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harts/chart7.xml" ContentType="application/vnd.openxmlformats-officedocument.drawingml.chart+xml"/>
  <Override PartName="/xl/drawings/drawing5.xml" ContentType="application/vnd.openxmlformats-officedocument.drawing+xml"/>
  <Override PartName="/xl/charts/chart8.xml" ContentType="application/vnd.openxmlformats-officedocument.drawingml.chart+xml"/>
  <Override PartName="/xl/drawings/drawing6.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harts/chart11.xml" ContentType="application/vnd.openxmlformats-officedocument.drawingml.chart+xml"/>
  <Override PartName="/xl/drawings/drawing7.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charts/style4.xml" ContentType="application/vnd.ms-office.chartstyle+xml"/>
  <Override PartName="/xl/charts/colors4.xml" ContentType="application/vnd.ms-office.chartcolorstyle+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drawings/drawing11.xml" ContentType="application/vnd.openxmlformats-officedocument.drawing+xml"/>
  <Override PartName="/xl/drawings/drawing12.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drawings/drawing13.xml" ContentType="application/vnd.openxmlformats-officedocument.drawing+xml"/>
  <Override PartName="/xl/charts/chart33.xml" ContentType="application/vnd.openxmlformats-officedocument.drawingml.chart+xml"/>
  <Override PartName="/xl/drawings/drawing14.xml" ContentType="application/vnd.openxmlformats-officedocument.drawing+xml"/>
  <Override PartName="/xl/charts/chart34.xml" ContentType="application/vnd.openxmlformats-officedocument.drawingml.chart+xml"/>
  <Override PartName="/xl/drawings/drawing15.xml" ContentType="application/vnd.openxmlformats-officedocument.drawing+xml"/>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charts/chart3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showInkAnnotation="0" autoCompressPictures="0"/>
  <mc:AlternateContent xmlns:mc="http://schemas.openxmlformats.org/markup-compatibility/2006">
    <mc:Choice Requires="x15">
      <x15ac:absPath xmlns:x15ac="http://schemas.microsoft.com/office/spreadsheetml/2010/11/ac" url="C:\Users\GIUSEPPE\Desktop\UNI\LAUREA TRIENNALE\STATISTICA ECO\DATASET STATISTICA\"/>
    </mc:Choice>
  </mc:AlternateContent>
  <xr:revisionPtr revIDLastSave="0" documentId="13_ncr:1_{7666E114-2191-4272-9EC1-738906F9664D}" xr6:coauthVersionLast="47" xr6:coauthVersionMax="47" xr10:uidLastSave="{00000000-0000-0000-0000-000000000000}"/>
  <bookViews>
    <workbookView xWindow="-120" yWindow="-120" windowWidth="20730" windowHeight="11160" xr2:uid="{00000000-000D-0000-FFFF-FFFF00000000}"/>
  </bookViews>
  <sheets>
    <sheet name="Dati" sheetId="45" r:id="rId1"/>
    <sheet name="Indici" sheetId="44" r:id="rId2"/>
    <sheet name="Serie storica" sheetId="33" r:id="rId3"/>
    <sheet name="Trend-ciclo (prima appross.)" sheetId="27" r:id="rId4"/>
    <sheet name="Stagionalità" sheetId="28" r:id="rId5"/>
    <sheet name="Trend-ciclo" sheetId="29" r:id="rId6"/>
    <sheet name="Componente sistematica" sheetId="30" r:id="rId7"/>
    <sheet name="Calcolo residui" sheetId="31" r:id="rId8"/>
    <sheet name="Analisi residui" sheetId="32" r:id="rId9"/>
    <sheet name="Correlazione 1" sheetId="47" r:id="rId10"/>
    <sheet name="RLM1" sheetId="49" r:id="rId11"/>
    <sheet name="Dati 2" sheetId="50" r:id="rId12"/>
    <sheet name="Correlazione 2" sheetId="51" r:id="rId13"/>
    <sheet name="RLM2" sheetId="66" r:id="rId14"/>
    <sheet name="Dati 3" sheetId="53" r:id="rId15"/>
    <sheet name="RL 3" sheetId="55" r:id="rId16"/>
    <sheet name="Dati4" sheetId="72" r:id="rId17"/>
    <sheet name="RL4" sheetId="69" r:id="rId18"/>
    <sheet name="Riepilogo" sheetId="56" r:id="rId19"/>
    <sheet name="Previsione" sheetId="19" r:id="rId20"/>
  </sheets>
  <calcPr calcId="191029" concurrentCalc="0"/>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2" i="19" l="1"/>
  <c r="C13" i="19"/>
  <c r="D12" i="19"/>
  <c r="D13" i="19"/>
  <c r="F13" i="19"/>
  <c r="C32" i="19"/>
  <c r="C33" i="19"/>
  <c r="C34" i="19"/>
  <c r="C36" i="19"/>
  <c r="C35" i="19"/>
  <c r="C37" i="19"/>
  <c r="G13" i="19"/>
  <c r="C14" i="19"/>
  <c r="D14" i="19"/>
  <c r="F14" i="19"/>
  <c r="G14" i="19"/>
  <c r="C15" i="19"/>
  <c r="D15" i="19"/>
  <c r="F15" i="19"/>
  <c r="G15" i="19"/>
  <c r="C16" i="19"/>
  <c r="D16" i="19"/>
  <c r="F16" i="19"/>
  <c r="G16" i="19"/>
  <c r="F12" i="19"/>
  <c r="G12" i="19"/>
  <c r="E13" i="19"/>
  <c r="E14" i="19"/>
  <c r="E15" i="19"/>
  <c r="E16" i="19"/>
  <c r="E12" i="19"/>
  <c r="F26" i="51"/>
  <c r="E26" i="51"/>
  <c r="E25" i="51"/>
  <c r="E20" i="51"/>
  <c r="E68" i="47"/>
  <c r="F68" i="47"/>
  <c r="G68" i="47"/>
  <c r="H68" i="47"/>
  <c r="I68" i="47"/>
  <c r="J68" i="47"/>
  <c r="K68" i="47"/>
  <c r="L68" i="47"/>
  <c r="M68" i="47"/>
  <c r="N68" i="47"/>
  <c r="O68" i="47"/>
  <c r="P68" i="47"/>
  <c r="E67" i="47"/>
  <c r="F67" i="47"/>
  <c r="G67" i="47"/>
  <c r="H67" i="47"/>
  <c r="I67" i="47"/>
  <c r="J67" i="47"/>
  <c r="K67" i="47"/>
  <c r="L67" i="47"/>
  <c r="M67" i="47"/>
  <c r="N67" i="47"/>
  <c r="O67" i="47"/>
  <c r="E66" i="47"/>
  <c r="F66" i="47"/>
  <c r="G66" i="47"/>
  <c r="H66" i="47"/>
  <c r="I66" i="47"/>
  <c r="J66" i="47"/>
  <c r="K66" i="47"/>
  <c r="L66" i="47"/>
  <c r="M66" i="47"/>
  <c r="N66" i="47"/>
  <c r="E65" i="47"/>
  <c r="F65" i="47"/>
  <c r="G65" i="47"/>
  <c r="H65" i="47"/>
  <c r="I65" i="47"/>
  <c r="J65" i="47"/>
  <c r="K65" i="47"/>
  <c r="L65" i="47"/>
  <c r="M65" i="47"/>
  <c r="E64" i="47"/>
  <c r="F64" i="47"/>
  <c r="G64" i="47"/>
  <c r="H64" i="47"/>
  <c r="I64" i="47"/>
  <c r="J64" i="47"/>
  <c r="K64" i="47"/>
  <c r="L64" i="47"/>
  <c r="E63" i="47"/>
  <c r="F63" i="47"/>
  <c r="G63" i="47"/>
  <c r="H63" i="47"/>
  <c r="I63" i="47"/>
  <c r="J63" i="47"/>
  <c r="K63" i="47"/>
  <c r="E62" i="47"/>
  <c r="F62" i="47"/>
  <c r="G62" i="47"/>
  <c r="H62" i="47"/>
  <c r="I62" i="47"/>
  <c r="J62" i="47"/>
  <c r="E61" i="47"/>
  <c r="F61" i="47"/>
  <c r="G61" i="47"/>
  <c r="H61" i="47"/>
  <c r="I61" i="47"/>
  <c r="E60" i="47"/>
  <c r="F60" i="47"/>
  <c r="G60" i="47"/>
  <c r="H60" i="47"/>
  <c r="E59" i="47"/>
  <c r="F59" i="47"/>
  <c r="G59" i="47"/>
  <c r="E58" i="47"/>
  <c r="F58" i="47"/>
  <c r="E57" i="47"/>
  <c r="D57" i="47"/>
  <c r="D58" i="47"/>
  <c r="D59" i="47"/>
  <c r="D60" i="47"/>
  <c r="D61" i="47"/>
  <c r="D62" i="47"/>
  <c r="D63" i="47"/>
  <c r="D64" i="47"/>
  <c r="D65" i="47"/>
  <c r="D66" i="47"/>
  <c r="D67" i="47"/>
  <c r="D68" i="47"/>
  <c r="D56" i="47"/>
  <c r="D52" i="47"/>
  <c r="C85" i="44"/>
  <c r="F85" i="44"/>
  <c r="I85" i="44"/>
  <c r="C86" i="44"/>
  <c r="F86" i="44"/>
  <c r="I86" i="44"/>
  <c r="C87" i="44"/>
  <c r="F87" i="44"/>
  <c r="I87" i="44"/>
  <c r="C88" i="44"/>
  <c r="F88" i="44"/>
  <c r="I88" i="44"/>
  <c r="C89" i="44"/>
  <c r="F89" i="44"/>
  <c r="I89" i="44"/>
  <c r="C90" i="44"/>
  <c r="F90" i="44"/>
  <c r="I90" i="44"/>
  <c r="C91" i="44"/>
  <c r="F91" i="44"/>
  <c r="I91" i="44"/>
  <c r="C92" i="44"/>
  <c r="F92" i="44"/>
  <c r="I92" i="44"/>
  <c r="C93" i="44"/>
  <c r="F93" i="44"/>
  <c r="I93" i="44"/>
  <c r="C94" i="44"/>
  <c r="F94" i="44"/>
  <c r="I94" i="44"/>
  <c r="C95" i="44"/>
  <c r="F95" i="44"/>
  <c r="I95" i="44"/>
  <c r="C96" i="44"/>
  <c r="F96" i="44"/>
  <c r="I96" i="44"/>
  <c r="C97" i="44"/>
  <c r="F97" i="44"/>
  <c r="I97" i="44"/>
  <c r="C98" i="44"/>
  <c r="F98" i="44"/>
  <c r="I98" i="44"/>
  <c r="C99" i="44"/>
  <c r="F99" i="44"/>
  <c r="I99" i="44"/>
  <c r="C84" i="44"/>
  <c r="F84" i="44"/>
  <c r="I84" i="44"/>
  <c r="C57" i="44"/>
  <c r="C58" i="44"/>
  <c r="F58" i="44"/>
  <c r="I58" i="44"/>
  <c r="C59" i="44"/>
  <c r="F59" i="44"/>
  <c r="I59" i="44"/>
  <c r="C60" i="44"/>
  <c r="F60" i="44"/>
  <c r="I60" i="44"/>
  <c r="C61" i="44"/>
  <c r="F61" i="44"/>
  <c r="I61" i="44"/>
  <c r="C62" i="44"/>
  <c r="F62" i="44"/>
  <c r="I62" i="44"/>
  <c r="C63" i="44"/>
  <c r="F63" i="44"/>
  <c r="I63" i="44"/>
  <c r="C64" i="44"/>
  <c r="F64" i="44"/>
  <c r="I64" i="44"/>
  <c r="C65" i="44"/>
  <c r="F65" i="44"/>
  <c r="I65" i="44"/>
  <c r="C66" i="44"/>
  <c r="F66" i="44"/>
  <c r="I66" i="44"/>
  <c r="C67" i="44"/>
  <c r="F67" i="44"/>
  <c r="I67" i="44"/>
  <c r="C68" i="44"/>
  <c r="F68" i="44"/>
  <c r="I68" i="44"/>
  <c r="C69" i="44"/>
  <c r="F69" i="44"/>
  <c r="I69" i="44"/>
  <c r="C70" i="44"/>
  <c r="F70" i="44"/>
  <c r="I70" i="44"/>
  <c r="C71" i="44"/>
  <c r="F71" i="44"/>
  <c r="I71" i="44"/>
  <c r="C72" i="44"/>
  <c r="F72" i="44"/>
  <c r="I72" i="44"/>
  <c r="F57" i="44"/>
  <c r="I57" i="44"/>
  <c r="AO29" i="44"/>
  <c r="AO30" i="44"/>
  <c r="AL29" i="44"/>
  <c r="AL30" i="44"/>
  <c r="AI29" i="44"/>
  <c r="AI30" i="44"/>
  <c r="AF29" i="44"/>
  <c r="AF30" i="44"/>
  <c r="AC29" i="44"/>
  <c r="AC30" i="44"/>
  <c r="Z29" i="44"/>
  <c r="Z30" i="44"/>
  <c r="W29" i="44"/>
  <c r="W30" i="44"/>
  <c r="T29" i="44"/>
  <c r="T30" i="44"/>
  <c r="Q29" i="44"/>
  <c r="Q30" i="44"/>
  <c r="N29" i="44"/>
  <c r="N30" i="44"/>
  <c r="K29" i="44"/>
  <c r="K30" i="44"/>
  <c r="H29" i="44"/>
  <c r="H30" i="44"/>
  <c r="E29" i="44"/>
  <c r="E30" i="44"/>
  <c r="B29" i="44"/>
  <c r="B30" i="44"/>
  <c r="AQ14" i="44"/>
  <c r="AQ15" i="44"/>
  <c r="AQ16" i="44"/>
  <c r="AQ17" i="44"/>
  <c r="AQ18" i="44"/>
  <c r="AQ19" i="44"/>
  <c r="AQ20" i="44"/>
  <c r="AQ21" i="44"/>
  <c r="AQ22" i="44"/>
  <c r="AQ23" i="44"/>
  <c r="AQ24" i="44"/>
  <c r="AQ25" i="44"/>
  <c r="AQ26" i="44"/>
  <c r="AQ27" i="44"/>
  <c r="AQ13" i="44"/>
  <c r="AP13" i="44"/>
  <c r="AP14" i="44"/>
  <c r="AP15" i="44"/>
  <c r="AP16" i="44"/>
  <c r="AP17" i="44"/>
  <c r="AP18" i="44"/>
  <c r="AP19" i="44"/>
  <c r="AP20" i="44"/>
  <c r="AP21" i="44"/>
  <c r="AP22" i="44"/>
  <c r="AP23" i="44"/>
  <c r="AP24" i="44"/>
  <c r="AP25" i="44"/>
  <c r="AP26" i="44"/>
  <c r="AP27" i="44"/>
  <c r="AP12" i="44"/>
  <c r="AN14" i="44"/>
  <c r="AN15" i="44"/>
  <c r="AN16" i="44"/>
  <c r="AN17" i="44"/>
  <c r="AN18" i="44"/>
  <c r="AN19" i="44"/>
  <c r="AN20" i="44"/>
  <c r="AN21" i="44"/>
  <c r="AN22" i="44"/>
  <c r="AN23" i="44"/>
  <c r="AN24" i="44"/>
  <c r="AN25" i="44"/>
  <c r="AN26" i="44"/>
  <c r="AN27" i="44"/>
  <c r="AN13" i="44"/>
  <c r="AM13" i="44"/>
  <c r="AM14" i="44"/>
  <c r="AM15" i="44"/>
  <c r="AM16" i="44"/>
  <c r="AM17" i="44"/>
  <c r="AM18" i="44"/>
  <c r="AM19" i="44"/>
  <c r="AM20" i="44"/>
  <c r="AM21" i="44"/>
  <c r="AM22" i="44"/>
  <c r="AM23" i="44"/>
  <c r="AM24" i="44"/>
  <c r="AM25" i="44"/>
  <c r="AM26" i="44"/>
  <c r="AM27" i="44"/>
  <c r="AM12" i="44"/>
  <c r="AK14" i="44"/>
  <c r="AK15" i="44"/>
  <c r="AK16" i="44"/>
  <c r="AK17" i="44"/>
  <c r="AK18" i="44"/>
  <c r="AK19" i="44"/>
  <c r="AK20" i="44"/>
  <c r="AK21" i="44"/>
  <c r="AK22" i="44"/>
  <c r="AK23" i="44"/>
  <c r="AK24" i="44"/>
  <c r="AK25" i="44"/>
  <c r="AK26" i="44"/>
  <c r="AK27" i="44"/>
  <c r="AK13" i="44"/>
  <c r="AJ13" i="44"/>
  <c r="AJ14" i="44"/>
  <c r="AJ15" i="44"/>
  <c r="AJ16" i="44"/>
  <c r="AJ17" i="44"/>
  <c r="AJ18" i="44"/>
  <c r="AJ19" i="44"/>
  <c r="AJ20" i="44"/>
  <c r="AJ21" i="44"/>
  <c r="AJ22" i="44"/>
  <c r="AJ23" i="44"/>
  <c r="AJ24" i="44"/>
  <c r="AJ25" i="44"/>
  <c r="AJ26" i="44"/>
  <c r="AJ27" i="44"/>
  <c r="AJ12" i="44"/>
  <c r="AH14" i="44"/>
  <c r="AH15" i="44"/>
  <c r="AH16" i="44"/>
  <c r="AH17" i="44"/>
  <c r="AH18" i="44"/>
  <c r="AH19" i="44"/>
  <c r="AH20" i="44"/>
  <c r="AH21" i="44"/>
  <c r="AH22" i="44"/>
  <c r="AH23" i="44"/>
  <c r="AH24" i="44"/>
  <c r="AH25" i="44"/>
  <c r="AH26" i="44"/>
  <c r="AH27" i="44"/>
  <c r="AH13" i="44"/>
  <c r="AG13" i="44"/>
  <c r="AG14" i="44"/>
  <c r="AG15" i="44"/>
  <c r="AG16" i="44"/>
  <c r="AG17" i="44"/>
  <c r="AG18" i="44"/>
  <c r="AG19" i="44"/>
  <c r="AG20" i="44"/>
  <c r="AG21" i="44"/>
  <c r="AG22" i="44"/>
  <c r="AG23" i="44"/>
  <c r="AG24" i="44"/>
  <c r="AG25" i="44"/>
  <c r="AG26" i="44"/>
  <c r="AG27" i="44"/>
  <c r="AG12" i="44"/>
  <c r="AE14" i="44"/>
  <c r="AE15" i="44"/>
  <c r="AE16" i="44"/>
  <c r="AE17" i="44"/>
  <c r="AE18" i="44"/>
  <c r="AE19" i="44"/>
  <c r="AE20" i="44"/>
  <c r="AE21" i="44"/>
  <c r="AE22" i="44"/>
  <c r="AE23" i="44"/>
  <c r="AE24" i="44"/>
  <c r="AE25" i="44"/>
  <c r="AE26" i="44"/>
  <c r="AE27" i="44"/>
  <c r="AE13" i="44"/>
  <c r="AD13" i="44"/>
  <c r="AD14" i="44"/>
  <c r="AD15" i="44"/>
  <c r="AD16" i="44"/>
  <c r="AD17" i="44"/>
  <c r="AD18" i="44"/>
  <c r="AD19" i="44"/>
  <c r="AD20" i="44"/>
  <c r="AD21" i="44"/>
  <c r="AD22" i="44"/>
  <c r="AD23" i="44"/>
  <c r="AD24" i="44"/>
  <c r="AD25" i="44"/>
  <c r="AD26" i="44"/>
  <c r="AD27" i="44"/>
  <c r="AD12" i="44"/>
  <c r="AB14" i="44"/>
  <c r="AB15" i="44"/>
  <c r="AB16" i="44"/>
  <c r="AB17" i="44"/>
  <c r="AB18" i="44"/>
  <c r="AB19" i="44"/>
  <c r="AB20" i="44"/>
  <c r="AB21" i="44"/>
  <c r="AB22" i="44"/>
  <c r="AB23" i="44"/>
  <c r="AB24" i="44"/>
  <c r="AB25" i="44"/>
  <c r="AB26" i="44"/>
  <c r="AB27" i="44"/>
  <c r="AB13" i="44"/>
  <c r="AA13" i="44"/>
  <c r="AA14" i="44"/>
  <c r="AA15" i="44"/>
  <c r="AA16" i="44"/>
  <c r="AA17" i="44"/>
  <c r="AA18" i="44"/>
  <c r="AA19" i="44"/>
  <c r="AA20" i="44"/>
  <c r="AA21" i="44"/>
  <c r="AA22" i="44"/>
  <c r="AA23" i="44"/>
  <c r="AA24" i="44"/>
  <c r="AA25" i="44"/>
  <c r="AA26" i="44"/>
  <c r="AA27" i="44"/>
  <c r="AA12" i="44"/>
  <c r="Y14" i="44"/>
  <c r="Y15" i="44"/>
  <c r="Y16" i="44"/>
  <c r="Y17" i="44"/>
  <c r="Y18" i="44"/>
  <c r="Y19" i="44"/>
  <c r="Y20" i="44"/>
  <c r="Y21" i="44"/>
  <c r="Y22" i="44"/>
  <c r="Y23" i="44"/>
  <c r="Y24" i="44"/>
  <c r="Y25" i="44"/>
  <c r="Y26" i="44"/>
  <c r="Y27" i="44"/>
  <c r="Y13" i="44"/>
  <c r="X13" i="44"/>
  <c r="X14" i="44"/>
  <c r="X15" i="44"/>
  <c r="X16" i="44"/>
  <c r="X17" i="44"/>
  <c r="X18" i="44"/>
  <c r="X19" i="44"/>
  <c r="X20" i="44"/>
  <c r="X21" i="44"/>
  <c r="X22" i="44"/>
  <c r="X23" i="44"/>
  <c r="X24" i="44"/>
  <c r="X25" i="44"/>
  <c r="X26" i="44"/>
  <c r="X27" i="44"/>
  <c r="X12" i="44"/>
  <c r="V14" i="44"/>
  <c r="V15" i="44"/>
  <c r="V16" i="44"/>
  <c r="V17" i="44"/>
  <c r="V18" i="44"/>
  <c r="V19" i="44"/>
  <c r="V20" i="44"/>
  <c r="V21" i="44"/>
  <c r="V22" i="44"/>
  <c r="V23" i="44"/>
  <c r="V24" i="44"/>
  <c r="V25" i="44"/>
  <c r="V26" i="44"/>
  <c r="V27" i="44"/>
  <c r="V13" i="44"/>
  <c r="U13" i="44"/>
  <c r="U14" i="44"/>
  <c r="U15" i="44"/>
  <c r="U16" i="44"/>
  <c r="U17" i="44"/>
  <c r="U18" i="44"/>
  <c r="U19" i="44"/>
  <c r="U20" i="44"/>
  <c r="U21" i="44"/>
  <c r="U22" i="44"/>
  <c r="U23" i="44"/>
  <c r="U24" i="44"/>
  <c r="U25" i="44"/>
  <c r="U26" i="44"/>
  <c r="U27" i="44"/>
  <c r="U12" i="44"/>
  <c r="S14" i="44"/>
  <c r="S15" i="44"/>
  <c r="S16" i="44"/>
  <c r="S17" i="44"/>
  <c r="S18" i="44"/>
  <c r="S19" i="44"/>
  <c r="S20" i="44"/>
  <c r="S21" i="44"/>
  <c r="S22" i="44"/>
  <c r="S23" i="44"/>
  <c r="S24" i="44"/>
  <c r="S25" i="44"/>
  <c r="S26" i="44"/>
  <c r="S27" i="44"/>
  <c r="S13" i="44"/>
  <c r="R13" i="44"/>
  <c r="R14" i="44"/>
  <c r="R15" i="44"/>
  <c r="R16" i="44"/>
  <c r="R17" i="44"/>
  <c r="R18" i="44"/>
  <c r="R19" i="44"/>
  <c r="R20" i="44"/>
  <c r="R21" i="44"/>
  <c r="R22" i="44"/>
  <c r="R23" i="44"/>
  <c r="R24" i="44"/>
  <c r="R25" i="44"/>
  <c r="R26" i="44"/>
  <c r="R27" i="44"/>
  <c r="R12" i="44"/>
  <c r="P14" i="44"/>
  <c r="P15" i="44"/>
  <c r="P16" i="44"/>
  <c r="P17" i="44"/>
  <c r="P18" i="44"/>
  <c r="P19" i="44"/>
  <c r="P20" i="44"/>
  <c r="P21" i="44"/>
  <c r="P22" i="44"/>
  <c r="P23" i="44"/>
  <c r="P24" i="44"/>
  <c r="P25" i="44"/>
  <c r="P26" i="44"/>
  <c r="P27" i="44"/>
  <c r="P13" i="44"/>
  <c r="O13" i="44"/>
  <c r="O14" i="44"/>
  <c r="O15" i="44"/>
  <c r="O16" i="44"/>
  <c r="O17" i="44"/>
  <c r="O18" i="44"/>
  <c r="O19" i="44"/>
  <c r="O20" i="44"/>
  <c r="O21" i="44"/>
  <c r="O22" i="44"/>
  <c r="O23" i="44"/>
  <c r="O24" i="44"/>
  <c r="O25" i="44"/>
  <c r="O26" i="44"/>
  <c r="O27" i="44"/>
  <c r="O12" i="44"/>
  <c r="M14" i="44"/>
  <c r="M15" i="44"/>
  <c r="M16" i="44"/>
  <c r="M17" i="44"/>
  <c r="M18" i="44"/>
  <c r="M19" i="44"/>
  <c r="M20" i="44"/>
  <c r="M21" i="44"/>
  <c r="M22" i="44"/>
  <c r="M23" i="44"/>
  <c r="M24" i="44"/>
  <c r="M25" i="44"/>
  <c r="M26" i="44"/>
  <c r="M27" i="44"/>
  <c r="M13" i="44"/>
  <c r="L13" i="44"/>
  <c r="L14" i="44"/>
  <c r="L15" i="44"/>
  <c r="L16" i="44"/>
  <c r="L17" i="44"/>
  <c r="L18" i="44"/>
  <c r="L19" i="44"/>
  <c r="L20" i="44"/>
  <c r="L21" i="44"/>
  <c r="L22" i="44"/>
  <c r="L23" i="44"/>
  <c r="L24" i="44"/>
  <c r="L25" i="44"/>
  <c r="L26" i="44"/>
  <c r="L27" i="44"/>
  <c r="L12" i="44"/>
  <c r="J14" i="44"/>
  <c r="J15" i="44"/>
  <c r="J16" i="44"/>
  <c r="J17" i="44"/>
  <c r="J18" i="44"/>
  <c r="J19" i="44"/>
  <c r="J20" i="44"/>
  <c r="J21" i="44"/>
  <c r="J22" i="44"/>
  <c r="J23" i="44"/>
  <c r="J24" i="44"/>
  <c r="J25" i="44"/>
  <c r="J26" i="44"/>
  <c r="J27" i="44"/>
  <c r="J13" i="44"/>
  <c r="I13" i="44"/>
  <c r="I14" i="44"/>
  <c r="I15" i="44"/>
  <c r="I16" i="44"/>
  <c r="I17" i="44"/>
  <c r="I18" i="44"/>
  <c r="I19" i="44"/>
  <c r="I20" i="44"/>
  <c r="I21" i="44"/>
  <c r="I22" i="44"/>
  <c r="I23" i="44"/>
  <c r="I24" i="44"/>
  <c r="I25" i="44"/>
  <c r="I26" i="44"/>
  <c r="I27" i="44"/>
  <c r="I12" i="44"/>
  <c r="G14" i="44"/>
  <c r="G15" i="44"/>
  <c r="G16" i="44"/>
  <c r="G17" i="44"/>
  <c r="G18" i="44"/>
  <c r="G19" i="44"/>
  <c r="G20" i="44"/>
  <c r="G21" i="44"/>
  <c r="G22" i="44"/>
  <c r="G23" i="44"/>
  <c r="G24" i="44"/>
  <c r="G25" i="44"/>
  <c r="G26" i="44"/>
  <c r="G27" i="44"/>
  <c r="G13" i="44"/>
  <c r="F13" i="44"/>
  <c r="F14" i="44"/>
  <c r="F15" i="44"/>
  <c r="F16" i="44"/>
  <c r="F17" i="44"/>
  <c r="F18" i="44"/>
  <c r="F19" i="44"/>
  <c r="F20" i="44"/>
  <c r="F21" i="44"/>
  <c r="F22" i="44"/>
  <c r="F23" i="44"/>
  <c r="F24" i="44"/>
  <c r="F25" i="44"/>
  <c r="F26" i="44"/>
  <c r="F27" i="44"/>
  <c r="F12" i="44"/>
  <c r="D14" i="44"/>
  <c r="D15" i="44"/>
  <c r="D16" i="44"/>
  <c r="D17" i="44"/>
  <c r="D18" i="44"/>
  <c r="D19" i="44"/>
  <c r="D20" i="44"/>
  <c r="D21" i="44"/>
  <c r="D22" i="44"/>
  <c r="D23" i="44"/>
  <c r="D24" i="44"/>
  <c r="D25" i="44"/>
  <c r="D26" i="44"/>
  <c r="D27" i="44"/>
  <c r="D13" i="44"/>
  <c r="C13" i="44"/>
  <c r="C14" i="44"/>
  <c r="C15" i="44"/>
  <c r="C16" i="44"/>
  <c r="C17" i="44"/>
  <c r="C18" i="44"/>
  <c r="C19" i="44"/>
  <c r="C20" i="44"/>
  <c r="C21" i="44"/>
  <c r="C22" i="44"/>
  <c r="C23" i="44"/>
  <c r="C24" i="44"/>
  <c r="C25" i="44"/>
  <c r="C26" i="44"/>
  <c r="C27" i="44"/>
  <c r="C12" i="44"/>
  <c r="F112" i="32"/>
  <c r="F113" i="32"/>
  <c r="G4" i="32"/>
  <c r="G5" i="32"/>
  <c r="G6" i="32"/>
  <c r="G7" i="32"/>
  <c r="G8" i="32"/>
  <c r="G9" i="32"/>
  <c r="G10" i="32"/>
  <c r="G11" i="32"/>
  <c r="G12" i="32"/>
  <c r="G13" i="32"/>
  <c r="G14" i="32"/>
  <c r="G15" i="32"/>
  <c r="G16" i="32"/>
  <c r="G17" i="32"/>
  <c r="G18" i="32"/>
  <c r="G19" i="32"/>
  <c r="G20" i="32"/>
  <c r="G21" i="32"/>
  <c r="G22" i="32"/>
  <c r="G23" i="32"/>
  <c r="G24" i="32"/>
  <c r="G25" i="32"/>
  <c r="G26" i="32"/>
  <c r="G27" i="32"/>
  <c r="G28" i="32"/>
  <c r="G29" i="32"/>
  <c r="G30" i="32"/>
  <c r="G31" i="32"/>
  <c r="G32" i="32"/>
  <c r="G33" i="32"/>
  <c r="G34" i="32"/>
  <c r="G35" i="32"/>
  <c r="G36" i="32"/>
  <c r="G37" i="32"/>
  <c r="G38" i="32"/>
  <c r="G39" i="32"/>
  <c r="G40" i="32"/>
  <c r="G41" i="32"/>
  <c r="G42" i="32"/>
  <c r="G43" i="32"/>
  <c r="G44" i="32"/>
  <c r="G45" i="32"/>
  <c r="G46" i="32"/>
  <c r="G47" i="32"/>
  <c r="G48" i="32"/>
  <c r="G49" i="32"/>
  <c r="G50" i="32"/>
  <c r="G51" i="32"/>
  <c r="G52" i="32"/>
  <c r="G53" i="32"/>
  <c r="G54" i="32"/>
  <c r="G55" i="32"/>
  <c r="G56" i="32"/>
  <c r="G57" i="32"/>
  <c r="G58" i="32"/>
  <c r="G59" i="32"/>
  <c r="G60" i="32"/>
  <c r="G61" i="32"/>
  <c r="G62" i="32"/>
  <c r="G63" i="32"/>
  <c r="G64" i="32"/>
  <c r="G65" i="32"/>
  <c r="G66" i="32"/>
  <c r="G67" i="32"/>
  <c r="G68" i="32"/>
  <c r="G69" i="32"/>
  <c r="G70" i="32"/>
  <c r="G71" i="32"/>
  <c r="G72" i="32"/>
  <c r="G73" i="32"/>
  <c r="G74" i="32"/>
  <c r="G75" i="32"/>
  <c r="G76" i="32"/>
  <c r="G77" i="32"/>
  <c r="G78" i="32"/>
  <c r="G79" i="32"/>
  <c r="G80" i="32"/>
  <c r="G81" i="32"/>
  <c r="G82" i="32"/>
  <c r="G83" i="32"/>
  <c r="G84" i="32"/>
  <c r="G85" i="32"/>
  <c r="G86" i="32"/>
  <c r="G87" i="32"/>
  <c r="G88" i="32"/>
  <c r="G89" i="32"/>
  <c r="G90" i="32"/>
  <c r="G91" i="32"/>
  <c r="G92" i="32"/>
  <c r="G93" i="32"/>
  <c r="G94" i="32"/>
  <c r="G95" i="32"/>
  <c r="G96" i="32"/>
  <c r="G97" i="32"/>
  <c r="G98" i="32"/>
  <c r="G99" i="32"/>
  <c r="G100" i="32"/>
  <c r="G101" i="32"/>
  <c r="G102" i="32"/>
  <c r="G103" i="32"/>
  <c r="G104" i="32"/>
  <c r="G105" i="32"/>
  <c r="G106" i="32"/>
  <c r="G107" i="32"/>
  <c r="G108" i="32"/>
  <c r="G109" i="32"/>
  <c r="G110" i="32"/>
  <c r="G111" i="32"/>
  <c r="K44" i="32"/>
  <c r="K45" i="32"/>
  <c r="K46" i="32"/>
  <c r="K47" i="32"/>
  <c r="K48" i="32"/>
  <c r="K49" i="32"/>
  <c r="K50" i="32"/>
  <c r="K51" i="32"/>
  <c r="K52" i="32"/>
  <c r="K53" i="32"/>
  <c r="K54" i="32"/>
  <c r="K55" i="32"/>
  <c r="K56" i="32"/>
  <c r="K57" i="32"/>
  <c r="K58" i="32"/>
  <c r="K59" i="32"/>
  <c r="B112" i="32"/>
  <c r="B113" i="32"/>
  <c r="C4" i="32"/>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1" i="32"/>
  <c r="C32" i="32"/>
  <c r="C33" i="32"/>
  <c r="C34" i="32"/>
  <c r="C35" i="32"/>
  <c r="C36" i="32"/>
  <c r="C37" i="32"/>
  <c r="C38" i="32"/>
  <c r="C39" i="32"/>
  <c r="C40" i="32"/>
  <c r="C41" i="32"/>
  <c r="C42" i="32"/>
  <c r="C43" i="32"/>
  <c r="C44" i="32"/>
  <c r="C45" i="32"/>
  <c r="C46" i="32"/>
  <c r="C47" i="32"/>
  <c r="C48" i="32"/>
  <c r="C49" i="32"/>
  <c r="C50" i="32"/>
  <c r="C51" i="32"/>
  <c r="C52" i="32"/>
  <c r="C53" i="32"/>
  <c r="C54" i="32"/>
  <c r="C55" i="32"/>
  <c r="C56" i="32"/>
  <c r="C57" i="32"/>
  <c r="C58" i="32"/>
  <c r="C59" i="32"/>
  <c r="C60" i="32"/>
  <c r="C61" i="32"/>
  <c r="C62" i="32"/>
  <c r="C63" i="32"/>
  <c r="C64" i="32"/>
  <c r="C65" i="32"/>
  <c r="C66" i="32"/>
  <c r="C67" i="32"/>
  <c r="C68" i="32"/>
  <c r="C69" i="32"/>
  <c r="C70" i="32"/>
  <c r="C71" i="32"/>
  <c r="C72" i="32"/>
  <c r="C73" i="32"/>
  <c r="C74" i="32"/>
  <c r="C75" i="32"/>
  <c r="C76" i="32"/>
  <c r="C77" i="32"/>
  <c r="C78" i="32"/>
  <c r="C79" i="32"/>
  <c r="C80" i="32"/>
  <c r="C81" i="32"/>
  <c r="C82" i="32"/>
  <c r="C83" i="32"/>
  <c r="C84" i="32"/>
  <c r="C85" i="32"/>
  <c r="C86" i="32"/>
  <c r="C87" i="32"/>
  <c r="C88" i="32"/>
  <c r="C89" i="32"/>
  <c r="C90" i="32"/>
  <c r="C91" i="32"/>
  <c r="C92" i="32"/>
  <c r="C93" i="32"/>
  <c r="C94" i="32"/>
  <c r="C95" i="32"/>
  <c r="C96" i="32"/>
  <c r="C97" i="32"/>
  <c r="C98" i="32"/>
  <c r="C99" i="32"/>
  <c r="C100" i="32"/>
  <c r="C101" i="32"/>
  <c r="C102" i="32"/>
  <c r="C103" i="32"/>
  <c r="C104" i="32"/>
  <c r="C105" i="32"/>
  <c r="C106" i="32"/>
  <c r="C107" i="32"/>
  <c r="C108" i="32"/>
  <c r="C109" i="32"/>
  <c r="C110" i="32"/>
  <c r="C111" i="32"/>
  <c r="K5" i="32"/>
  <c r="K4" i="32"/>
  <c r="G116" i="32"/>
  <c r="G115" i="32"/>
  <c r="G113" i="32"/>
  <c r="G112" i="32"/>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52" i="31"/>
  <c r="J53" i="31"/>
  <c r="J54" i="31"/>
  <c r="J55" i="31"/>
  <c r="J56" i="31"/>
  <c r="J57" i="31"/>
  <c r="J58" i="31"/>
  <c r="J59" i="31"/>
  <c r="J60" i="31"/>
  <c r="J61" i="31"/>
  <c r="J62" i="31"/>
  <c r="J63" i="31"/>
  <c r="J64" i="31"/>
  <c r="J65" i="31"/>
  <c r="J66" i="31"/>
  <c r="J67" i="31"/>
  <c r="J68" i="31"/>
  <c r="J69" i="31"/>
  <c r="J70" i="31"/>
  <c r="J71" i="31"/>
  <c r="J72" i="31"/>
  <c r="J73" i="31"/>
  <c r="J74" i="31"/>
  <c r="J75" i="31"/>
  <c r="J76" i="31"/>
  <c r="J77" i="31"/>
  <c r="J78" i="31"/>
  <c r="J79" i="31"/>
  <c r="J80" i="31"/>
  <c r="J81" i="31"/>
  <c r="J82" i="31"/>
  <c r="J83" i="31"/>
  <c r="J84" i="31"/>
  <c r="J85" i="31"/>
  <c r="J86" i="31"/>
  <c r="J87" i="31"/>
  <c r="J88" i="31"/>
  <c r="J89" i="31"/>
  <c r="J90" i="31"/>
  <c r="J91" i="31"/>
  <c r="J92" i="31"/>
  <c r="J93" i="31"/>
  <c r="J94" i="31"/>
  <c r="J95" i="31"/>
  <c r="J96" i="31"/>
  <c r="J97" i="31"/>
  <c r="J98" i="31"/>
  <c r="J99" i="31"/>
  <c r="J100" i="31"/>
  <c r="J101" i="31"/>
  <c r="J102" i="31"/>
  <c r="J103" i="31"/>
  <c r="J104" i="31"/>
  <c r="J105" i="31"/>
  <c r="J106" i="31"/>
  <c r="J107" i="31"/>
  <c r="J108" i="31"/>
  <c r="J109" i="31"/>
  <c r="J110" i="31"/>
  <c r="J111" i="31"/>
  <c r="J4" i="31"/>
  <c r="M5" i="30"/>
  <c r="M6" i="30"/>
  <c r="M7" i="30"/>
  <c r="M8" i="30"/>
  <c r="M9" i="30"/>
  <c r="M10" i="30"/>
  <c r="M11" i="30"/>
  <c r="M12" i="30"/>
  <c r="M13" i="30"/>
  <c r="M14" i="30"/>
  <c r="M15" i="30"/>
  <c r="M16" i="30"/>
  <c r="M17" i="30"/>
  <c r="M18" i="30"/>
  <c r="M19" i="30"/>
  <c r="M20" i="30"/>
  <c r="M21" i="30"/>
  <c r="M22" i="30"/>
  <c r="M23" i="30"/>
  <c r="M24" i="30"/>
  <c r="M25" i="30"/>
  <c r="M26" i="30"/>
  <c r="M27" i="30"/>
  <c r="M28" i="30"/>
  <c r="M29" i="30"/>
  <c r="M30" i="30"/>
  <c r="M31" i="30"/>
  <c r="M32" i="30"/>
  <c r="M33" i="30"/>
  <c r="M34" i="30"/>
  <c r="M35" i="30"/>
  <c r="M36" i="30"/>
  <c r="M37" i="30"/>
  <c r="M38" i="30"/>
  <c r="M39" i="30"/>
  <c r="M40" i="30"/>
  <c r="M41" i="30"/>
  <c r="M42" i="30"/>
  <c r="M43" i="30"/>
  <c r="M44" i="30"/>
  <c r="M45" i="30"/>
  <c r="M46" i="30"/>
  <c r="M47" i="30"/>
  <c r="M48" i="30"/>
  <c r="M49" i="30"/>
  <c r="M50" i="30"/>
  <c r="M51" i="30"/>
  <c r="M52" i="30"/>
  <c r="M53" i="30"/>
  <c r="M54" i="30"/>
  <c r="M55" i="30"/>
  <c r="M56" i="30"/>
  <c r="M57" i="30"/>
  <c r="M58" i="30"/>
  <c r="M59" i="30"/>
  <c r="M60" i="30"/>
  <c r="M61" i="30"/>
  <c r="M62" i="30"/>
  <c r="M63" i="30"/>
  <c r="M64" i="30"/>
  <c r="M65" i="30"/>
  <c r="M66" i="30"/>
  <c r="M67" i="30"/>
  <c r="M68" i="30"/>
  <c r="M69" i="30"/>
  <c r="M70" i="30"/>
  <c r="M71" i="30"/>
  <c r="M72" i="30"/>
  <c r="M73" i="30"/>
  <c r="M74" i="30"/>
  <c r="M75" i="30"/>
  <c r="M76" i="30"/>
  <c r="M77" i="30"/>
  <c r="M78" i="30"/>
  <c r="M79" i="30"/>
  <c r="M80" i="30"/>
  <c r="M81" i="30"/>
  <c r="M82" i="30"/>
  <c r="M83" i="30"/>
  <c r="M84" i="30"/>
  <c r="M85" i="30"/>
  <c r="M86" i="30"/>
  <c r="M87" i="30"/>
  <c r="M88" i="30"/>
  <c r="M89" i="30"/>
  <c r="M90" i="30"/>
  <c r="M91" i="30"/>
  <c r="M92" i="30"/>
  <c r="M93" i="30"/>
  <c r="M94" i="30"/>
  <c r="M95" i="30"/>
  <c r="M96" i="30"/>
  <c r="M97" i="30"/>
  <c r="M98" i="30"/>
  <c r="M99" i="30"/>
  <c r="M100" i="30"/>
  <c r="M101" i="30"/>
  <c r="M102" i="30"/>
  <c r="M103" i="30"/>
  <c r="M104" i="30"/>
  <c r="M105" i="30"/>
  <c r="M106" i="30"/>
  <c r="M107" i="30"/>
  <c r="M108" i="30"/>
  <c r="M109" i="30"/>
  <c r="M110" i="30"/>
  <c r="M111" i="30"/>
  <c r="M4" i="30"/>
  <c r="L5" i="29"/>
  <c r="L6" i="29"/>
  <c r="L7" i="29"/>
  <c r="M6" i="29"/>
  <c r="L8" i="29"/>
  <c r="M7" i="29"/>
  <c r="L9" i="29"/>
  <c r="M8" i="29"/>
  <c r="L10" i="29"/>
  <c r="M9" i="29"/>
  <c r="L11" i="29"/>
  <c r="M10" i="29"/>
  <c r="L12" i="29"/>
  <c r="M11" i="29"/>
  <c r="L13" i="29"/>
  <c r="M12" i="29"/>
  <c r="L14" i="29"/>
  <c r="M13" i="29"/>
  <c r="L15" i="29"/>
  <c r="M14" i="29"/>
  <c r="L16" i="29"/>
  <c r="M15" i="29"/>
  <c r="L17" i="29"/>
  <c r="M16" i="29"/>
  <c r="L18" i="29"/>
  <c r="M17" i="29"/>
  <c r="L19" i="29"/>
  <c r="M18" i="29"/>
  <c r="L20" i="29"/>
  <c r="M19" i="29"/>
  <c r="L21" i="29"/>
  <c r="M20" i="29"/>
  <c r="L22" i="29"/>
  <c r="M21" i="29"/>
  <c r="L23" i="29"/>
  <c r="M22" i="29"/>
  <c r="L24" i="29"/>
  <c r="M23" i="29"/>
  <c r="L25" i="29"/>
  <c r="M24" i="29"/>
  <c r="L26" i="29"/>
  <c r="M25" i="29"/>
  <c r="L27" i="29"/>
  <c r="M26" i="29"/>
  <c r="L28" i="29"/>
  <c r="M27" i="29"/>
  <c r="L29" i="29"/>
  <c r="M28" i="29"/>
  <c r="L30" i="29"/>
  <c r="M29" i="29"/>
  <c r="L31" i="29"/>
  <c r="M30" i="29"/>
  <c r="L32" i="29"/>
  <c r="M31" i="29"/>
  <c r="L33" i="29"/>
  <c r="M32" i="29"/>
  <c r="L34" i="29"/>
  <c r="M33" i="29"/>
  <c r="L35" i="29"/>
  <c r="M34" i="29"/>
  <c r="L36" i="29"/>
  <c r="M35" i="29"/>
  <c r="L37" i="29"/>
  <c r="M36" i="29"/>
  <c r="L38" i="29"/>
  <c r="M37" i="29"/>
  <c r="L39" i="29"/>
  <c r="M38" i="29"/>
  <c r="L40" i="29"/>
  <c r="M39" i="29"/>
  <c r="L41" i="29"/>
  <c r="M40" i="29"/>
  <c r="L42" i="29"/>
  <c r="M41" i="29"/>
  <c r="L43" i="29"/>
  <c r="M42" i="29"/>
  <c r="L44" i="29"/>
  <c r="M43" i="29"/>
  <c r="L45" i="29"/>
  <c r="M44" i="29"/>
  <c r="L46" i="29"/>
  <c r="M45" i="29"/>
  <c r="L47" i="29"/>
  <c r="M46" i="29"/>
  <c r="L48" i="29"/>
  <c r="M47" i="29"/>
  <c r="L49" i="29"/>
  <c r="M48" i="29"/>
  <c r="L50" i="29"/>
  <c r="M49" i="29"/>
  <c r="L51" i="29"/>
  <c r="M50" i="29"/>
  <c r="L52" i="29"/>
  <c r="M51" i="29"/>
  <c r="L53" i="29"/>
  <c r="M52" i="29"/>
  <c r="L54" i="29"/>
  <c r="M53" i="29"/>
  <c r="L55" i="29"/>
  <c r="M54" i="29"/>
  <c r="L56" i="29"/>
  <c r="M55" i="29"/>
  <c r="L57" i="29"/>
  <c r="M56" i="29"/>
  <c r="L58" i="29"/>
  <c r="M57" i="29"/>
  <c r="L59" i="29"/>
  <c r="M58" i="29"/>
  <c r="L60" i="29"/>
  <c r="M59" i="29"/>
  <c r="L61" i="29"/>
  <c r="M60" i="29"/>
  <c r="L62" i="29"/>
  <c r="M61" i="29"/>
  <c r="L63" i="29"/>
  <c r="M62" i="29"/>
  <c r="L64" i="29"/>
  <c r="M63" i="29"/>
  <c r="L65" i="29"/>
  <c r="M64" i="29"/>
  <c r="L66" i="29"/>
  <c r="M65" i="29"/>
  <c r="L67" i="29"/>
  <c r="M66" i="29"/>
  <c r="L68" i="29"/>
  <c r="M67" i="29"/>
  <c r="L69" i="29"/>
  <c r="M68" i="29"/>
  <c r="L70" i="29"/>
  <c r="M69" i="29"/>
  <c r="L71" i="29"/>
  <c r="M70" i="29"/>
  <c r="L72" i="29"/>
  <c r="M71" i="29"/>
  <c r="L73" i="29"/>
  <c r="M72" i="29"/>
  <c r="L74" i="29"/>
  <c r="M73" i="29"/>
  <c r="L75" i="29"/>
  <c r="M74" i="29"/>
  <c r="L76" i="29"/>
  <c r="M75" i="29"/>
  <c r="L77" i="29"/>
  <c r="M76" i="29"/>
  <c r="L78" i="29"/>
  <c r="M77" i="29"/>
  <c r="L79" i="29"/>
  <c r="M78" i="29"/>
  <c r="L80" i="29"/>
  <c r="M79" i="29"/>
  <c r="L81" i="29"/>
  <c r="M80" i="29"/>
  <c r="L82" i="29"/>
  <c r="M81" i="29"/>
  <c r="L83" i="29"/>
  <c r="M82" i="29"/>
  <c r="L84" i="29"/>
  <c r="M83" i="29"/>
  <c r="L85" i="29"/>
  <c r="M84" i="29"/>
  <c r="L86" i="29"/>
  <c r="M85" i="29"/>
  <c r="L87" i="29"/>
  <c r="M86" i="29"/>
  <c r="L88" i="29"/>
  <c r="M87" i="29"/>
  <c r="L89" i="29"/>
  <c r="M88" i="29"/>
  <c r="L90" i="29"/>
  <c r="M89" i="29"/>
  <c r="L91" i="29"/>
  <c r="M90" i="29"/>
  <c r="L92" i="29"/>
  <c r="M91" i="29"/>
  <c r="L93" i="29"/>
  <c r="M92" i="29"/>
  <c r="L94" i="29"/>
  <c r="M93" i="29"/>
  <c r="L95" i="29"/>
  <c r="M94" i="29"/>
  <c r="L96" i="29"/>
  <c r="M95" i="29"/>
  <c r="L97" i="29"/>
  <c r="M96" i="29"/>
  <c r="L98" i="29"/>
  <c r="M97" i="29"/>
  <c r="L99" i="29"/>
  <c r="M98" i="29"/>
  <c r="L100" i="29"/>
  <c r="M99" i="29"/>
  <c r="L101" i="29"/>
  <c r="M100" i="29"/>
  <c r="L102" i="29"/>
  <c r="M101" i="29"/>
  <c r="L103" i="29"/>
  <c r="M102" i="29"/>
  <c r="L104" i="29"/>
  <c r="M103" i="29"/>
  <c r="L105" i="29"/>
  <c r="M104" i="29"/>
  <c r="L106" i="29"/>
  <c r="M105" i="29"/>
  <c r="L107" i="29"/>
  <c r="M106" i="29"/>
  <c r="L108" i="29"/>
  <c r="M107" i="29"/>
  <c r="L109" i="29"/>
  <c r="M108" i="29"/>
  <c r="L110" i="29"/>
  <c r="M109" i="29"/>
  <c r="L111" i="29"/>
  <c r="M110" i="29"/>
  <c r="M111" i="29"/>
  <c r="L4" i="29"/>
  <c r="M5" i="29"/>
  <c r="M4" i="29"/>
  <c r="Y73" i="28"/>
  <c r="Y74" i="28"/>
  <c r="Y75" i="28"/>
  <c r="Y76" i="28"/>
  <c r="Y77" i="28"/>
  <c r="Y78" i="28"/>
  <c r="Y79" i="28"/>
  <c r="Y80" i="28"/>
  <c r="Y81" i="28"/>
  <c r="Y82" i="28"/>
  <c r="Y83" i="28"/>
  <c r="Y72" i="28"/>
  <c r="L5" i="28"/>
  <c r="L6" i="28"/>
  <c r="L7" i="28"/>
  <c r="L8" i="28"/>
  <c r="L9" i="28"/>
  <c r="K10" i="28"/>
  <c r="L10" i="28"/>
  <c r="K11" i="28"/>
  <c r="L11" i="28"/>
  <c r="K12" i="28"/>
  <c r="L12" i="28"/>
  <c r="K13" i="28"/>
  <c r="L13" i="28"/>
  <c r="K14" i="28"/>
  <c r="L14" i="28"/>
  <c r="K15" i="28"/>
  <c r="L15" i="28"/>
  <c r="K16" i="28"/>
  <c r="L16" i="28"/>
  <c r="K17" i="28"/>
  <c r="L17" i="28"/>
  <c r="K18" i="28"/>
  <c r="L18" i="28"/>
  <c r="K19" i="28"/>
  <c r="L19" i="28"/>
  <c r="K20" i="28"/>
  <c r="L20" i="28"/>
  <c r="K21" i="28"/>
  <c r="L21" i="28"/>
  <c r="K22" i="28"/>
  <c r="L22" i="28"/>
  <c r="K23" i="28"/>
  <c r="L23" i="28"/>
  <c r="K24" i="28"/>
  <c r="L24" i="28"/>
  <c r="K25" i="28"/>
  <c r="L25" i="28"/>
  <c r="K26" i="28"/>
  <c r="L26" i="28"/>
  <c r="K27" i="28"/>
  <c r="L27" i="28"/>
  <c r="K28" i="28"/>
  <c r="L28" i="28"/>
  <c r="K29" i="28"/>
  <c r="L29" i="28"/>
  <c r="K30" i="28"/>
  <c r="L30" i="28"/>
  <c r="K31" i="28"/>
  <c r="L31" i="28"/>
  <c r="K32" i="28"/>
  <c r="L32" i="28"/>
  <c r="K33" i="28"/>
  <c r="L33" i="28"/>
  <c r="K34" i="28"/>
  <c r="L34" i="28"/>
  <c r="K35" i="28"/>
  <c r="L35" i="28"/>
  <c r="K36" i="28"/>
  <c r="L36" i="28"/>
  <c r="K37" i="28"/>
  <c r="L37" i="28"/>
  <c r="K38" i="28"/>
  <c r="L38" i="28"/>
  <c r="K39" i="28"/>
  <c r="L39" i="28"/>
  <c r="K40" i="28"/>
  <c r="L40" i="28"/>
  <c r="K41" i="28"/>
  <c r="L41" i="28"/>
  <c r="K42" i="28"/>
  <c r="L42" i="28"/>
  <c r="K43" i="28"/>
  <c r="L43" i="28"/>
  <c r="K44" i="28"/>
  <c r="L44" i="28"/>
  <c r="K45" i="28"/>
  <c r="L45" i="28"/>
  <c r="K46" i="28"/>
  <c r="L46" i="28"/>
  <c r="K47" i="28"/>
  <c r="L47" i="28"/>
  <c r="K48" i="28"/>
  <c r="L48" i="28"/>
  <c r="K49" i="28"/>
  <c r="L49" i="28"/>
  <c r="K50" i="28"/>
  <c r="L50" i="28"/>
  <c r="K51" i="28"/>
  <c r="L51" i="28"/>
  <c r="K52" i="28"/>
  <c r="L52" i="28"/>
  <c r="K53" i="28"/>
  <c r="L53" i="28"/>
  <c r="K54" i="28"/>
  <c r="L54" i="28"/>
  <c r="K55" i="28"/>
  <c r="L55" i="28"/>
  <c r="K56" i="28"/>
  <c r="L56" i="28"/>
  <c r="K57" i="28"/>
  <c r="L57" i="28"/>
  <c r="K58" i="28"/>
  <c r="L58" i="28"/>
  <c r="K59" i="28"/>
  <c r="L59" i="28"/>
  <c r="K60" i="28"/>
  <c r="L60" i="28"/>
  <c r="K61" i="28"/>
  <c r="L61" i="28"/>
  <c r="K62" i="28"/>
  <c r="L62" i="28"/>
  <c r="K63" i="28"/>
  <c r="L63" i="28"/>
  <c r="K64" i="28"/>
  <c r="L64" i="28"/>
  <c r="K65" i="28"/>
  <c r="L65" i="28"/>
  <c r="K66" i="28"/>
  <c r="L66" i="28"/>
  <c r="K67" i="28"/>
  <c r="L67" i="28"/>
  <c r="K68" i="28"/>
  <c r="L68" i="28"/>
  <c r="K69" i="28"/>
  <c r="L69" i="28"/>
  <c r="K70" i="28"/>
  <c r="L70" i="28"/>
  <c r="K71" i="28"/>
  <c r="L71" i="28"/>
  <c r="K72" i="28"/>
  <c r="L72" i="28"/>
  <c r="K73" i="28"/>
  <c r="L73" i="28"/>
  <c r="K74" i="28"/>
  <c r="L74" i="28"/>
  <c r="K75" i="28"/>
  <c r="L75" i="28"/>
  <c r="K76" i="28"/>
  <c r="L76" i="28"/>
  <c r="K77" i="28"/>
  <c r="L77" i="28"/>
  <c r="K78" i="28"/>
  <c r="L78" i="28"/>
  <c r="K79" i="28"/>
  <c r="L79" i="28"/>
  <c r="K80" i="28"/>
  <c r="L80" i="28"/>
  <c r="K81" i="28"/>
  <c r="L81" i="28"/>
  <c r="K82" i="28"/>
  <c r="L82" i="28"/>
  <c r="K83" i="28"/>
  <c r="L83" i="28"/>
  <c r="K84" i="28"/>
  <c r="L84" i="28"/>
  <c r="K85" i="28"/>
  <c r="L85" i="28"/>
  <c r="K86" i="28"/>
  <c r="L86" i="28"/>
  <c r="K87" i="28"/>
  <c r="L87" i="28"/>
  <c r="K88" i="28"/>
  <c r="L88" i="28"/>
  <c r="K89" i="28"/>
  <c r="L89" i="28"/>
  <c r="K90" i="28"/>
  <c r="L90" i="28"/>
  <c r="K91" i="28"/>
  <c r="L91" i="28"/>
  <c r="K92" i="28"/>
  <c r="L92" i="28"/>
  <c r="K93" i="28"/>
  <c r="L93" i="28"/>
  <c r="K94" i="28"/>
  <c r="L94" i="28"/>
  <c r="K95" i="28"/>
  <c r="L95" i="28"/>
  <c r="K96" i="28"/>
  <c r="L96" i="28"/>
  <c r="K97" i="28"/>
  <c r="L97" i="28"/>
  <c r="K98" i="28"/>
  <c r="L98" i="28"/>
  <c r="K99" i="28"/>
  <c r="L99" i="28"/>
  <c r="K100" i="28"/>
  <c r="L100" i="28"/>
  <c r="K101" i="28"/>
  <c r="L101" i="28"/>
  <c r="K102" i="28"/>
  <c r="L102" i="28"/>
  <c r="K103" i="28"/>
  <c r="L103" i="28"/>
  <c r="K104" i="28"/>
  <c r="L104" i="28"/>
  <c r="K105" i="28"/>
  <c r="L105" i="28"/>
  <c r="L106" i="28"/>
  <c r="L107" i="28"/>
  <c r="L108" i="28"/>
  <c r="L109" i="28"/>
  <c r="L110" i="28"/>
  <c r="L111" i="28"/>
  <c r="L4" i="28"/>
  <c r="Y39" i="28"/>
  <c r="Y40" i="28"/>
  <c r="Y41" i="28"/>
  <c r="Y42" i="28"/>
  <c r="Y43" i="28"/>
  <c r="Y44" i="28"/>
  <c r="Y45" i="28"/>
  <c r="Y46" i="28"/>
  <c r="Y47" i="28"/>
  <c r="Y48" i="28"/>
  <c r="Y49" i="28"/>
  <c r="Y50" i="28"/>
  <c r="Y4" i="28"/>
  <c r="Y5" i="28"/>
  <c r="Y6" i="28"/>
  <c r="Y7" i="28"/>
  <c r="Y8" i="28"/>
  <c r="Y9" i="28"/>
  <c r="Y10" i="28"/>
  <c r="Y11" i="28"/>
  <c r="Y12" i="28"/>
  <c r="Y13" i="28"/>
  <c r="Y14" i="28"/>
  <c r="Y15" i="28"/>
  <c r="E11" i="27"/>
  <c r="E12" i="27"/>
  <c r="E13" i="27"/>
  <c r="E14" i="27"/>
  <c r="E15" i="27"/>
  <c r="E16" i="27"/>
  <c r="E17" i="27"/>
  <c r="E18" i="27"/>
  <c r="E19" i="27"/>
  <c r="E20" i="27"/>
  <c r="E21" i="27"/>
  <c r="E22" i="27"/>
  <c r="E23" i="27"/>
  <c r="E24" i="27"/>
  <c r="E25" i="27"/>
  <c r="E26" i="27"/>
  <c r="E27" i="27"/>
  <c r="E28" i="27"/>
  <c r="E29" i="27"/>
  <c r="E30" i="27"/>
  <c r="E31" i="27"/>
  <c r="E32" i="27"/>
  <c r="E33" i="27"/>
  <c r="E34" i="27"/>
  <c r="E35" i="27"/>
  <c r="E36" i="27"/>
  <c r="E37" i="27"/>
  <c r="E38" i="27"/>
  <c r="E39" i="27"/>
  <c r="E40" i="27"/>
  <c r="E41" i="27"/>
  <c r="E42" i="27"/>
  <c r="E43" i="27"/>
  <c r="E44" i="27"/>
  <c r="E45" i="27"/>
  <c r="E46" i="27"/>
  <c r="E47" i="27"/>
  <c r="E48" i="27"/>
  <c r="E49" i="27"/>
  <c r="E50" i="27"/>
  <c r="E51" i="27"/>
  <c r="E52" i="27"/>
  <c r="E53" i="27"/>
  <c r="E54" i="27"/>
  <c r="E55" i="27"/>
  <c r="E56" i="27"/>
  <c r="E57" i="27"/>
  <c r="E58" i="27"/>
  <c r="E59" i="27"/>
  <c r="E60" i="27"/>
  <c r="E61" i="27"/>
  <c r="E62" i="27"/>
  <c r="E63" i="27"/>
  <c r="E64" i="27"/>
  <c r="E65" i="27"/>
  <c r="E66" i="27"/>
  <c r="E67" i="27"/>
  <c r="E68" i="27"/>
  <c r="E69" i="27"/>
  <c r="E70" i="27"/>
  <c r="E71" i="27"/>
  <c r="E72" i="27"/>
  <c r="E73" i="27"/>
  <c r="E74" i="27"/>
  <c r="E75" i="27"/>
  <c r="E76" i="27"/>
  <c r="E77" i="27"/>
  <c r="E78" i="27"/>
  <c r="E79" i="27"/>
  <c r="E80" i="27"/>
  <c r="E81" i="27"/>
  <c r="E82" i="27"/>
  <c r="E83" i="27"/>
  <c r="E84" i="27"/>
  <c r="E85" i="27"/>
  <c r="E86" i="27"/>
  <c r="E87" i="27"/>
  <c r="E88" i="27"/>
  <c r="E89" i="27"/>
  <c r="E90" i="27"/>
  <c r="E91" i="27"/>
  <c r="E92" i="27"/>
  <c r="E93" i="27"/>
  <c r="E94" i="27"/>
  <c r="E95" i="27"/>
  <c r="E96" i="27"/>
  <c r="E97" i="27"/>
  <c r="E98" i="27"/>
  <c r="E99" i="27"/>
  <c r="E100" i="27"/>
  <c r="E101" i="27"/>
  <c r="E102" i="27"/>
  <c r="E103" i="27"/>
  <c r="E104" i="27"/>
  <c r="E105" i="27"/>
  <c r="E10" i="27"/>
  <c r="G11" i="27"/>
  <c r="G12" i="27"/>
  <c r="G13" i="27"/>
  <c r="G14" i="27"/>
  <c r="G15" i="27"/>
  <c r="G16" i="27"/>
  <c r="G17" i="27"/>
  <c r="G18" i="27"/>
  <c r="G19" i="27"/>
  <c r="G20" i="27"/>
  <c r="G21" i="27"/>
  <c r="G22" i="27"/>
  <c r="G23" i="27"/>
  <c r="G24" i="27"/>
  <c r="G25" i="27"/>
  <c r="G26" i="27"/>
  <c r="G27" i="27"/>
  <c r="G28" i="27"/>
  <c r="G29" i="27"/>
  <c r="G30" i="27"/>
  <c r="G31" i="27"/>
  <c r="G32" i="27"/>
  <c r="G33" i="27"/>
  <c r="G34" i="27"/>
  <c r="G35" i="27"/>
  <c r="G36" i="27"/>
  <c r="G37" i="27"/>
  <c r="G38" i="27"/>
  <c r="G39" i="27"/>
  <c r="G40" i="27"/>
  <c r="G41" i="27"/>
  <c r="G42" i="27"/>
  <c r="G43" i="27"/>
  <c r="G44" i="27"/>
  <c r="G45" i="27"/>
  <c r="G46" i="27"/>
  <c r="G47" i="27"/>
  <c r="G48" i="27"/>
  <c r="G49" i="27"/>
  <c r="G50" i="27"/>
  <c r="G51" i="27"/>
  <c r="G52" i="27"/>
  <c r="G53" i="27"/>
  <c r="G54" i="27"/>
  <c r="G55" i="27"/>
  <c r="G56" i="27"/>
  <c r="G57" i="27"/>
  <c r="G58" i="27"/>
  <c r="G59" i="27"/>
  <c r="G60" i="27"/>
  <c r="G61" i="27"/>
  <c r="G62" i="27"/>
  <c r="G63" i="27"/>
  <c r="G64" i="27"/>
  <c r="G65" i="27"/>
  <c r="G66" i="27"/>
  <c r="G67" i="27"/>
  <c r="G68" i="27"/>
  <c r="G69" i="27"/>
  <c r="G70" i="27"/>
  <c r="G71" i="27"/>
  <c r="G72" i="27"/>
  <c r="G73" i="27"/>
  <c r="G74" i="27"/>
  <c r="G75" i="27"/>
  <c r="G76" i="27"/>
  <c r="G77" i="27"/>
  <c r="G78" i="27"/>
  <c r="G79" i="27"/>
  <c r="G80" i="27"/>
  <c r="G81" i="27"/>
  <c r="G82" i="27"/>
  <c r="G83" i="27"/>
  <c r="G84" i="27"/>
  <c r="G85" i="27"/>
  <c r="G86" i="27"/>
  <c r="G87" i="27"/>
  <c r="G88" i="27"/>
  <c r="G89" i="27"/>
  <c r="G90" i="27"/>
  <c r="G91" i="27"/>
  <c r="G92" i="27"/>
  <c r="G93" i="27"/>
  <c r="G94" i="27"/>
  <c r="G95" i="27"/>
  <c r="G96" i="27"/>
  <c r="G97" i="27"/>
  <c r="G98" i="27"/>
  <c r="G99" i="27"/>
  <c r="G100" i="27"/>
  <c r="G101" i="27"/>
  <c r="G102" i="27"/>
  <c r="G103" i="27"/>
  <c r="G104" i="27"/>
  <c r="G105" i="27"/>
  <c r="G10" i="27"/>
  <c r="D112" i="32"/>
  <c r="D113" i="32"/>
  <c r="E4" i="32"/>
  <c r="E5" i="32"/>
  <c r="E6" i="32"/>
  <c r="E7" i="32"/>
  <c r="E8" i="32"/>
  <c r="E9" i="32"/>
  <c r="E10" i="32"/>
  <c r="E11" i="32"/>
  <c r="E12" i="32"/>
  <c r="E13" i="32"/>
  <c r="E14" i="32"/>
  <c r="E15" i="32"/>
  <c r="E16" i="32"/>
  <c r="E17" i="32"/>
  <c r="E18" i="32"/>
  <c r="E19" i="32"/>
  <c r="E20" i="32"/>
  <c r="E21" i="32"/>
  <c r="E22" i="32"/>
  <c r="E23" i="32"/>
  <c r="E24" i="32"/>
  <c r="E25" i="32"/>
  <c r="E26" i="32"/>
  <c r="E27" i="32"/>
  <c r="E28" i="32"/>
  <c r="E29" i="32"/>
  <c r="E30" i="32"/>
  <c r="E31" i="32"/>
  <c r="E32" i="32"/>
  <c r="E33" i="32"/>
  <c r="E34" i="32"/>
  <c r="E35" i="32"/>
  <c r="E36" i="32"/>
  <c r="E37" i="32"/>
  <c r="E38" i="32"/>
  <c r="E39" i="32"/>
  <c r="E40" i="32"/>
  <c r="E41" i="32"/>
  <c r="E42" i="32"/>
  <c r="E43" i="32"/>
  <c r="E44" i="32"/>
  <c r="E45" i="32"/>
  <c r="E46" i="32"/>
  <c r="E47" i="32"/>
  <c r="E48" i="32"/>
  <c r="E49" i="32"/>
  <c r="E50" i="32"/>
  <c r="E51" i="32"/>
  <c r="E52" i="32"/>
  <c r="E53" i="32"/>
  <c r="E54" i="32"/>
  <c r="E55" i="32"/>
  <c r="E56" i="32"/>
  <c r="E57" i="32"/>
  <c r="E58" i="32"/>
  <c r="E59" i="32"/>
  <c r="E60" i="32"/>
  <c r="E61" i="32"/>
  <c r="E62" i="32"/>
  <c r="E63" i="32"/>
  <c r="E64" i="32"/>
  <c r="E65" i="32"/>
  <c r="E66" i="32"/>
  <c r="E67" i="32"/>
  <c r="E68" i="32"/>
  <c r="E69" i="32"/>
  <c r="E70" i="32"/>
  <c r="E71" i="32"/>
  <c r="E72" i="32"/>
  <c r="E73" i="32"/>
  <c r="E74" i="32"/>
  <c r="E75" i="32"/>
  <c r="E76" i="32"/>
  <c r="E77" i="32"/>
  <c r="E78" i="32"/>
  <c r="E79" i="32"/>
  <c r="E80" i="32"/>
  <c r="E81" i="32"/>
  <c r="E82" i="32"/>
  <c r="E83" i="32"/>
  <c r="E84" i="32"/>
  <c r="E85" i="32"/>
  <c r="E86" i="32"/>
  <c r="E87" i="32"/>
  <c r="E88" i="32"/>
  <c r="E89" i="32"/>
  <c r="E90" i="32"/>
  <c r="E91" i="32"/>
  <c r="E92" i="32"/>
  <c r="E93" i="32"/>
  <c r="E94" i="32"/>
  <c r="E95" i="32"/>
  <c r="E96" i="32"/>
  <c r="E97" i="32"/>
  <c r="E98" i="32"/>
  <c r="E99" i="32"/>
  <c r="E100" i="32"/>
  <c r="E101" i="32"/>
  <c r="E102" i="32"/>
  <c r="E103" i="32"/>
  <c r="E104" i="32"/>
  <c r="E105" i="32"/>
  <c r="E106" i="32"/>
  <c r="E107" i="32"/>
  <c r="E108" i="32"/>
  <c r="E109" i="32"/>
  <c r="E110" i="32"/>
  <c r="E111" i="32"/>
  <c r="K24" i="32"/>
  <c r="K25" i="32"/>
  <c r="K26" i="32"/>
  <c r="K27" i="32"/>
  <c r="K28" i="32"/>
  <c r="K29" i="32"/>
  <c r="K30" i="32"/>
  <c r="K31" i="32"/>
  <c r="K32" i="32"/>
  <c r="K33" i="32"/>
  <c r="K34" i="32"/>
  <c r="K35" i="32"/>
  <c r="E116" i="32"/>
  <c r="E115" i="32"/>
  <c r="E113" i="32"/>
  <c r="E112" i="32"/>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4" i="31"/>
  <c r="I5" i="30"/>
  <c r="I6" i="30"/>
  <c r="I7" i="30"/>
  <c r="I8" i="30"/>
  <c r="I9" i="30"/>
  <c r="I10" i="30"/>
  <c r="I11" i="30"/>
  <c r="I12" i="30"/>
  <c r="I13" i="30"/>
  <c r="I14" i="30"/>
  <c r="I15" i="30"/>
  <c r="I16" i="30"/>
  <c r="I17" i="30"/>
  <c r="I18" i="30"/>
  <c r="I19" i="30"/>
  <c r="I20" i="30"/>
  <c r="I21" i="30"/>
  <c r="I22" i="30"/>
  <c r="I23" i="30"/>
  <c r="I24" i="30"/>
  <c r="I25" i="30"/>
  <c r="I26" i="30"/>
  <c r="I27" i="30"/>
  <c r="I28" i="30"/>
  <c r="I29" i="30"/>
  <c r="I30" i="30"/>
  <c r="I31" i="30"/>
  <c r="I32" i="30"/>
  <c r="I33" i="30"/>
  <c r="I34" i="30"/>
  <c r="I35" i="30"/>
  <c r="I36" i="30"/>
  <c r="I37" i="30"/>
  <c r="I38" i="30"/>
  <c r="I39" i="30"/>
  <c r="I40" i="30"/>
  <c r="I41" i="30"/>
  <c r="I42" i="30"/>
  <c r="I43" i="30"/>
  <c r="I44" i="30"/>
  <c r="I45" i="30"/>
  <c r="I46" i="30"/>
  <c r="I47" i="30"/>
  <c r="I48" i="30"/>
  <c r="I49" i="30"/>
  <c r="I50" i="30"/>
  <c r="I51" i="30"/>
  <c r="I52" i="30"/>
  <c r="I53" i="30"/>
  <c r="I54" i="30"/>
  <c r="I55" i="30"/>
  <c r="I56" i="30"/>
  <c r="I57" i="30"/>
  <c r="I58" i="30"/>
  <c r="I59" i="30"/>
  <c r="I60" i="30"/>
  <c r="I61" i="30"/>
  <c r="I62" i="30"/>
  <c r="I63" i="30"/>
  <c r="I64" i="30"/>
  <c r="I65" i="30"/>
  <c r="I66" i="30"/>
  <c r="I67" i="30"/>
  <c r="I68" i="30"/>
  <c r="I69" i="30"/>
  <c r="I70" i="30"/>
  <c r="I71" i="30"/>
  <c r="I72" i="30"/>
  <c r="I73" i="30"/>
  <c r="I74" i="30"/>
  <c r="I75" i="30"/>
  <c r="I76" i="30"/>
  <c r="I77" i="30"/>
  <c r="I78" i="30"/>
  <c r="I79" i="30"/>
  <c r="I80" i="30"/>
  <c r="I81" i="30"/>
  <c r="I82" i="30"/>
  <c r="I83" i="30"/>
  <c r="I84" i="30"/>
  <c r="I85" i="30"/>
  <c r="I86" i="30"/>
  <c r="I87" i="30"/>
  <c r="I88" i="30"/>
  <c r="I89" i="30"/>
  <c r="I90" i="30"/>
  <c r="I91" i="30"/>
  <c r="I92" i="30"/>
  <c r="I93" i="30"/>
  <c r="I94" i="30"/>
  <c r="I95" i="30"/>
  <c r="I96" i="30"/>
  <c r="I97" i="30"/>
  <c r="I98" i="30"/>
  <c r="I99" i="30"/>
  <c r="I100" i="30"/>
  <c r="I101" i="30"/>
  <c r="I102" i="30"/>
  <c r="I103" i="30"/>
  <c r="I104" i="30"/>
  <c r="I105" i="30"/>
  <c r="I106" i="30"/>
  <c r="I107" i="30"/>
  <c r="I108" i="30"/>
  <c r="I109" i="30"/>
  <c r="I110" i="30"/>
  <c r="I111" i="30"/>
  <c r="I4" i="30"/>
  <c r="H110" i="29"/>
  <c r="H111" i="29"/>
  <c r="I111" i="29"/>
  <c r="H6" i="29"/>
  <c r="H7" i="29"/>
  <c r="H8" i="29"/>
  <c r="I7" i="29"/>
  <c r="H9" i="29"/>
  <c r="I8" i="29"/>
  <c r="H10" i="29"/>
  <c r="I9" i="29"/>
  <c r="H11" i="29"/>
  <c r="I10" i="29"/>
  <c r="H12" i="29"/>
  <c r="I11" i="29"/>
  <c r="H13" i="29"/>
  <c r="I12" i="29"/>
  <c r="H14" i="29"/>
  <c r="I13" i="29"/>
  <c r="H15" i="29"/>
  <c r="I14" i="29"/>
  <c r="H16" i="29"/>
  <c r="I15" i="29"/>
  <c r="H17" i="29"/>
  <c r="I16" i="29"/>
  <c r="H18" i="29"/>
  <c r="I17" i="29"/>
  <c r="H19" i="29"/>
  <c r="I18" i="29"/>
  <c r="H20" i="29"/>
  <c r="I19" i="29"/>
  <c r="H21" i="29"/>
  <c r="I20" i="29"/>
  <c r="H22" i="29"/>
  <c r="I21" i="29"/>
  <c r="H23" i="29"/>
  <c r="I22" i="29"/>
  <c r="H24" i="29"/>
  <c r="I23" i="29"/>
  <c r="H25" i="29"/>
  <c r="I24" i="29"/>
  <c r="H26" i="29"/>
  <c r="I25" i="29"/>
  <c r="H27" i="29"/>
  <c r="I26" i="29"/>
  <c r="H28" i="29"/>
  <c r="I27" i="29"/>
  <c r="H29" i="29"/>
  <c r="I28" i="29"/>
  <c r="H30" i="29"/>
  <c r="I29" i="29"/>
  <c r="H31" i="29"/>
  <c r="I30" i="29"/>
  <c r="H32" i="29"/>
  <c r="I31" i="29"/>
  <c r="H33" i="29"/>
  <c r="I32" i="29"/>
  <c r="H34" i="29"/>
  <c r="I33" i="29"/>
  <c r="H35" i="29"/>
  <c r="I34" i="29"/>
  <c r="H36" i="29"/>
  <c r="I35" i="29"/>
  <c r="H37" i="29"/>
  <c r="I36" i="29"/>
  <c r="H38" i="29"/>
  <c r="I37" i="29"/>
  <c r="H39" i="29"/>
  <c r="I38" i="29"/>
  <c r="H40" i="29"/>
  <c r="I39" i="29"/>
  <c r="H41" i="29"/>
  <c r="I40" i="29"/>
  <c r="H42" i="29"/>
  <c r="I41" i="29"/>
  <c r="H43" i="29"/>
  <c r="I42" i="29"/>
  <c r="H44" i="29"/>
  <c r="I43" i="29"/>
  <c r="H45" i="29"/>
  <c r="I44" i="29"/>
  <c r="H46" i="29"/>
  <c r="I45" i="29"/>
  <c r="H47" i="29"/>
  <c r="I46" i="29"/>
  <c r="H48" i="29"/>
  <c r="I47" i="29"/>
  <c r="H49" i="29"/>
  <c r="I48" i="29"/>
  <c r="H50" i="29"/>
  <c r="I49" i="29"/>
  <c r="H51" i="29"/>
  <c r="I50" i="29"/>
  <c r="H52" i="29"/>
  <c r="I51" i="29"/>
  <c r="H53" i="29"/>
  <c r="I52" i="29"/>
  <c r="H54" i="29"/>
  <c r="I53" i="29"/>
  <c r="H55" i="29"/>
  <c r="I54" i="29"/>
  <c r="H56" i="29"/>
  <c r="I55" i="29"/>
  <c r="H57" i="29"/>
  <c r="I56" i="29"/>
  <c r="H58" i="29"/>
  <c r="I57" i="29"/>
  <c r="H59" i="29"/>
  <c r="I58" i="29"/>
  <c r="H60" i="29"/>
  <c r="I59" i="29"/>
  <c r="H61" i="29"/>
  <c r="I60" i="29"/>
  <c r="H62" i="29"/>
  <c r="I61" i="29"/>
  <c r="H63" i="29"/>
  <c r="I62" i="29"/>
  <c r="H64" i="29"/>
  <c r="I63" i="29"/>
  <c r="H65" i="29"/>
  <c r="I64" i="29"/>
  <c r="H66" i="29"/>
  <c r="I65" i="29"/>
  <c r="H67" i="29"/>
  <c r="I66" i="29"/>
  <c r="H68" i="29"/>
  <c r="I67" i="29"/>
  <c r="H69" i="29"/>
  <c r="I68" i="29"/>
  <c r="H70" i="29"/>
  <c r="I69" i="29"/>
  <c r="H71" i="29"/>
  <c r="I70" i="29"/>
  <c r="H72" i="29"/>
  <c r="I71" i="29"/>
  <c r="H73" i="29"/>
  <c r="I72" i="29"/>
  <c r="H74" i="29"/>
  <c r="I73" i="29"/>
  <c r="H75" i="29"/>
  <c r="I74" i="29"/>
  <c r="H76" i="29"/>
  <c r="I75" i="29"/>
  <c r="H77" i="29"/>
  <c r="I76" i="29"/>
  <c r="H78" i="29"/>
  <c r="I77" i="29"/>
  <c r="H79" i="29"/>
  <c r="I78" i="29"/>
  <c r="H80" i="29"/>
  <c r="I79" i="29"/>
  <c r="H81" i="29"/>
  <c r="I80" i="29"/>
  <c r="H82" i="29"/>
  <c r="I81" i="29"/>
  <c r="H83" i="29"/>
  <c r="I82" i="29"/>
  <c r="H84" i="29"/>
  <c r="I83" i="29"/>
  <c r="H85" i="29"/>
  <c r="I84" i="29"/>
  <c r="H86" i="29"/>
  <c r="I85" i="29"/>
  <c r="H87" i="29"/>
  <c r="I86" i="29"/>
  <c r="H88" i="29"/>
  <c r="I87" i="29"/>
  <c r="H89" i="29"/>
  <c r="I88" i="29"/>
  <c r="H90" i="29"/>
  <c r="I89" i="29"/>
  <c r="H91" i="29"/>
  <c r="I90" i="29"/>
  <c r="H92" i="29"/>
  <c r="I91" i="29"/>
  <c r="H93" i="29"/>
  <c r="I92" i="29"/>
  <c r="H94" i="29"/>
  <c r="I93" i="29"/>
  <c r="H95" i="29"/>
  <c r="I94" i="29"/>
  <c r="H96" i="29"/>
  <c r="I95" i="29"/>
  <c r="H97" i="29"/>
  <c r="I96" i="29"/>
  <c r="H98" i="29"/>
  <c r="I97" i="29"/>
  <c r="H99" i="29"/>
  <c r="I98" i="29"/>
  <c r="H100" i="29"/>
  <c r="I99" i="29"/>
  <c r="H101" i="29"/>
  <c r="I100" i="29"/>
  <c r="H102" i="29"/>
  <c r="I101" i="29"/>
  <c r="H103" i="29"/>
  <c r="I102" i="29"/>
  <c r="H104" i="29"/>
  <c r="I103" i="29"/>
  <c r="H105" i="29"/>
  <c r="I104" i="29"/>
  <c r="H106" i="29"/>
  <c r="I105" i="29"/>
  <c r="H107" i="29"/>
  <c r="I106" i="29"/>
  <c r="H108" i="29"/>
  <c r="I107" i="29"/>
  <c r="H109" i="29"/>
  <c r="I108" i="29"/>
  <c r="I109" i="29"/>
  <c r="I110" i="29"/>
  <c r="H5" i="29"/>
  <c r="I6" i="29"/>
  <c r="H4" i="29"/>
  <c r="I4" i="29"/>
  <c r="I5" i="29"/>
  <c r="G12" i="28"/>
  <c r="H12" i="28"/>
  <c r="G13" i="28"/>
  <c r="H13" i="28"/>
  <c r="G14" i="28"/>
  <c r="H14" i="28"/>
  <c r="G15" i="28"/>
  <c r="H15" i="28"/>
  <c r="G16" i="28"/>
  <c r="H16" i="28"/>
  <c r="G17" i="28"/>
  <c r="H17" i="28"/>
  <c r="G18" i="28"/>
  <c r="H18" i="28"/>
  <c r="G19" i="28"/>
  <c r="H19" i="28"/>
  <c r="G20" i="28"/>
  <c r="H20" i="28"/>
  <c r="G21" i="28"/>
  <c r="H21" i="28"/>
  <c r="G22" i="28"/>
  <c r="H22" i="28"/>
  <c r="G23" i="28"/>
  <c r="H23" i="28"/>
  <c r="G24" i="28"/>
  <c r="H24" i="28"/>
  <c r="G25" i="28"/>
  <c r="H25" i="28"/>
  <c r="G26" i="28"/>
  <c r="H26" i="28"/>
  <c r="G27" i="28"/>
  <c r="H27" i="28"/>
  <c r="G28" i="28"/>
  <c r="H28" i="28"/>
  <c r="G29" i="28"/>
  <c r="H29" i="28"/>
  <c r="G30" i="28"/>
  <c r="H30" i="28"/>
  <c r="G31" i="28"/>
  <c r="H31" i="28"/>
  <c r="G32" i="28"/>
  <c r="H32" i="28"/>
  <c r="G33" i="28"/>
  <c r="H33" i="28"/>
  <c r="G34" i="28"/>
  <c r="H34" i="28"/>
  <c r="G35" i="28"/>
  <c r="H35" i="28"/>
  <c r="G36" i="28"/>
  <c r="H36" i="28"/>
  <c r="G37" i="28"/>
  <c r="H37" i="28"/>
  <c r="G38" i="28"/>
  <c r="H38" i="28"/>
  <c r="G39" i="28"/>
  <c r="H39" i="28"/>
  <c r="G40" i="28"/>
  <c r="H40" i="28"/>
  <c r="G41" i="28"/>
  <c r="H41" i="28"/>
  <c r="G42" i="28"/>
  <c r="H42" i="28"/>
  <c r="G43" i="28"/>
  <c r="H43" i="28"/>
  <c r="G44" i="28"/>
  <c r="H44" i="28"/>
  <c r="G45" i="28"/>
  <c r="H45" i="28"/>
  <c r="G46" i="28"/>
  <c r="H46" i="28"/>
  <c r="G47" i="28"/>
  <c r="H47" i="28"/>
  <c r="G48" i="28"/>
  <c r="H48" i="28"/>
  <c r="G49" i="28"/>
  <c r="H49" i="28"/>
  <c r="G50" i="28"/>
  <c r="H50" i="28"/>
  <c r="G51" i="28"/>
  <c r="H51" i="28"/>
  <c r="G52" i="28"/>
  <c r="H52" i="28"/>
  <c r="G53" i="28"/>
  <c r="H53" i="28"/>
  <c r="G54" i="28"/>
  <c r="H54" i="28"/>
  <c r="G55" i="28"/>
  <c r="H55" i="28"/>
  <c r="G56" i="28"/>
  <c r="H56" i="28"/>
  <c r="G57" i="28"/>
  <c r="H57" i="28"/>
  <c r="G58" i="28"/>
  <c r="H58" i="28"/>
  <c r="G59" i="28"/>
  <c r="H59" i="28"/>
  <c r="G60" i="28"/>
  <c r="H60" i="28"/>
  <c r="G61" i="28"/>
  <c r="H61" i="28"/>
  <c r="G62" i="28"/>
  <c r="H62" i="28"/>
  <c r="G63" i="28"/>
  <c r="H63" i="28"/>
  <c r="G64" i="28"/>
  <c r="H64" i="28"/>
  <c r="G65" i="28"/>
  <c r="H65" i="28"/>
  <c r="G66" i="28"/>
  <c r="H66" i="28"/>
  <c r="G67" i="28"/>
  <c r="H67" i="28"/>
  <c r="G68" i="28"/>
  <c r="H68" i="28"/>
  <c r="G69" i="28"/>
  <c r="H69" i="28"/>
  <c r="G70" i="28"/>
  <c r="H70" i="28"/>
  <c r="G71" i="28"/>
  <c r="H71" i="28"/>
  <c r="G72" i="28"/>
  <c r="H72" i="28"/>
  <c r="G73" i="28"/>
  <c r="H73" i="28"/>
  <c r="G74" i="28"/>
  <c r="H74" i="28"/>
  <c r="G75" i="28"/>
  <c r="H75" i="28"/>
  <c r="G76" i="28"/>
  <c r="H76" i="28"/>
  <c r="G77" i="28"/>
  <c r="H77" i="28"/>
  <c r="G78" i="28"/>
  <c r="H78" i="28"/>
  <c r="G79" i="28"/>
  <c r="H79" i="28"/>
  <c r="G80" i="28"/>
  <c r="H80" i="28"/>
  <c r="G81" i="28"/>
  <c r="H81" i="28"/>
  <c r="G82" i="28"/>
  <c r="H82" i="28"/>
  <c r="G83" i="28"/>
  <c r="H83" i="28"/>
  <c r="G84" i="28"/>
  <c r="H84" i="28"/>
  <c r="G85" i="28"/>
  <c r="H85" i="28"/>
  <c r="G86" i="28"/>
  <c r="H86" i="28"/>
  <c r="G87" i="28"/>
  <c r="H87" i="28"/>
  <c r="G88" i="28"/>
  <c r="H88" i="28"/>
  <c r="G89" i="28"/>
  <c r="H89" i="28"/>
  <c r="G90" i="28"/>
  <c r="H90" i="28"/>
  <c r="G91" i="28"/>
  <c r="H91" i="28"/>
  <c r="G92" i="28"/>
  <c r="H92" i="28"/>
  <c r="G93" i="28"/>
  <c r="H93" i="28"/>
  <c r="G94" i="28"/>
  <c r="H94" i="28"/>
  <c r="G95" i="28"/>
  <c r="H95" i="28"/>
  <c r="G96" i="28"/>
  <c r="H96" i="28"/>
  <c r="G97" i="28"/>
  <c r="H97" i="28"/>
  <c r="G98" i="28"/>
  <c r="H98" i="28"/>
  <c r="G99" i="28"/>
  <c r="H99" i="28"/>
  <c r="G100" i="28"/>
  <c r="H100" i="28"/>
  <c r="G101" i="28"/>
  <c r="H101" i="28"/>
  <c r="G102" i="28"/>
  <c r="H102" i="28"/>
  <c r="G103" i="28"/>
  <c r="H103" i="28"/>
  <c r="G104" i="28"/>
  <c r="H104" i="28"/>
  <c r="G105" i="28"/>
  <c r="H105" i="28"/>
  <c r="H106" i="28"/>
  <c r="H107" i="28"/>
  <c r="H108" i="28"/>
  <c r="H109" i="28"/>
  <c r="H110" i="28"/>
  <c r="H111" i="28"/>
  <c r="G11" i="28"/>
  <c r="H11" i="28"/>
  <c r="H4" i="28"/>
  <c r="H5" i="28"/>
  <c r="H6" i="28"/>
  <c r="H7" i="28"/>
  <c r="H8" i="28"/>
  <c r="H9" i="28"/>
  <c r="G10" i="28"/>
  <c r="H10" i="28"/>
  <c r="C10" i="27"/>
  <c r="K6" i="32"/>
  <c r="K7" i="32"/>
  <c r="K8" i="32"/>
  <c r="K9" i="32"/>
  <c r="K10" i="32"/>
  <c r="K11" i="32"/>
  <c r="K12" i="32"/>
  <c r="K13" i="32"/>
  <c r="K14" i="32"/>
  <c r="K15" i="32"/>
  <c r="K16" i="32"/>
  <c r="C116" i="32"/>
  <c r="C115" i="32"/>
  <c r="C112" i="32"/>
  <c r="C113" i="32"/>
  <c r="D5" i="31"/>
  <c r="D6" i="31"/>
  <c r="D7" i="31"/>
  <c r="D8" i="31"/>
  <c r="D9" i="31"/>
  <c r="D10" i="31"/>
  <c r="D11" i="31"/>
  <c r="D12" i="31"/>
  <c r="D13" i="31"/>
  <c r="D14" i="31"/>
  <c r="D15" i="31"/>
  <c r="D16" i="31"/>
  <c r="D17" i="31"/>
  <c r="D18" i="31"/>
  <c r="D19" i="31"/>
  <c r="D20"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99" i="31"/>
  <c r="D100" i="31"/>
  <c r="D101" i="31"/>
  <c r="D102" i="31"/>
  <c r="D103" i="31"/>
  <c r="D104" i="31"/>
  <c r="D105" i="31"/>
  <c r="D106" i="31"/>
  <c r="D107" i="31"/>
  <c r="D108" i="31"/>
  <c r="D109" i="31"/>
  <c r="D110" i="31"/>
  <c r="D111" i="31"/>
  <c r="D4" i="31"/>
  <c r="E111" i="30"/>
  <c r="E110" i="30"/>
  <c r="E109" i="30"/>
  <c r="E108" i="30"/>
  <c r="E107" i="30"/>
  <c r="E106" i="30"/>
  <c r="E105" i="30"/>
  <c r="E104" i="30"/>
  <c r="E103" i="30"/>
  <c r="E102" i="30"/>
  <c r="E101" i="30"/>
  <c r="E100" i="30"/>
  <c r="E99" i="30"/>
  <c r="E98" i="30"/>
  <c r="E97" i="30"/>
  <c r="E96" i="30"/>
  <c r="E95" i="30"/>
  <c r="E94" i="30"/>
  <c r="E93" i="30"/>
  <c r="E92" i="30"/>
  <c r="E91" i="30"/>
  <c r="E90" i="30"/>
  <c r="E89" i="30"/>
  <c r="E88" i="30"/>
  <c r="E87" i="30"/>
  <c r="E86" i="30"/>
  <c r="E85" i="30"/>
  <c r="E84" i="30"/>
  <c r="E83" i="30"/>
  <c r="E82" i="30"/>
  <c r="E81" i="30"/>
  <c r="E80" i="30"/>
  <c r="E79" i="30"/>
  <c r="E78" i="30"/>
  <c r="E77" i="30"/>
  <c r="E76" i="30"/>
  <c r="E75" i="30"/>
  <c r="E74" i="30"/>
  <c r="E73" i="30"/>
  <c r="E72" i="30"/>
  <c r="E71" i="30"/>
  <c r="E70" i="30"/>
  <c r="E69" i="30"/>
  <c r="E68" i="30"/>
  <c r="E67" i="30"/>
  <c r="E66" i="30"/>
  <c r="E65" i="30"/>
  <c r="E64" i="30"/>
  <c r="E63" i="30"/>
  <c r="E62" i="30"/>
  <c r="E61" i="30"/>
  <c r="E60" i="30"/>
  <c r="E59" i="30"/>
  <c r="E58" i="30"/>
  <c r="E57" i="30"/>
  <c r="E56" i="30"/>
  <c r="E55" i="30"/>
  <c r="E54" i="30"/>
  <c r="E53" i="30"/>
  <c r="E52" i="30"/>
  <c r="E51" i="30"/>
  <c r="E50" i="30"/>
  <c r="E49" i="30"/>
  <c r="E48" i="30"/>
  <c r="E47" i="30"/>
  <c r="E46" i="30"/>
  <c r="E45" i="30"/>
  <c r="E44" i="30"/>
  <c r="E43" i="30"/>
  <c r="E42" i="30"/>
  <c r="E41" i="30"/>
  <c r="E40" i="30"/>
  <c r="E39" i="30"/>
  <c r="E38" i="30"/>
  <c r="E37" i="30"/>
  <c r="E36" i="30"/>
  <c r="E35" i="30"/>
  <c r="E34" i="30"/>
  <c r="E33" i="30"/>
  <c r="E32" i="30"/>
  <c r="E31" i="30"/>
  <c r="E30" i="30"/>
  <c r="E29" i="30"/>
  <c r="E28" i="30"/>
  <c r="E27" i="30"/>
  <c r="E26" i="30"/>
  <c r="E25" i="30"/>
  <c r="E24" i="30"/>
  <c r="E23" i="30"/>
  <c r="E22" i="30"/>
  <c r="E21" i="30"/>
  <c r="E20" i="30"/>
  <c r="E19" i="30"/>
  <c r="E18" i="30"/>
  <c r="E17" i="30"/>
  <c r="E16" i="30"/>
  <c r="E15" i="30"/>
  <c r="E14" i="30"/>
  <c r="E13" i="30"/>
  <c r="E12" i="30"/>
  <c r="E11" i="30"/>
  <c r="E10" i="30"/>
  <c r="E9" i="30"/>
  <c r="E8" i="30"/>
  <c r="E7" i="30"/>
  <c r="E6" i="30"/>
  <c r="E5" i="30"/>
  <c r="E4" i="30"/>
  <c r="D5" i="29"/>
  <c r="D6" i="29"/>
  <c r="D7" i="29"/>
  <c r="E6" i="29"/>
  <c r="D8" i="29"/>
  <c r="E7" i="29"/>
  <c r="D9" i="29"/>
  <c r="E8" i="29"/>
  <c r="D10" i="29"/>
  <c r="E9" i="29"/>
  <c r="D11" i="29"/>
  <c r="E10" i="29"/>
  <c r="D12" i="29"/>
  <c r="E11" i="29"/>
  <c r="D13" i="29"/>
  <c r="E12" i="29"/>
  <c r="D14" i="29"/>
  <c r="E13" i="29"/>
  <c r="D15" i="29"/>
  <c r="E14" i="29"/>
  <c r="D16" i="29"/>
  <c r="E15" i="29"/>
  <c r="D17" i="29"/>
  <c r="E16" i="29"/>
  <c r="D18" i="29"/>
  <c r="E17" i="29"/>
  <c r="D19" i="29"/>
  <c r="E18" i="29"/>
  <c r="D20" i="29"/>
  <c r="E19" i="29"/>
  <c r="D21" i="29"/>
  <c r="E20" i="29"/>
  <c r="D22" i="29"/>
  <c r="E21" i="29"/>
  <c r="D23" i="29"/>
  <c r="E22" i="29"/>
  <c r="D24" i="29"/>
  <c r="E23" i="29"/>
  <c r="D25" i="29"/>
  <c r="E24" i="29"/>
  <c r="D26" i="29"/>
  <c r="E25" i="29"/>
  <c r="D27" i="29"/>
  <c r="E26" i="29"/>
  <c r="D28" i="29"/>
  <c r="E27" i="29"/>
  <c r="D29" i="29"/>
  <c r="E28" i="29"/>
  <c r="D30" i="29"/>
  <c r="E29" i="29"/>
  <c r="D31" i="29"/>
  <c r="E30" i="29"/>
  <c r="D32" i="29"/>
  <c r="E31" i="29"/>
  <c r="D33" i="29"/>
  <c r="E32" i="29"/>
  <c r="D34" i="29"/>
  <c r="E33" i="29"/>
  <c r="D35" i="29"/>
  <c r="E34" i="29"/>
  <c r="D36" i="29"/>
  <c r="E35" i="29"/>
  <c r="D37" i="29"/>
  <c r="E36" i="29"/>
  <c r="D38" i="29"/>
  <c r="E37" i="29"/>
  <c r="D39" i="29"/>
  <c r="E38" i="29"/>
  <c r="D40" i="29"/>
  <c r="E39" i="29"/>
  <c r="D41" i="29"/>
  <c r="E40" i="29"/>
  <c r="D42" i="29"/>
  <c r="E41" i="29"/>
  <c r="D43" i="29"/>
  <c r="E42" i="29"/>
  <c r="D44" i="29"/>
  <c r="E43" i="29"/>
  <c r="D45" i="29"/>
  <c r="E44" i="29"/>
  <c r="D46" i="29"/>
  <c r="E45" i="29"/>
  <c r="D47" i="29"/>
  <c r="E46" i="29"/>
  <c r="D48" i="29"/>
  <c r="E47" i="29"/>
  <c r="D49" i="29"/>
  <c r="E48" i="29"/>
  <c r="D50" i="29"/>
  <c r="E49" i="29"/>
  <c r="D51" i="29"/>
  <c r="E50" i="29"/>
  <c r="D52" i="29"/>
  <c r="E51" i="29"/>
  <c r="D53" i="29"/>
  <c r="E52" i="29"/>
  <c r="D54" i="29"/>
  <c r="E53" i="29"/>
  <c r="D55" i="29"/>
  <c r="E54" i="29"/>
  <c r="D56" i="29"/>
  <c r="E55" i="29"/>
  <c r="D57" i="29"/>
  <c r="E56" i="29"/>
  <c r="D58" i="29"/>
  <c r="E57" i="29"/>
  <c r="D59" i="29"/>
  <c r="E58" i="29"/>
  <c r="D60" i="29"/>
  <c r="E59" i="29"/>
  <c r="D61" i="29"/>
  <c r="E60" i="29"/>
  <c r="D62" i="29"/>
  <c r="E61" i="29"/>
  <c r="D63" i="29"/>
  <c r="E62" i="29"/>
  <c r="D64" i="29"/>
  <c r="E63" i="29"/>
  <c r="D65" i="29"/>
  <c r="E64" i="29"/>
  <c r="D66" i="29"/>
  <c r="E65" i="29"/>
  <c r="D67" i="29"/>
  <c r="E66" i="29"/>
  <c r="D68" i="29"/>
  <c r="E67" i="29"/>
  <c r="D69" i="29"/>
  <c r="E68" i="29"/>
  <c r="D70" i="29"/>
  <c r="E69" i="29"/>
  <c r="D71" i="29"/>
  <c r="E70" i="29"/>
  <c r="D72" i="29"/>
  <c r="E71" i="29"/>
  <c r="D73" i="29"/>
  <c r="E72" i="29"/>
  <c r="D74" i="29"/>
  <c r="E73" i="29"/>
  <c r="D75" i="29"/>
  <c r="E74" i="29"/>
  <c r="D76" i="29"/>
  <c r="E75" i="29"/>
  <c r="D77" i="29"/>
  <c r="E76" i="29"/>
  <c r="D78" i="29"/>
  <c r="E77" i="29"/>
  <c r="D79" i="29"/>
  <c r="E78" i="29"/>
  <c r="D80" i="29"/>
  <c r="E79" i="29"/>
  <c r="D81" i="29"/>
  <c r="E80" i="29"/>
  <c r="D82" i="29"/>
  <c r="E81" i="29"/>
  <c r="D83" i="29"/>
  <c r="E82" i="29"/>
  <c r="D84" i="29"/>
  <c r="E83" i="29"/>
  <c r="D85" i="29"/>
  <c r="E84" i="29"/>
  <c r="D86" i="29"/>
  <c r="E85" i="29"/>
  <c r="D87" i="29"/>
  <c r="E86" i="29"/>
  <c r="D88" i="29"/>
  <c r="E87" i="29"/>
  <c r="D89" i="29"/>
  <c r="E88" i="29"/>
  <c r="D90" i="29"/>
  <c r="E89" i="29"/>
  <c r="D91" i="29"/>
  <c r="E90" i="29"/>
  <c r="D92" i="29"/>
  <c r="E91" i="29"/>
  <c r="D93" i="29"/>
  <c r="E92" i="29"/>
  <c r="D94" i="29"/>
  <c r="E93" i="29"/>
  <c r="D95" i="29"/>
  <c r="E94" i="29"/>
  <c r="D96" i="29"/>
  <c r="E95" i="29"/>
  <c r="D97" i="29"/>
  <c r="E96" i="29"/>
  <c r="D98" i="29"/>
  <c r="E97" i="29"/>
  <c r="D99" i="29"/>
  <c r="E98" i="29"/>
  <c r="D100" i="29"/>
  <c r="E99" i="29"/>
  <c r="D101" i="29"/>
  <c r="E100" i="29"/>
  <c r="D102" i="29"/>
  <c r="E101" i="29"/>
  <c r="D103" i="29"/>
  <c r="E102" i="29"/>
  <c r="D104" i="29"/>
  <c r="E103" i="29"/>
  <c r="D105" i="29"/>
  <c r="E104" i="29"/>
  <c r="D106" i="29"/>
  <c r="E105" i="29"/>
  <c r="D107" i="29"/>
  <c r="E106" i="29"/>
  <c r="D108" i="29"/>
  <c r="E107" i="29"/>
  <c r="D109" i="29"/>
  <c r="E108" i="29"/>
  <c r="D110" i="29"/>
  <c r="E109" i="29"/>
  <c r="D111" i="29"/>
  <c r="E110" i="29"/>
  <c r="E111" i="29"/>
  <c r="D4" i="29"/>
  <c r="E5" i="29"/>
  <c r="E4" i="29"/>
  <c r="D5" i="28"/>
  <c r="D6" i="28"/>
  <c r="D7" i="28"/>
  <c r="D8" i="28"/>
  <c r="D9" i="28"/>
  <c r="C10" i="28"/>
  <c r="D10" i="28"/>
  <c r="C11" i="28"/>
  <c r="D11" i="28"/>
  <c r="C12" i="28"/>
  <c r="D12" i="28"/>
  <c r="C13" i="28"/>
  <c r="D13" i="28"/>
  <c r="C14" i="28"/>
  <c r="D14" i="28"/>
  <c r="C15" i="28"/>
  <c r="D15" i="28"/>
  <c r="C16" i="28"/>
  <c r="D16" i="28"/>
  <c r="C17" i="28"/>
  <c r="D17" i="28"/>
  <c r="C18" i="28"/>
  <c r="D18" i="28"/>
  <c r="C19" i="28"/>
  <c r="D19" i="28"/>
  <c r="C20" i="28"/>
  <c r="D20" i="28"/>
  <c r="C21" i="28"/>
  <c r="D21" i="28"/>
  <c r="C22" i="28"/>
  <c r="D22" i="28"/>
  <c r="C23" i="28"/>
  <c r="D23" i="28"/>
  <c r="C24" i="28"/>
  <c r="D24" i="28"/>
  <c r="C25" i="28"/>
  <c r="D25" i="28"/>
  <c r="C26" i="28"/>
  <c r="D26" i="28"/>
  <c r="C27" i="28"/>
  <c r="D27" i="28"/>
  <c r="C28" i="28"/>
  <c r="D28" i="28"/>
  <c r="C29" i="28"/>
  <c r="D29" i="28"/>
  <c r="C30" i="28"/>
  <c r="D30" i="28"/>
  <c r="C31" i="28"/>
  <c r="D31" i="28"/>
  <c r="C32" i="28"/>
  <c r="D32" i="28"/>
  <c r="C33" i="28"/>
  <c r="D33" i="28"/>
  <c r="C34" i="28"/>
  <c r="D34" i="28"/>
  <c r="C35" i="28"/>
  <c r="D35" i="28"/>
  <c r="C36" i="28"/>
  <c r="D36" i="28"/>
  <c r="C37" i="28"/>
  <c r="D37" i="28"/>
  <c r="C38" i="28"/>
  <c r="D38" i="28"/>
  <c r="C39" i="28"/>
  <c r="D39" i="28"/>
  <c r="C40" i="28"/>
  <c r="D40" i="28"/>
  <c r="C41" i="28"/>
  <c r="D41" i="28"/>
  <c r="C42" i="28"/>
  <c r="D42" i="28"/>
  <c r="C43" i="28"/>
  <c r="D43" i="28"/>
  <c r="C44" i="28"/>
  <c r="D44" i="28"/>
  <c r="C45" i="28"/>
  <c r="D45" i="28"/>
  <c r="C46" i="28"/>
  <c r="D46" i="28"/>
  <c r="C47" i="28"/>
  <c r="D47" i="28"/>
  <c r="C48" i="28"/>
  <c r="D48" i="28"/>
  <c r="C49" i="28"/>
  <c r="D49" i="28"/>
  <c r="C50" i="28"/>
  <c r="D50" i="28"/>
  <c r="C51" i="28"/>
  <c r="D51" i="28"/>
  <c r="C52" i="28"/>
  <c r="D52" i="28"/>
  <c r="C53" i="28"/>
  <c r="D53" i="28"/>
  <c r="C54" i="28"/>
  <c r="D54" i="28"/>
  <c r="C55" i="28"/>
  <c r="D55" i="28"/>
  <c r="C56" i="28"/>
  <c r="D56" i="28"/>
  <c r="C57" i="28"/>
  <c r="D57" i="28"/>
  <c r="C58" i="28"/>
  <c r="D58" i="28"/>
  <c r="C59" i="28"/>
  <c r="D59" i="28"/>
  <c r="C60" i="28"/>
  <c r="D60" i="28"/>
  <c r="C61" i="28"/>
  <c r="D61" i="28"/>
  <c r="C62" i="28"/>
  <c r="D62" i="28"/>
  <c r="C63" i="28"/>
  <c r="D63" i="28"/>
  <c r="C64" i="28"/>
  <c r="D64" i="28"/>
  <c r="C65" i="28"/>
  <c r="D65" i="28"/>
  <c r="C66" i="28"/>
  <c r="D66" i="28"/>
  <c r="C67" i="28"/>
  <c r="D67" i="28"/>
  <c r="C68" i="28"/>
  <c r="D68" i="28"/>
  <c r="C69" i="28"/>
  <c r="D69" i="28"/>
  <c r="C70" i="28"/>
  <c r="D70" i="28"/>
  <c r="C71" i="28"/>
  <c r="D71" i="28"/>
  <c r="C72" i="28"/>
  <c r="D72" i="28"/>
  <c r="C73" i="28"/>
  <c r="D73" i="28"/>
  <c r="C74" i="28"/>
  <c r="D74" i="28"/>
  <c r="C75" i="28"/>
  <c r="D75" i="28"/>
  <c r="C76" i="28"/>
  <c r="D76" i="28"/>
  <c r="C77" i="28"/>
  <c r="D77" i="28"/>
  <c r="C78" i="28"/>
  <c r="D78" i="28"/>
  <c r="C79" i="28"/>
  <c r="D79" i="28"/>
  <c r="C80" i="28"/>
  <c r="D80" i="28"/>
  <c r="C81" i="28"/>
  <c r="D81" i="28"/>
  <c r="C82" i="28"/>
  <c r="D82" i="28"/>
  <c r="C83" i="28"/>
  <c r="D83" i="28"/>
  <c r="C84" i="28"/>
  <c r="D84" i="28"/>
  <c r="C85" i="28"/>
  <c r="D85" i="28"/>
  <c r="C86" i="28"/>
  <c r="D86" i="28"/>
  <c r="C87" i="28"/>
  <c r="D87" i="28"/>
  <c r="C88" i="28"/>
  <c r="D88" i="28"/>
  <c r="C89" i="28"/>
  <c r="D89" i="28"/>
  <c r="C90" i="28"/>
  <c r="D90" i="28"/>
  <c r="C91" i="28"/>
  <c r="D91" i="28"/>
  <c r="C92" i="28"/>
  <c r="D92" i="28"/>
  <c r="C93" i="28"/>
  <c r="D93" i="28"/>
  <c r="C94" i="28"/>
  <c r="D94" i="28"/>
  <c r="C95" i="28"/>
  <c r="D95" i="28"/>
  <c r="C96" i="28"/>
  <c r="D96" i="28"/>
  <c r="C97" i="28"/>
  <c r="D97" i="28"/>
  <c r="C98" i="28"/>
  <c r="D98" i="28"/>
  <c r="C99" i="28"/>
  <c r="D99" i="28"/>
  <c r="C100" i="28"/>
  <c r="D100" i="28"/>
  <c r="C101" i="28"/>
  <c r="D101" i="28"/>
  <c r="C102" i="28"/>
  <c r="D102" i="28"/>
  <c r="C103" i="28"/>
  <c r="D103" i="28"/>
  <c r="C104" i="28"/>
  <c r="D104" i="28"/>
  <c r="C105" i="28"/>
  <c r="D105" i="28"/>
  <c r="D106" i="28"/>
  <c r="D107" i="28"/>
  <c r="D108" i="28"/>
  <c r="D109" i="28"/>
  <c r="D110" i="28"/>
  <c r="D111" i="28"/>
  <c r="D4" i="28"/>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88" i="27"/>
  <c r="C89" i="27"/>
  <c r="C90" i="27"/>
  <c r="C91" i="27"/>
  <c r="C92" i="27"/>
  <c r="C93" i="27"/>
  <c r="C94" i="27"/>
  <c r="C95" i="27"/>
  <c r="C96" i="27"/>
  <c r="C97" i="27"/>
  <c r="C98" i="27"/>
  <c r="C99" i="27"/>
  <c r="C100" i="27"/>
  <c r="C101" i="27"/>
  <c r="C102" i="27"/>
  <c r="C103" i="27"/>
  <c r="C104" i="27"/>
  <c r="C105" i="27"/>
</calcChain>
</file>

<file path=xl/sharedStrings.xml><?xml version="1.0" encoding="utf-8"?>
<sst xmlns="http://schemas.openxmlformats.org/spreadsheetml/2006/main" count="660" uniqueCount="285">
  <si>
    <t>Anni</t>
  </si>
  <si>
    <t xml:space="preserve">Benzina </t>
  </si>
  <si>
    <t>Gasolio</t>
  </si>
  <si>
    <t>Benzina</t>
  </si>
  <si>
    <t>t</t>
  </si>
  <si>
    <t>5) Serie storica</t>
  </si>
  <si>
    <t>Stima del trend-ciclo di prima approssimazione</t>
  </si>
  <si>
    <t>Stima della componente stagionale</t>
  </si>
  <si>
    <t>Stima del trend-ciclo</t>
  </si>
  <si>
    <t>Stima dell'intera componente sistematica della serie</t>
  </si>
  <si>
    <t>Calcolo dei residui</t>
  </si>
  <si>
    <t>Analisi dei residui</t>
  </si>
  <si>
    <t>Gpl</t>
  </si>
  <si>
    <t>Auto</t>
  </si>
  <si>
    <t>Media</t>
  </si>
  <si>
    <t>Varianza</t>
  </si>
  <si>
    <t>Min</t>
  </si>
  <si>
    <t>Max</t>
  </si>
  <si>
    <t>Xinf</t>
  </si>
  <si>
    <t>Xsup</t>
  </si>
  <si>
    <t>Y</t>
  </si>
  <si>
    <t>&lt;</t>
  </si>
  <si>
    <t>Tot.</t>
  </si>
  <si>
    <t>P Benzina</t>
  </si>
  <si>
    <t>P Diesel</t>
  </si>
  <si>
    <t>Fonte:</t>
  </si>
  <si>
    <t>Ministero dello sviluppo economico</t>
  </si>
  <si>
    <t>MMtb</t>
  </si>
  <si>
    <t>MMtd</t>
  </si>
  <si>
    <t>Setb</t>
  </si>
  <si>
    <t>Stb</t>
  </si>
  <si>
    <t>Setd</t>
  </si>
  <si>
    <t>Std</t>
  </si>
  <si>
    <t>Dtb</t>
  </si>
  <si>
    <t>Ttb</t>
  </si>
  <si>
    <t>Dtd</t>
  </si>
  <si>
    <t>Ttd</t>
  </si>
  <si>
    <t>Ytb</t>
  </si>
  <si>
    <t>Rtb</t>
  </si>
  <si>
    <t>Ytd</t>
  </si>
  <si>
    <t>Rtd</t>
  </si>
  <si>
    <t>Rstb</t>
  </si>
  <si>
    <t>Rstd</t>
  </si>
  <si>
    <t>Auto elettriche + ibride + metano</t>
  </si>
  <si>
    <t>Fonti: Ministerodellosviluppoeconomico.It (Statistiche dell'Energia), UnionePetrolifera.com, UNRAE (Unione Nazionale Rappresentanti Autoveicoli Esteri), ISTAT per il PIL</t>
  </si>
  <si>
    <t xml:space="preserve">Prezzi  €/l </t>
  </si>
  <si>
    <t>Pil( ai prezzi di mercato) milioni di euro</t>
  </si>
  <si>
    <t>Consumi .000 tonnellate</t>
  </si>
  <si>
    <t>P Gpl</t>
  </si>
  <si>
    <t>MMtg</t>
  </si>
  <si>
    <t>Setg</t>
  </si>
  <si>
    <t>Stg</t>
  </si>
  <si>
    <t>Dtg</t>
  </si>
  <si>
    <t>Ttg</t>
  </si>
  <si>
    <t>Ytg</t>
  </si>
  <si>
    <t>Rtg</t>
  </si>
  <si>
    <t>Rstg</t>
  </si>
  <si>
    <t xml:space="preserve">    Tot.</t>
  </si>
  <si>
    <t>Numeri Indici</t>
  </si>
  <si>
    <r>
      <t xml:space="preserve">Calcolo degli </t>
    </r>
    <r>
      <rPr>
        <b/>
        <sz val="10"/>
        <color rgb="FFFF0000"/>
        <rFont val="Arial"/>
        <family val="2"/>
      </rPr>
      <t>Indici a base fissa e mobile</t>
    </r>
  </si>
  <si>
    <t>a base fissa</t>
  </si>
  <si>
    <t>a base mobile</t>
  </si>
  <si>
    <t xml:space="preserve"> a base fissa</t>
  </si>
  <si>
    <t xml:space="preserve">Indici </t>
  </si>
  <si>
    <t>Saggio medio di variazione annua:</t>
  </si>
  <si>
    <t>Variazione media relativa annua:</t>
  </si>
  <si>
    <t>Indici di Laspeyres (prezzi)</t>
  </si>
  <si>
    <t>Indici di Paasche (prezzi)</t>
  </si>
  <si>
    <t>Indici di Laspeyres (quantità)</t>
  </si>
  <si>
    <t>Indici di Paasche (quantità)</t>
  </si>
  <si>
    <r>
      <rPr>
        <b/>
        <vertAlign val="subscript"/>
        <sz val="12"/>
        <color indexed="8"/>
        <rFont val="Calibri"/>
        <family val="2"/>
      </rPr>
      <t>00</t>
    </r>
    <r>
      <rPr>
        <b/>
        <sz val="12"/>
        <rFont val="Arial"/>
        <family val="2"/>
      </rPr>
      <t>I</t>
    </r>
    <r>
      <rPr>
        <b/>
        <vertAlign val="subscript"/>
        <sz val="12"/>
        <color indexed="8"/>
        <rFont val="Calibri"/>
        <family val="2"/>
      </rPr>
      <t>00</t>
    </r>
    <r>
      <rPr>
        <b/>
        <vertAlign val="superscript"/>
        <sz val="12"/>
        <color indexed="8"/>
        <rFont val="Calibri"/>
        <family val="2"/>
      </rPr>
      <t>F(p)</t>
    </r>
  </si>
  <si>
    <r>
      <rPr>
        <b/>
        <vertAlign val="subscript"/>
        <sz val="12"/>
        <color indexed="8"/>
        <rFont val="Calibri"/>
        <family val="2"/>
      </rPr>
      <t>00</t>
    </r>
    <r>
      <rPr>
        <b/>
        <sz val="12"/>
        <rFont val="Arial"/>
        <family val="2"/>
      </rPr>
      <t>I</t>
    </r>
    <r>
      <rPr>
        <b/>
        <vertAlign val="subscript"/>
        <sz val="12"/>
        <color indexed="8"/>
        <rFont val="Calibri"/>
        <family val="2"/>
      </rPr>
      <t>01</t>
    </r>
    <r>
      <rPr>
        <b/>
        <vertAlign val="superscript"/>
        <sz val="12"/>
        <color indexed="8"/>
        <rFont val="Calibri"/>
        <family val="2"/>
      </rPr>
      <t>F(p)</t>
    </r>
  </si>
  <si>
    <r>
      <rPr>
        <b/>
        <vertAlign val="subscript"/>
        <sz val="12"/>
        <color indexed="8"/>
        <rFont val="Calibri"/>
        <family val="2"/>
      </rPr>
      <t>00</t>
    </r>
    <r>
      <rPr>
        <b/>
        <sz val="12"/>
        <rFont val="Arial"/>
        <family val="2"/>
      </rPr>
      <t>I</t>
    </r>
    <r>
      <rPr>
        <b/>
        <vertAlign val="subscript"/>
        <sz val="12"/>
        <color indexed="8"/>
        <rFont val="Calibri"/>
        <family val="2"/>
      </rPr>
      <t>02</t>
    </r>
    <r>
      <rPr>
        <b/>
        <vertAlign val="superscript"/>
        <sz val="12"/>
        <color indexed="8"/>
        <rFont val="Calibri"/>
        <family val="2"/>
      </rPr>
      <t>F(p)</t>
    </r>
  </si>
  <si>
    <r>
      <rPr>
        <b/>
        <vertAlign val="subscript"/>
        <sz val="12"/>
        <color indexed="8"/>
        <rFont val="Calibri"/>
        <family val="2"/>
      </rPr>
      <t>00</t>
    </r>
    <r>
      <rPr>
        <b/>
        <sz val="12"/>
        <rFont val="Arial"/>
        <family val="2"/>
      </rPr>
      <t>I</t>
    </r>
    <r>
      <rPr>
        <b/>
        <vertAlign val="subscript"/>
        <sz val="12"/>
        <color indexed="8"/>
        <rFont val="Calibri"/>
        <family val="2"/>
      </rPr>
      <t>03</t>
    </r>
    <r>
      <rPr>
        <b/>
        <vertAlign val="superscript"/>
        <sz val="12"/>
        <color indexed="8"/>
        <rFont val="Calibri"/>
        <family val="2"/>
      </rPr>
      <t>F(p)</t>
    </r>
  </si>
  <si>
    <r>
      <rPr>
        <b/>
        <vertAlign val="subscript"/>
        <sz val="12"/>
        <color indexed="8"/>
        <rFont val="Calibri"/>
        <family val="2"/>
      </rPr>
      <t>00</t>
    </r>
    <r>
      <rPr>
        <b/>
        <sz val="12"/>
        <rFont val="Arial"/>
        <family val="2"/>
      </rPr>
      <t>I</t>
    </r>
    <r>
      <rPr>
        <b/>
        <vertAlign val="subscript"/>
        <sz val="12"/>
        <color indexed="8"/>
        <rFont val="Calibri"/>
        <family val="2"/>
      </rPr>
      <t>04</t>
    </r>
    <r>
      <rPr>
        <b/>
        <vertAlign val="superscript"/>
        <sz val="12"/>
        <color indexed="8"/>
        <rFont val="Calibri"/>
        <family val="2"/>
      </rPr>
      <t>F(p)</t>
    </r>
  </si>
  <si>
    <r>
      <rPr>
        <b/>
        <vertAlign val="subscript"/>
        <sz val="12"/>
        <color indexed="8"/>
        <rFont val="Calibri"/>
        <family val="2"/>
      </rPr>
      <t>00</t>
    </r>
    <r>
      <rPr>
        <b/>
        <sz val="12"/>
        <rFont val="Arial"/>
        <family val="2"/>
      </rPr>
      <t>I</t>
    </r>
    <r>
      <rPr>
        <b/>
        <vertAlign val="subscript"/>
        <sz val="12"/>
        <color indexed="8"/>
        <rFont val="Calibri"/>
        <family val="2"/>
      </rPr>
      <t>05</t>
    </r>
    <r>
      <rPr>
        <b/>
        <vertAlign val="superscript"/>
        <sz val="12"/>
        <color indexed="8"/>
        <rFont val="Calibri"/>
        <family val="2"/>
      </rPr>
      <t>F(p)</t>
    </r>
  </si>
  <si>
    <r>
      <rPr>
        <b/>
        <vertAlign val="subscript"/>
        <sz val="12"/>
        <color indexed="8"/>
        <rFont val="Calibri"/>
        <family val="2"/>
      </rPr>
      <t>00</t>
    </r>
    <r>
      <rPr>
        <b/>
        <sz val="12"/>
        <rFont val="Arial"/>
        <family val="2"/>
      </rPr>
      <t>I</t>
    </r>
    <r>
      <rPr>
        <b/>
        <vertAlign val="subscript"/>
        <sz val="12"/>
        <color indexed="8"/>
        <rFont val="Calibri"/>
        <family val="2"/>
      </rPr>
      <t>06</t>
    </r>
    <r>
      <rPr>
        <b/>
        <vertAlign val="superscript"/>
        <sz val="12"/>
        <color indexed="8"/>
        <rFont val="Calibri"/>
        <family val="2"/>
      </rPr>
      <t>F(p)</t>
    </r>
  </si>
  <si>
    <r>
      <rPr>
        <b/>
        <vertAlign val="subscript"/>
        <sz val="12"/>
        <color indexed="8"/>
        <rFont val="Calibri"/>
        <family val="2"/>
      </rPr>
      <t>00</t>
    </r>
    <r>
      <rPr>
        <b/>
        <sz val="12"/>
        <rFont val="Arial"/>
        <family val="2"/>
      </rPr>
      <t>I</t>
    </r>
    <r>
      <rPr>
        <b/>
        <vertAlign val="subscript"/>
        <sz val="12"/>
        <color indexed="8"/>
        <rFont val="Calibri"/>
        <family val="2"/>
      </rPr>
      <t>07</t>
    </r>
    <r>
      <rPr>
        <b/>
        <vertAlign val="superscript"/>
        <sz val="12"/>
        <color indexed="8"/>
        <rFont val="Calibri"/>
        <family val="2"/>
      </rPr>
      <t>F(p)</t>
    </r>
  </si>
  <si>
    <r>
      <rPr>
        <b/>
        <vertAlign val="subscript"/>
        <sz val="12"/>
        <color indexed="8"/>
        <rFont val="Calibri"/>
        <family val="2"/>
      </rPr>
      <t>00</t>
    </r>
    <r>
      <rPr>
        <b/>
        <sz val="12"/>
        <rFont val="Arial"/>
        <family val="2"/>
      </rPr>
      <t>I</t>
    </r>
    <r>
      <rPr>
        <b/>
        <vertAlign val="subscript"/>
        <sz val="12"/>
        <color indexed="8"/>
        <rFont val="Calibri"/>
        <family val="2"/>
      </rPr>
      <t>08</t>
    </r>
    <r>
      <rPr>
        <b/>
        <vertAlign val="superscript"/>
        <sz val="12"/>
        <color indexed="8"/>
        <rFont val="Calibri"/>
        <family val="2"/>
      </rPr>
      <t>F(p)</t>
    </r>
  </si>
  <si>
    <r>
      <rPr>
        <b/>
        <vertAlign val="subscript"/>
        <sz val="12"/>
        <color indexed="8"/>
        <rFont val="Calibri"/>
        <family val="2"/>
      </rPr>
      <t>00</t>
    </r>
    <r>
      <rPr>
        <b/>
        <sz val="12"/>
        <rFont val="Arial"/>
        <family val="2"/>
      </rPr>
      <t>I</t>
    </r>
    <r>
      <rPr>
        <b/>
        <vertAlign val="subscript"/>
        <sz val="12"/>
        <color indexed="8"/>
        <rFont val="Calibri"/>
        <family val="2"/>
      </rPr>
      <t>09</t>
    </r>
    <r>
      <rPr>
        <b/>
        <vertAlign val="superscript"/>
        <sz val="12"/>
        <color indexed="8"/>
        <rFont val="Calibri"/>
        <family val="2"/>
      </rPr>
      <t>F(p)</t>
    </r>
  </si>
  <si>
    <r>
      <rPr>
        <b/>
        <vertAlign val="subscript"/>
        <sz val="12"/>
        <color indexed="8"/>
        <rFont val="Calibri"/>
        <family val="2"/>
      </rPr>
      <t>00</t>
    </r>
    <r>
      <rPr>
        <b/>
        <sz val="12"/>
        <rFont val="Arial"/>
        <family val="2"/>
      </rPr>
      <t>I</t>
    </r>
    <r>
      <rPr>
        <b/>
        <vertAlign val="subscript"/>
        <sz val="12"/>
        <color indexed="8"/>
        <rFont val="Calibri"/>
        <family val="2"/>
      </rPr>
      <t>10</t>
    </r>
    <r>
      <rPr>
        <b/>
        <vertAlign val="superscript"/>
        <sz val="12"/>
        <color indexed="8"/>
        <rFont val="Calibri"/>
        <family val="2"/>
      </rPr>
      <t>F(p)</t>
    </r>
  </si>
  <si>
    <r>
      <rPr>
        <b/>
        <vertAlign val="subscript"/>
        <sz val="12"/>
        <color indexed="8"/>
        <rFont val="Calibri"/>
        <family val="2"/>
      </rPr>
      <t>00</t>
    </r>
    <r>
      <rPr>
        <b/>
        <sz val="12"/>
        <rFont val="Arial"/>
        <family val="2"/>
      </rPr>
      <t>I</t>
    </r>
    <r>
      <rPr>
        <b/>
        <vertAlign val="subscript"/>
        <sz val="12"/>
        <color indexed="8"/>
        <rFont val="Calibri"/>
        <family val="2"/>
      </rPr>
      <t>11</t>
    </r>
    <r>
      <rPr>
        <b/>
        <vertAlign val="superscript"/>
        <sz val="12"/>
        <color indexed="8"/>
        <rFont val="Calibri"/>
        <family val="2"/>
      </rPr>
      <t>F(p)</t>
    </r>
  </si>
  <si>
    <r>
      <rPr>
        <b/>
        <vertAlign val="subscript"/>
        <sz val="12"/>
        <color indexed="8"/>
        <rFont val="Calibri"/>
        <family val="2"/>
      </rPr>
      <t>00</t>
    </r>
    <r>
      <rPr>
        <b/>
        <sz val="12"/>
        <rFont val="Arial"/>
        <family val="2"/>
      </rPr>
      <t>I</t>
    </r>
    <r>
      <rPr>
        <b/>
        <vertAlign val="subscript"/>
        <sz val="12"/>
        <color indexed="8"/>
        <rFont val="Calibri"/>
        <family val="2"/>
      </rPr>
      <t>12</t>
    </r>
    <r>
      <rPr>
        <b/>
        <vertAlign val="superscript"/>
        <sz val="12"/>
        <color indexed="8"/>
        <rFont val="Calibri"/>
        <family val="2"/>
      </rPr>
      <t>F(p)</t>
    </r>
  </si>
  <si>
    <r>
      <rPr>
        <b/>
        <vertAlign val="subscript"/>
        <sz val="12"/>
        <color indexed="8"/>
        <rFont val="Calibri"/>
        <family val="2"/>
      </rPr>
      <t>00</t>
    </r>
    <r>
      <rPr>
        <b/>
        <sz val="12"/>
        <rFont val="Arial"/>
        <family val="2"/>
      </rPr>
      <t>I</t>
    </r>
    <r>
      <rPr>
        <b/>
        <vertAlign val="subscript"/>
        <sz val="12"/>
        <color indexed="8"/>
        <rFont val="Calibri"/>
        <family val="2"/>
      </rPr>
      <t>13</t>
    </r>
    <r>
      <rPr>
        <b/>
        <vertAlign val="superscript"/>
        <sz val="12"/>
        <color indexed="8"/>
        <rFont val="Calibri"/>
        <family val="2"/>
      </rPr>
      <t>F(p)</t>
    </r>
  </si>
  <si>
    <r>
      <rPr>
        <b/>
        <vertAlign val="subscript"/>
        <sz val="12"/>
        <color indexed="8"/>
        <rFont val="Calibri"/>
        <family val="2"/>
      </rPr>
      <t>00</t>
    </r>
    <r>
      <rPr>
        <b/>
        <sz val="12"/>
        <rFont val="Arial"/>
        <family val="2"/>
      </rPr>
      <t>I</t>
    </r>
    <r>
      <rPr>
        <b/>
        <vertAlign val="subscript"/>
        <sz val="12"/>
        <color indexed="8"/>
        <rFont val="Calibri"/>
        <family val="2"/>
      </rPr>
      <t>14</t>
    </r>
    <r>
      <rPr>
        <b/>
        <vertAlign val="superscript"/>
        <sz val="12"/>
        <color indexed="8"/>
        <rFont val="Calibri"/>
        <family val="2"/>
      </rPr>
      <t>F(p)</t>
    </r>
  </si>
  <si>
    <r>
      <rPr>
        <b/>
        <vertAlign val="subscript"/>
        <sz val="12"/>
        <color indexed="8"/>
        <rFont val="Calibri"/>
        <family val="2"/>
      </rPr>
      <t>00</t>
    </r>
    <r>
      <rPr>
        <b/>
        <sz val="12"/>
        <rFont val="Arial"/>
        <family val="2"/>
      </rPr>
      <t>I</t>
    </r>
    <r>
      <rPr>
        <b/>
        <vertAlign val="subscript"/>
        <sz val="12"/>
        <color indexed="8"/>
        <rFont val="Calibri"/>
        <family val="2"/>
      </rPr>
      <t>15</t>
    </r>
    <r>
      <rPr>
        <b/>
        <vertAlign val="superscript"/>
        <sz val="12"/>
        <color indexed="8"/>
        <rFont val="Calibri"/>
        <family val="2"/>
      </rPr>
      <t>F(p)</t>
    </r>
  </si>
  <si>
    <r>
      <rPr>
        <b/>
        <vertAlign val="subscript"/>
        <sz val="12"/>
        <color indexed="8"/>
        <rFont val="Calibri"/>
        <family val="2"/>
      </rPr>
      <t>00</t>
    </r>
    <r>
      <rPr>
        <b/>
        <sz val="12"/>
        <rFont val="Arial"/>
        <family val="2"/>
      </rPr>
      <t>I</t>
    </r>
    <r>
      <rPr>
        <b/>
        <vertAlign val="subscript"/>
        <sz val="12"/>
        <color indexed="8"/>
        <rFont val="Calibri"/>
        <family val="2"/>
      </rPr>
      <t>00</t>
    </r>
    <r>
      <rPr>
        <b/>
        <vertAlign val="superscript"/>
        <sz val="12"/>
        <color indexed="8"/>
        <rFont val="Calibri"/>
        <family val="2"/>
      </rPr>
      <t>P(p)</t>
    </r>
  </si>
  <si>
    <r>
      <rPr>
        <b/>
        <vertAlign val="subscript"/>
        <sz val="12"/>
        <color indexed="8"/>
        <rFont val="Calibri"/>
        <family val="2"/>
      </rPr>
      <t>00</t>
    </r>
    <r>
      <rPr>
        <b/>
        <sz val="12"/>
        <rFont val="Arial"/>
        <family val="2"/>
      </rPr>
      <t>I</t>
    </r>
    <r>
      <rPr>
        <b/>
        <vertAlign val="subscript"/>
        <sz val="12"/>
        <color indexed="8"/>
        <rFont val="Calibri"/>
        <family val="2"/>
      </rPr>
      <t>01</t>
    </r>
    <r>
      <rPr>
        <b/>
        <vertAlign val="superscript"/>
        <sz val="12"/>
        <color indexed="8"/>
        <rFont val="Calibri"/>
        <family val="2"/>
      </rPr>
      <t>P(p)</t>
    </r>
  </si>
  <si>
    <r>
      <rPr>
        <b/>
        <vertAlign val="subscript"/>
        <sz val="12"/>
        <color indexed="8"/>
        <rFont val="Calibri"/>
        <family val="2"/>
      </rPr>
      <t>00</t>
    </r>
    <r>
      <rPr>
        <b/>
        <sz val="12"/>
        <rFont val="Arial"/>
        <family val="2"/>
      </rPr>
      <t>I</t>
    </r>
    <r>
      <rPr>
        <b/>
        <vertAlign val="subscript"/>
        <sz val="12"/>
        <color indexed="8"/>
        <rFont val="Calibri"/>
        <family val="2"/>
      </rPr>
      <t>02</t>
    </r>
    <r>
      <rPr>
        <b/>
        <vertAlign val="superscript"/>
        <sz val="12"/>
        <color indexed="8"/>
        <rFont val="Calibri"/>
        <family val="2"/>
      </rPr>
      <t>P(p)</t>
    </r>
  </si>
  <si>
    <r>
      <rPr>
        <b/>
        <vertAlign val="subscript"/>
        <sz val="12"/>
        <color indexed="8"/>
        <rFont val="Calibri"/>
        <family val="2"/>
      </rPr>
      <t>00</t>
    </r>
    <r>
      <rPr>
        <b/>
        <sz val="12"/>
        <rFont val="Arial"/>
        <family val="2"/>
      </rPr>
      <t>I</t>
    </r>
    <r>
      <rPr>
        <b/>
        <vertAlign val="subscript"/>
        <sz val="12"/>
        <color indexed="8"/>
        <rFont val="Calibri"/>
        <family val="2"/>
      </rPr>
      <t>03</t>
    </r>
    <r>
      <rPr>
        <b/>
        <vertAlign val="superscript"/>
        <sz val="12"/>
        <color indexed="8"/>
        <rFont val="Calibri"/>
        <family val="2"/>
      </rPr>
      <t>P(p)</t>
    </r>
  </si>
  <si>
    <r>
      <rPr>
        <b/>
        <vertAlign val="subscript"/>
        <sz val="12"/>
        <color indexed="8"/>
        <rFont val="Calibri"/>
        <family val="2"/>
      </rPr>
      <t>00</t>
    </r>
    <r>
      <rPr>
        <b/>
        <sz val="12"/>
        <rFont val="Arial"/>
        <family val="2"/>
      </rPr>
      <t>I</t>
    </r>
    <r>
      <rPr>
        <b/>
        <vertAlign val="subscript"/>
        <sz val="12"/>
        <color indexed="8"/>
        <rFont val="Calibri"/>
        <family val="2"/>
      </rPr>
      <t>04</t>
    </r>
    <r>
      <rPr>
        <b/>
        <vertAlign val="superscript"/>
        <sz val="12"/>
        <color indexed="8"/>
        <rFont val="Calibri"/>
        <family val="2"/>
      </rPr>
      <t>P(p)</t>
    </r>
  </si>
  <si>
    <r>
      <rPr>
        <b/>
        <vertAlign val="subscript"/>
        <sz val="12"/>
        <color indexed="8"/>
        <rFont val="Calibri"/>
        <family val="2"/>
      </rPr>
      <t>00</t>
    </r>
    <r>
      <rPr>
        <b/>
        <sz val="12"/>
        <rFont val="Arial"/>
        <family val="2"/>
      </rPr>
      <t>I</t>
    </r>
    <r>
      <rPr>
        <b/>
        <vertAlign val="subscript"/>
        <sz val="12"/>
        <color indexed="8"/>
        <rFont val="Calibri"/>
        <family val="2"/>
      </rPr>
      <t>05</t>
    </r>
    <r>
      <rPr>
        <b/>
        <vertAlign val="superscript"/>
        <sz val="12"/>
        <color indexed="8"/>
        <rFont val="Calibri"/>
        <family val="2"/>
      </rPr>
      <t>P(p)</t>
    </r>
  </si>
  <si>
    <r>
      <rPr>
        <b/>
        <vertAlign val="subscript"/>
        <sz val="12"/>
        <color indexed="8"/>
        <rFont val="Calibri"/>
        <family val="2"/>
      </rPr>
      <t>00</t>
    </r>
    <r>
      <rPr>
        <b/>
        <sz val="12"/>
        <rFont val="Arial"/>
        <family val="2"/>
      </rPr>
      <t>I</t>
    </r>
    <r>
      <rPr>
        <b/>
        <vertAlign val="subscript"/>
        <sz val="12"/>
        <color indexed="8"/>
        <rFont val="Calibri"/>
        <family val="2"/>
      </rPr>
      <t>06</t>
    </r>
    <r>
      <rPr>
        <b/>
        <vertAlign val="superscript"/>
        <sz val="12"/>
        <color indexed="8"/>
        <rFont val="Calibri"/>
        <family val="2"/>
      </rPr>
      <t>P(p)</t>
    </r>
  </si>
  <si>
    <r>
      <rPr>
        <b/>
        <vertAlign val="subscript"/>
        <sz val="12"/>
        <color indexed="8"/>
        <rFont val="Calibri"/>
        <family val="2"/>
      </rPr>
      <t>00</t>
    </r>
    <r>
      <rPr>
        <b/>
        <sz val="12"/>
        <rFont val="Arial"/>
        <family val="2"/>
      </rPr>
      <t>I</t>
    </r>
    <r>
      <rPr>
        <b/>
        <vertAlign val="subscript"/>
        <sz val="12"/>
        <color indexed="8"/>
        <rFont val="Calibri"/>
        <family val="2"/>
      </rPr>
      <t>07</t>
    </r>
    <r>
      <rPr>
        <b/>
        <vertAlign val="superscript"/>
        <sz val="12"/>
        <color indexed="8"/>
        <rFont val="Calibri"/>
        <family val="2"/>
      </rPr>
      <t>P(p)</t>
    </r>
  </si>
  <si>
    <r>
      <rPr>
        <b/>
        <vertAlign val="subscript"/>
        <sz val="12"/>
        <color indexed="8"/>
        <rFont val="Calibri"/>
        <family val="2"/>
      </rPr>
      <t>00</t>
    </r>
    <r>
      <rPr>
        <b/>
        <sz val="12"/>
        <rFont val="Arial"/>
        <family val="2"/>
      </rPr>
      <t>I</t>
    </r>
    <r>
      <rPr>
        <b/>
        <vertAlign val="subscript"/>
        <sz val="12"/>
        <color indexed="8"/>
        <rFont val="Calibri"/>
        <family val="2"/>
      </rPr>
      <t>08</t>
    </r>
    <r>
      <rPr>
        <b/>
        <vertAlign val="superscript"/>
        <sz val="12"/>
        <color indexed="8"/>
        <rFont val="Calibri"/>
        <family val="2"/>
      </rPr>
      <t>P(p)</t>
    </r>
  </si>
  <si>
    <r>
      <rPr>
        <b/>
        <vertAlign val="subscript"/>
        <sz val="12"/>
        <color indexed="8"/>
        <rFont val="Calibri"/>
        <family val="2"/>
      </rPr>
      <t>00</t>
    </r>
    <r>
      <rPr>
        <b/>
        <sz val="12"/>
        <rFont val="Arial"/>
        <family val="2"/>
      </rPr>
      <t>I</t>
    </r>
    <r>
      <rPr>
        <b/>
        <vertAlign val="subscript"/>
        <sz val="12"/>
        <color indexed="8"/>
        <rFont val="Calibri"/>
        <family val="2"/>
      </rPr>
      <t>09</t>
    </r>
    <r>
      <rPr>
        <b/>
        <vertAlign val="superscript"/>
        <sz val="12"/>
        <color indexed="8"/>
        <rFont val="Calibri"/>
        <family val="2"/>
      </rPr>
      <t>P(p)</t>
    </r>
  </si>
  <si>
    <r>
      <rPr>
        <b/>
        <vertAlign val="subscript"/>
        <sz val="12"/>
        <color indexed="8"/>
        <rFont val="Calibri"/>
        <family val="2"/>
      </rPr>
      <t>00</t>
    </r>
    <r>
      <rPr>
        <b/>
        <sz val="12"/>
        <rFont val="Arial"/>
        <family val="2"/>
      </rPr>
      <t>I</t>
    </r>
    <r>
      <rPr>
        <b/>
        <vertAlign val="subscript"/>
        <sz val="12"/>
        <color indexed="8"/>
        <rFont val="Calibri"/>
        <family val="2"/>
      </rPr>
      <t>10</t>
    </r>
    <r>
      <rPr>
        <b/>
        <vertAlign val="superscript"/>
        <sz val="12"/>
        <color indexed="8"/>
        <rFont val="Calibri"/>
        <family val="2"/>
      </rPr>
      <t>P(p)</t>
    </r>
  </si>
  <si>
    <r>
      <rPr>
        <b/>
        <vertAlign val="subscript"/>
        <sz val="12"/>
        <color indexed="8"/>
        <rFont val="Calibri"/>
        <family val="2"/>
      </rPr>
      <t>00</t>
    </r>
    <r>
      <rPr>
        <b/>
        <sz val="12"/>
        <rFont val="Arial"/>
        <family val="2"/>
      </rPr>
      <t>I</t>
    </r>
    <r>
      <rPr>
        <b/>
        <vertAlign val="subscript"/>
        <sz val="12"/>
        <color indexed="8"/>
        <rFont val="Calibri"/>
        <family val="2"/>
      </rPr>
      <t>11</t>
    </r>
    <r>
      <rPr>
        <b/>
        <vertAlign val="superscript"/>
        <sz val="12"/>
        <color indexed="8"/>
        <rFont val="Calibri"/>
        <family val="2"/>
      </rPr>
      <t>P(p)</t>
    </r>
  </si>
  <si>
    <r>
      <rPr>
        <b/>
        <vertAlign val="subscript"/>
        <sz val="12"/>
        <color indexed="8"/>
        <rFont val="Calibri"/>
        <family val="2"/>
      </rPr>
      <t>00</t>
    </r>
    <r>
      <rPr>
        <b/>
        <sz val="12"/>
        <rFont val="Arial"/>
        <family val="2"/>
      </rPr>
      <t>I</t>
    </r>
    <r>
      <rPr>
        <b/>
        <vertAlign val="subscript"/>
        <sz val="12"/>
        <color indexed="8"/>
        <rFont val="Calibri"/>
        <family val="2"/>
      </rPr>
      <t>12</t>
    </r>
    <r>
      <rPr>
        <b/>
        <vertAlign val="superscript"/>
        <sz val="12"/>
        <color indexed="8"/>
        <rFont val="Calibri"/>
        <family val="2"/>
      </rPr>
      <t>P(p)</t>
    </r>
  </si>
  <si>
    <r>
      <rPr>
        <b/>
        <vertAlign val="subscript"/>
        <sz val="12"/>
        <color indexed="8"/>
        <rFont val="Calibri"/>
        <family val="2"/>
      </rPr>
      <t>00</t>
    </r>
    <r>
      <rPr>
        <b/>
        <sz val="12"/>
        <rFont val="Arial"/>
        <family val="2"/>
      </rPr>
      <t>I</t>
    </r>
    <r>
      <rPr>
        <b/>
        <vertAlign val="subscript"/>
        <sz val="12"/>
        <color indexed="8"/>
        <rFont val="Calibri"/>
        <family val="2"/>
      </rPr>
      <t>13</t>
    </r>
    <r>
      <rPr>
        <b/>
        <vertAlign val="superscript"/>
        <sz val="12"/>
        <color indexed="8"/>
        <rFont val="Calibri"/>
        <family val="2"/>
      </rPr>
      <t>P(p)</t>
    </r>
  </si>
  <si>
    <r>
      <rPr>
        <b/>
        <vertAlign val="subscript"/>
        <sz val="12"/>
        <color indexed="8"/>
        <rFont val="Calibri"/>
        <family val="2"/>
      </rPr>
      <t>00</t>
    </r>
    <r>
      <rPr>
        <b/>
        <sz val="12"/>
        <rFont val="Arial"/>
        <family val="2"/>
      </rPr>
      <t>I</t>
    </r>
    <r>
      <rPr>
        <b/>
        <vertAlign val="subscript"/>
        <sz val="12"/>
        <color indexed="8"/>
        <rFont val="Calibri"/>
        <family val="2"/>
      </rPr>
      <t>14</t>
    </r>
    <r>
      <rPr>
        <b/>
        <vertAlign val="superscript"/>
        <sz val="12"/>
        <color indexed="8"/>
        <rFont val="Calibri"/>
        <family val="2"/>
      </rPr>
      <t>P(p)</t>
    </r>
  </si>
  <si>
    <r>
      <rPr>
        <b/>
        <vertAlign val="subscript"/>
        <sz val="12"/>
        <color indexed="8"/>
        <rFont val="Calibri"/>
        <family val="2"/>
      </rPr>
      <t>00</t>
    </r>
    <r>
      <rPr>
        <b/>
        <sz val="12"/>
        <rFont val="Arial"/>
        <family val="2"/>
      </rPr>
      <t>I</t>
    </r>
    <r>
      <rPr>
        <b/>
        <vertAlign val="subscript"/>
        <sz val="12"/>
        <color indexed="8"/>
        <rFont val="Calibri"/>
        <family val="2"/>
      </rPr>
      <t>15</t>
    </r>
    <r>
      <rPr>
        <b/>
        <vertAlign val="superscript"/>
        <sz val="12"/>
        <color indexed="8"/>
        <rFont val="Calibri"/>
        <family val="2"/>
      </rPr>
      <t>P(p)</t>
    </r>
  </si>
  <si>
    <r>
      <rPr>
        <b/>
        <vertAlign val="subscript"/>
        <sz val="12"/>
        <color indexed="8"/>
        <rFont val="Calibri"/>
        <family val="2"/>
      </rPr>
      <t>00</t>
    </r>
    <r>
      <rPr>
        <b/>
        <sz val="12"/>
        <rFont val="Arial"/>
        <family val="2"/>
      </rPr>
      <t>I</t>
    </r>
    <r>
      <rPr>
        <b/>
        <vertAlign val="subscript"/>
        <sz val="12"/>
        <color indexed="8"/>
        <rFont val="Calibri"/>
        <family val="2"/>
      </rPr>
      <t>00</t>
    </r>
    <r>
      <rPr>
        <b/>
        <vertAlign val="superscript"/>
        <sz val="12"/>
        <color indexed="8"/>
        <rFont val="Calibri"/>
        <family val="2"/>
      </rPr>
      <t>L(p)</t>
    </r>
  </si>
  <si>
    <r>
      <rPr>
        <b/>
        <vertAlign val="subscript"/>
        <sz val="12"/>
        <color indexed="8"/>
        <rFont val="Calibri"/>
        <family val="2"/>
      </rPr>
      <t>00</t>
    </r>
    <r>
      <rPr>
        <b/>
        <sz val="12"/>
        <rFont val="Arial"/>
        <family val="2"/>
      </rPr>
      <t>I</t>
    </r>
    <r>
      <rPr>
        <b/>
        <vertAlign val="subscript"/>
        <sz val="12"/>
        <color indexed="8"/>
        <rFont val="Calibri"/>
        <family val="2"/>
      </rPr>
      <t>01</t>
    </r>
    <r>
      <rPr>
        <b/>
        <vertAlign val="superscript"/>
        <sz val="12"/>
        <color indexed="8"/>
        <rFont val="Calibri"/>
        <family val="2"/>
      </rPr>
      <t>L(p)</t>
    </r>
  </si>
  <si>
    <r>
      <rPr>
        <b/>
        <vertAlign val="subscript"/>
        <sz val="12"/>
        <color indexed="8"/>
        <rFont val="Calibri"/>
        <family val="2"/>
      </rPr>
      <t>00</t>
    </r>
    <r>
      <rPr>
        <b/>
        <sz val="12"/>
        <rFont val="Arial"/>
        <family val="2"/>
      </rPr>
      <t>I</t>
    </r>
    <r>
      <rPr>
        <b/>
        <vertAlign val="subscript"/>
        <sz val="12"/>
        <color indexed="8"/>
        <rFont val="Calibri"/>
        <family val="2"/>
      </rPr>
      <t>02</t>
    </r>
    <r>
      <rPr>
        <b/>
        <vertAlign val="superscript"/>
        <sz val="12"/>
        <color indexed="8"/>
        <rFont val="Calibri"/>
        <family val="2"/>
      </rPr>
      <t>L(p)</t>
    </r>
  </si>
  <si>
    <r>
      <rPr>
        <b/>
        <vertAlign val="subscript"/>
        <sz val="12"/>
        <color indexed="8"/>
        <rFont val="Calibri"/>
        <family val="2"/>
      </rPr>
      <t>00</t>
    </r>
    <r>
      <rPr>
        <b/>
        <sz val="12"/>
        <rFont val="Arial"/>
        <family val="2"/>
      </rPr>
      <t>I</t>
    </r>
    <r>
      <rPr>
        <b/>
        <vertAlign val="subscript"/>
        <sz val="12"/>
        <color indexed="8"/>
        <rFont val="Calibri"/>
        <family val="2"/>
      </rPr>
      <t>03</t>
    </r>
    <r>
      <rPr>
        <b/>
        <vertAlign val="superscript"/>
        <sz val="12"/>
        <color indexed="8"/>
        <rFont val="Calibri"/>
        <family val="2"/>
      </rPr>
      <t>L(p)</t>
    </r>
  </si>
  <si>
    <r>
      <rPr>
        <b/>
        <vertAlign val="subscript"/>
        <sz val="12"/>
        <color indexed="8"/>
        <rFont val="Calibri"/>
        <family val="2"/>
      </rPr>
      <t>00</t>
    </r>
    <r>
      <rPr>
        <b/>
        <sz val="12"/>
        <rFont val="Arial"/>
        <family val="2"/>
      </rPr>
      <t>I</t>
    </r>
    <r>
      <rPr>
        <b/>
        <vertAlign val="subscript"/>
        <sz val="12"/>
        <color indexed="8"/>
        <rFont val="Calibri"/>
        <family val="2"/>
      </rPr>
      <t>04</t>
    </r>
    <r>
      <rPr>
        <b/>
        <vertAlign val="superscript"/>
        <sz val="12"/>
        <color indexed="8"/>
        <rFont val="Calibri"/>
        <family val="2"/>
      </rPr>
      <t>L(p)</t>
    </r>
  </si>
  <si>
    <r>
      <rPr>
        <b/>
        <vertAlign val="subscript"/>
        <sz val="12"/>
        <color indexed="8"/>
        <rFont val="Calibri"/>
        <family val="2"/>
      </rPr>
      <t>00</t>
    </r>
    <r>
      <rPr>
        <b/>
        <sz val="12"/>
        <rFont val="Arial"/>
        <family val="2"/>
      </rPr>
      <t>I</t>
    </r>
    <r>
      <rPr>
        <b/>
        <vertAlign val="subscript"/>
        <sz val="12"/>
        <color indexed="8"/>
        <rFont val="Calibri"/>
        <family val="2"/>
      </rPr>
      <t>05</t>
    </r>
    <r>
      <rPr>
        <b/>
        <vertAlign val="superscript"/>
        <sz val="12"/>
        <color indexed="8"/>
        <rFont val="Calibri"/>
        <family val="2"/>
      </rPr>
      <t>L(p)</t>
    </r>
  </si>
  <si>
    <r>
      <rPr>
        <b/>
        <vertAlign val="subscript"/>
        <sz val="12"/>
        <color indexed="8"/>
        <rFont val="Calibri"/>
        <family val="2"/>
      </rPr>
      <t>00</t>
    </r>
    <r>
      <rPr>
        <b/>
        <sz val="12"/>
        <rFont val="Arial"/>
        <family val="2"/>
      </rPr>
      <t>I</t>
    </r>
    <r>
      <rPr>
        <b/>
        <vertAlign val="subscript"/>
        <sz val="12"/>
        <color indexed="8"/>
        <rFont val="Calibri"/>
        <family val="2"/>
      </rPr>
      <t>06</t>
    </r>
    <r>
      <rPr>
        <b/>
        <vertAlign val="superscript"/>
        <sz val="12"/>
        <color indexed="8"/>
        <rFont val="Calibri"/>
        <family val="2"/>
      </rPr>
      <t>L(p)</t>
    </r>
  </si>
  <si>
    <r>
      <rPr>
        <b/>
        <vertAlign val="subscript"/>
        <sz val="12"/>
        <color indexed="8"/>
        <rFont val="Calibri"/>
        <family val="2"/>
      </rPr>
      <t>00</t>
    </r>
    <r>
      <rPr>
        <b/>
        <sz val="12"/>
        <rFont val="Arial"/>
        <family val="2"/>
      </rPr>
      <t>I</t>
    </r>
    <r>
      <rPr>
        <b/>
        <vertAlign val="subscript"/>
        <sz val="12"/>
        <color indexed="8"/>
        <rFont val="Calibri"/>
        <family val="2"/>
      </rPr>
      <t>07</t>
    </r>
    <r>
      <rPr>
        <b/>
        <vertAlign val="superscript"/>
        <sz val="12"/>
        <color indexed="8"/>
        <rFont val="Calibri"/>
        <family val="2"/>
      </rPr>
      <t>L(p)</t>
    </r>
  </si>
  <si>
    <r>
      <rPr>
        <b/>
        <vertAlign val="subscript"/>
        <sz val="12"/>
        <color indexed="8"/>
        <rFont val="Calibri"/>
        <family val="2"/>
      </rPr>
      <t>00</t>
    </r>
    <r>
      <rPr>
        <b/>
        <sz val="12"/>
        <rFont val="Arial"/>
        <family val="2"/>
      </rPr>
      <t>I</t>
    </r>
    <r>
      <rPr>
        <b/>
        <vertAlign val="subscript"/>
        <sz val="12"/>
        <color indexed="8"/>
        <rFont val="Calibri"/>
        <family val="2"/>
      </rPr>
      <t>08</t>
    </r>
    <r>
      <rPr>
        <b/>
        <vertAlign val="superscript"/>
        <sz val="12"/>
        <color indexed="8"/>
        <rFont val="Calibri"/>
        <family val="2"/>
      </rPr>
      <t>L(p)</t>
    </r>
  </si>
  <si>
    <r>
      <rPr>
        <b/>
        <vertAlign val="subscript"/>
        <sz val="12"/>
        <color indexed="8"/>
        <rFont val="Calibri"/>
        <family val="2"/>
      </rPr>
      <t>00</t>
    </r>
    <r>
      <rPr>
        <b/>
        <sz val="12"/>
        <rFont val="Arial"/>
        <family val="2"/>
      </rPr>
      <t>I</t>
    </r>
    <r>
      <rPr>
        <b/>
        <vertAlign val="subscript"/>
        <sz val="12"/>
        <color indexed="8"/>
        <rFont val="Calibri"/>
        <family val="2"/>
      </rPr>
      <t>09</t>
    </r>
    <r>
      <rPr>
        <b/>
        <vertAlign val="superscript"/>
        <sz val="12"/>
        <color indexed="8"/>
        <rFont val="Calibri"/>
        <family val="2"/>
      </rPr>
      <t>L(p)</t>
    </r>
  </si>
  <si>
    <r>
      <rPr>
        <b/>
        <vertAlign val="subscript"/>
        <sz val="12"/>
        <color indexed="8"/>
        <rFont val="Calibri"/>
        <family val="2"/>
      </rPr>
      <t>00</t>
    </r>
    <r>
      <rPr>
        <b/>
        <sz val="12"/>
        <rFont val="Arial"/>
        <family val="2"/>
      </rPr>
      <t>I</t>
    </r>
    <r>
      <rPr>
        <b/>
        <vertAlign val="subscript"/>
        <sz val="12"/>
        <color indexed="8"/>
        <rFont val="Calibri"/>
        <family val="2"/>
      </rPr>
      <t>10</t>
    </r>
    <r>
      <rPr>
        <b/>
        <vertAlign val="superscript"/>
        <sz val="12"/>
        <color indexed="8"/>
        <rFont val="Calibri"/>
        <family val="2"/>
      </rPr>
      <t>L(p)</t>
    </r>
  </si>
  <si>
    <r>
      <rPr>
        <b/>
        <vertAlign val="subscript"/>
        <sz val="12"/>
        <color indexed="8"/>
        <rFont val="Calibri"/>
        <family val="2"/>
      </rPr>
      <t>00</t>
    </r>
    <r>
      <rPr>
        <b/>
        <sz val="12"/>
        <rFont val="Arial"/>
        <family val="2"/>
      </rPr>
      <t>I</t>
    </r>
    <r>
      <rPr>
        <b/>
        <vertAlign val="subscript"/>
        <sz val="12"/>
        <color indexed="8"/>
        <rFont val="Calibri"/>
        <family val="2"/>
      </rPr>
      <t>11</t>
    </r>
    <r>
      <rPr>
        <b/>
        <vertAlign val="superscript"/>
        <sz val="12"/>
        <color indexed="8"/>
        <rFont val="Calibri"/>
        <family val="2"/>
      </rPr>
      <t>L(p)</t>
    </r>
  </si>
  <si>
    <r>
      <rPr>
        <b/>
        <vertAlign val="subscript"/>
        <sz val="12"/>
        <color indexed="8"/>
        <rFont val="Calibri"/>
        <family val="2"/>
      </rPr>
      <t>00</t>
    </r>
    <r>
      <rPr>
        <b/>
        <sz val="12"/>
        <rFont val="Arial"/>
        <family val="2"/>
      </rPr>
      <t>I</t>
    </r>
    <r>
      <rPr>
        <b/>
        <vertAlign val="subscript"/>
        <sz val="12"/>
        <color indexed="8"/>
        <rFont val="Calibri"/>
        <family val="2"/>
      </rPr>
      <t>12</t>
    </r>
    <r>
      <rPr>
        <b/>
        <vertAlign val="superscript"/>
        <sz val="12"/>
        <color indexed="8"/>
        <rFont val="Calibri"/>
        <family val="2"/>
      </rPr>
      <t>L(p)</t>
    </r>
  </si>
  <si>
    <r>
      <rPr>
        <b/>
        <vertAlign val="subscript"/>
        <sz val="12"/>
        <color indexed="8"/>
        <rFont val="Calibri"/>
        <family val="2"/>
      </rPr>
      <t>00</t>
    </r>
    <r>
      <rPr>
        <b/>
        <sz val="12"/>
        <rFont val="Arial"/>
        <family val="2"/>
      </rPr>
      <t>I</t>
    </r>
    <r>
      <rPr>
        <b/>
        <vertAlign val="subscript"/>
        <sz val="12"/>
        <color indexed="8"/>
        <rFont val="Calibri"/>
        <family val="2"/>
      </rPr>
      <t>13</t>
    </r>
    <r>
      <rPr>
        <b/>
        <vertAlign val="superscript"/>
        <sz val="12"/>
        <color indexed="8"/>
        <rFont val="Calibri"/>
        <family val="2"/>
      </rPr>
      <t>L(p)</t>
    </r>
  </si>
  <si>
    <r>
      <rPr>
        <b/>
        <vertAlign val="subscript"/>
        <sz val="12"/>
        <color indexed="8"/>
        <rFont val="Calibri"/>
        <family val="2"/>
      </rPr>
      <t>00</t>
    </r>
    <r>
      <rPr>
        <b/>
        <sz val="12"/>
        <rFont val="Arial"/>
        <family val="2"/>
      </rPr>
      <t>I</t>
    </r>
    <r>
      <rPr>
        <b/>
        <vertAlign val="subscript"/>
        <sz val="12"/>
        <color indexed="8"/>
        <rFont val="Calibri"/>
        <family val="2"/>
      </rPr>
      <t>14</t>
    </r>
    <r>
      <rPr>
        <b/>
        <vertAlign val="superscript"/>
        <sz val="12"/>
        <color indexed="8"/>
        <rFont val="Calibri"/>
        <family val="2"/>
      </rPr>
      <t>L(p)</t>
    </r>
  </si>
  <si>
    <r>
      <rPr>
        <b/>
        <vertAlign val="subscript"/>
        <sz val="12"/>
        <color indexed="8"/>
        <rFont val="Calibri"/>
        <family val="2"/>
      </rPr>
      <t>00</t>
    </r>
    <r>
      <rPr>
        <b/>
        <sz val="12"/>
        <rFont val="Arial"/>
        <family val="2"/>
      </rPr>
      <t>I</t>
    </r>
    <r>
      <rPr>
        <b/>
        <vertAlign val="subscript"/>
        <sz val="12"/>
        <color indexed="8"/>
        <rFont val="Calibri"/>
        <family val="2"/>
      </rPr>
      <t>15</t>
    </r>
    <r>
      <rPr>
        <b/>
        <vertAlign val="superscript"/>
        <sz val="12"/>
        <color indexed="8"/>
        <rFont val="Calibri"/>
        <family val="2"/>
      </rPr>
      <t>L(p)</t>
    </r>
  </si>
  <si>
    <r>
      <rPr>
        <b/>
        <vertAlign val="subscript"/>
        <sz val="12"/>
        <color indexed="8"/>
        <rFont val="Calibri"/>
        <family val="2"/>
      </rPr>
      <t>00</t>
    </r>
    <r>
      <rPr>
        <b/>
        <sz val="12"/>
        <rFont val="Arial"/>
        <family val="2"/>
      </rPr>
      <t>I</t>
    </r>
    <r>
      <rPr>
        <b/>
        <vertAlign val="subscript"/>
        <sz val="12"/>
        <color indexed="8"/>
        <rFont val="Calibri"/>
        <family val="2"/>
      </rPr>
      <t>00</t>
    </r>
    <r>
      <rPr>
        <b/>
        <vertAlign val="superscript"/>
        <sz val="12"/>
        <color indexed="8"/>
        <rFont val="Calibri"/>
        <family val="2"/>
      </rPr>
      <t>L(q)</t>
    </r>
  </si>
  <si>
    <r>
      <rPr>
        <b/>
        <vertAlign val="subscript"/>
        <sz val="12"/>
        <color indexed="8"/>
        <rFont val="Calibri"/>
        <family val="2"/>
      </rPr>
      <t>00</t>
    </r>
    <r>
      <rPr>
        <b/>
        <sz val="12"/>
        <rFont val="Arial"/>
        <family val="2"/>
      </rPr>
      <t>I</t>
    </r>
    <r>
      <rPr>
        <b/>
        <vertAlign val="subscript"/>
        <sz val="12"/>
        <color indexed="8"/>
        <rFont val="Calibri"/>
        <family val="2"/>
      </rPr>
      <t>01</t>
    </r>
    <r>
      <rPr>
        <b/>
        <vertAlign val="superscript"/>
        <sz val="12"/>
        <color indexed="8"/>
        <rFont val="Calibri"/>
        <family val="2"/>
      </rPr>
      <t>L(q)</t>
    </r>
  </si>
  <si>
    <r>
      <rPr>
        <b/>
        <vertAlign val="subscript"/>
        <sz val="12"/>
        <color indexed="8"/>
        <rFont val="Calibri"/>
        <family val="2"/>
      </rPr>
      <t>00</t>
    </r>
    <r>
      <rPr>
        <b/>
        <sz val="12"/>
        <rFont val="Arial"/>
        <family val="2"/>
      </rPr>
      <t>I</t>
    </r>
    <r>
      <rPr>
        <b/>
        <vertAlign val="subscript"/>
        <sz val="12"/>
        <color indexed="8"/>
        <rFont val="Calibri"/>
        <family val="2"/>
      </rPr>
      <t>02</t>
    </r>
    <r>
      <rPr>
        <b/>
        <vertAlign val="superscript"/>
        <sz val="12"/>
        <color indexed="8"/>
        <rFont val="Calibri"/>
        <family val="2"/>
      </rPr>
      <t>L(q)</t>
    </r>
  </si>
  <si>
    <r>
      <rPr>
        <b/>
        <vertAlign val="subscript"/>
        <sz val="12"/>
        <color indexed="8"/>
        <rFont val="Calibri"/>
        <family val="2"/>
      </rPr>
      <t>00</t>
    </r>
    <r>
      <rPr>
        <b/>
        <sz val="12"/>
        <rFont val="Arial"/>
        <family val="2"/>
      </rPr>
      <t>I</t>
    </r>
    <r>
      <rPr>
        <b/>
        <vertAlign val="subscript"/>
        <sz val="12"/>
        <color indexed="8"/>
        <rFont val="Calibri"/>
        <family val="2"/>
      </rPr>
      <t>03</t>
    </r>
    <r>
      <rPr>
        <b/>
        <vertAlign val="superscript"/>
        <sz val="12"/>
        <color indexed="8"/>
        <rFont val="Calibri"/>
        <family val="2"/>
      </rPr>
      <t>L(q)</t>
    </r>
  </si>
  <si>
    <r>
      <rPr>
        <b/>
        <vertAlign val="subscript"/>
        <sz val="12"/>
        <color indexed="8"/>
        <rFont val="Calibri"/>
        <family val="2"/>
      </rPr>
      <t>00</t>
    </r>
    <r>
      <rPr>
        <b/>
        <sz val="12"/>
        <rFont val="Arial"/>
        <family val="2"/>
      </rPr>
      <t>I</t>
    </r>
    <r>
      <rPr>
        <b/>
        <vertAlign val="subscript"/>
        <sz val="12"/>
        <color indexed="8"/>
        <rFont val="Calibri"/>
        <family val="2"/>
      </rPr>
      <t>04</t>
    </r>
    <r>
      <rPr>
        <b/>
        <vertAlign val="superscript"/>
        <sz val="12"/>
        <color indexed="8"/>
        <rFont val="Calibri"/>
        <family val="2"/>
      </rPr>
      <t>L(q)</t>
    </r>
  </si>
  <si>
    <r>
      <rPr>
        <b/>
        <vertAlign val="subscript"/>
        <sz val="12"/>
        <color indexed="8"/>
        <rFont val="Calibri"/>
        <family val="2"/>
      </rPr>
      <t>00</t>
    </r>
    <r>
      <rPr>
        <b/>
        <sz val="12"/>
        <rFont val="Arial"/>
        <family val="2"/>
      </rPr>
      <t>I</t>
    </r>
    <r>
      <rPr>
        <b/>
        <vertAlign val="subscript"/>
        <sz val="12"/>
        <color indexed="8"/>
        <rFont val="Calibri"/>
        <family val="2"/>
      </rPr>
      <t>05</t>
    </r>
    <r>
      <rPr>
        <b/>
        <vertAlign val="superscript"/>
        <sz val="12"/>
        <color indexed="8"/>
        <rFont val="Calibri"/>
        <family val="2"/>
      </rPr>
      <t>L(q)</t>
    </r>
  </si>
  <si>
    <r>
      <rPr>
        <b/>
        <vertAlign val="subscript"/>
        <sz val="12"/>
        <color indexed="8"/>
        <rFont val="Calibri"/>
        <family val="2"/>
      </rPr>
      <t>00</t>
    </r>
    <r>
      <rPr>
        <b/>
        <sz val="12"/>
        <rFont val="Arial"/>
        <family val="2"/>
      </rPr>
      <t>I</t>
    </r>
    <r>
      <rPr>
        <b/>
        <vertAlign val="subscript"/>
        <sz val="12"/>
        <color indexed="8"/>
        <rFont val="Calibri"/>
        <family val="2"/>
      </rPr>
      <t>06</t>
    </r>
    <r>
      <rPr>
        <b/>
        <vertAlign val="superscript"/>
        <sz val="12"/>
        <color indexed="8"/>
        <rFont val="Calibri"/>
        <family val="2"/>
      </rPr>
      <t>L(q)</t>
    </r>
  </si>
  <si>
    <r>
      <rPr>
        <b/>
        <vertAlign val="subscript"/>
        <sz val="12"/>
        <color indexed="8"/>
        <rFont val="Calibri"/>
        <family val="2"/>
      </rPr>
      <t>00</t>
    </r>
    <r>
      <rPr>
        <b/>
        <sz val="12"/>
        <rFont val="Arial"/>
        <family val="2"/>
      </rPr>
      <t>I</t>
    </r>
    <r>
      <rPr>
        <b/>
        <vertAlign val="subscript"/>
        <sz val="12"/>
        <color indexed="8"/>
        <rFont val="Calibri"/>
        <family val="2"/>
      </rPr>
      <t>07</t>
    </r>
    <r>
      <rPr>
        <b/>
        <vertAlign val="superscript"/>
        <sz val="12"/>
        <color indexed="8"/>
        <rFont val="Calibri"/>
        <family val="2"/>
      </rPr>
      <t>L(q)</t>
    </r>
  </si>
  <si>
    <r>
      <rPr>
        <b/>
        <vertAlign val="subscript"/>
        <sz val="12"/>
        <color indexed="8"/>
        <rFont val="Calibri"/>
        <family val="2"/>
      </rPr>
      <t>00</t>
    </r>
    <r>
      <rPr>
        <b/>
        <sz val="12"/>
        <rFont val="Arial"/>
        <family val="2"/>
      </rPr>
      <t>I</t>
    </r>
    <r>
      <rPr>
        <b/>
        <vertAlign val="subscript"/>
        <sz val="12"/>
        <color indexed="8"/>
        <rFont val="Calibri"/>
        <family val="2"/>
      </rPr>
      <t>08</t>
    </r>
    <r>
      <rPr>
        <b/>
        <vertAlign val="superscript"/>
        <sz val="12"/>
        <color indexed="8"/>
        <rFont val="Calibri"/>
        <family val="2"/>
      </rPr>
      <t>L(q)</t>
    </r>
  </si>
  <si>
    <r>
      <rPr>
        <b/>
        <vertAlign val="subscript"/>
        <sz val="12"/>
        <color indexed="8"/>
        <rFont val="Calibri"/>
        <family val="2"/>
      </rPr>
      <t>00</t>
    </r>
    <r>
      <rPr>
        <b/>
        <sz val="12"/>
        <rFont val="Arial"/>
        <family val="2"/>
      </rPr>
      <t>I</t>
    </r>
    <r>
      <rPr>
        <b/>
        <vertAlign val="subscript"/>
        <sz val="12"/>
        <color indexed="8"/>
        <rFont val="Calibri"/>
        <family val="2"/>
      </rPr>
      <t>09</t>
    </r>
    <r>
      <rPr>
        <b/>
        <vertAlign val="superscript"/>
        <sz val="12"/>
        <color indexed="8"/>
        <rFont val="Calibri"/>
        <family val="2"/>
      </rPr>
      <t>L(q)</t>
    </r>
  </si>
  <si>
    <r>
      <rPr>
        <b/>
        <vertAlign val="subscript"/>
        <sz val="12"/>
        <color indexed="8"/>
        <rFont val="Calibri"/>
        <family val="2"/>
      </rPr>
      <t>00</t>
    </r>
    <r>
      <rPr>
        <b/>
        <sz val="12"/>
        <rFont val="Arial"/>
        <family val="2"/>
      </rPr>
      <t>I</t>
    </r>
    <r>
      <rPr>
        <b/>
        <vertAlign val="subscript"/>
        <sz val="12"/>
        <color indexed="8"/>
        <rFont val="Calibri"/>
        <family val="2"/>
      </rPr>
      <t>10</t>
    </r>
    <r>
      <rPr>
        <b/>
        <vertAlign val="superscript"/>
        <sz val="12"/>
        <color indexed="8"/>
        <rFont val="Calibri"/>
        <family val="2"/>
      </rPr>
      <t>L(q)</t>
    </r>
  </si>
  <si>
    <r>
      <rPr>
        <b/>
        <vertAlign val="subscript"/>
        <sz val="12"/>
        <color indexed="8"/>
        <rFont val="Calibri"/>
        <family val="2"/>
      </rPr>
      <t>00</t>
    </r>
    <r>
      <rPr>
        <b/>
        <sz val="12"/>
        <rFont val="Arial"/>
        <family val="2"/>
      </rPr>
      <t>I</t>
    </r>
    <r>
      <rPr>
        <b/>
        <vertAlign val="subscript"/>
        <sz val="12"/>
        <color indexed="8"/>
        <rFont val="Calibri"/>
        <family val="2"/>
      </rPr>
      <t>11</t>
    </r>
    <r>
      <rPr>
        <b/>
        <vertAlign val="superscript"/>
        <sz val="12"/>
        <color indexed="8"/>
        <rFont val="Calibri"/>
        <family val="2"/>
      </rPr>
      <t>L(q)</t>
    </r>
  </si>
  <si>
    <r>
      <rPr>
        <b/>
        <vertAlign val="subscript"/>
        <sz val="12"/>
        <color indexed="8"/>
        <rFont val="Calibri"/>
        <family val="2"/>
      </rPr>
      <t>00</t>
    </r>
    <r>
      <rPr>
        <b/>
        <sz val="12"/>
        <rFont val="Arial"/>
        <family val="2"/>
      </rPr>
      <t>I</t>
    </r>
    <r>
      <rPr>
        <b/>
        <vertAlign val="subscript"/>
        <sz val="12"/>
        <color indexed="8"/>
        <rFont val="Calibri"/>
        <family val="2"/>
      </rPr>
      <t>12</t>
    </r>
    <r>
      <rPr>
        <b/>
        <vertAlign val="superscript"/>
        <sz val="12"/>
        <color indexed="8"/>
        <rFont val="Calibri"/>
        <family val="2"/>
      </rPr>
      <t>L(q)</t>
    </r>
  </si>
  <si>
    <r>
      <rPr>
        <b/>
        <vertAlign val="subscript"/>
        <sz val="12"/>
        <color indexed="8"/>
        <rFont val="Calibri"/>
        <family val="2"/>
      </rPr>
      <t>00</t>
    </r>
    <r>
      <rPr>
        <b/>
        <sz val="12"/>
        <rFont val="Arial"/>
        <family val="2"/>
      </rPr>
      <t>I</t>
    </r>
    <r>
      <rPr>
        <b/>
        <vertAlign val="subscript"/>
        <sz val="12"/>
        <color indexed="8"/>
        <rFont val="Calibri"/>
        <family val="2"/>
      </rPr>
      <t>13</t>
    </r>
    <r>
      <rPr>
        <b/>
        <vertAlign val="superscript"/>
        <sz val="12"/>
        <color indexed="8"/>
        <rFont val="Calibri"/>
        <family val="2"/>
      </rPr>
      <t>L(q)</t>
    </r>
  </si>
  <si>
    <r>
      <rPr>
        <b/>
        <vertAlign val="subscript"/>
        <sz val="12"/>
        <color indexed="8"/>
        <rFont val="Calibri"/>
        <family val="2"/>
      </rPr>
      <t>00</t>
    </r>
    <r>
      <rPr>
        <b/>
        <sz val="12"/>
        <rFont val="Arial"/>
        <family val="2"/>
      </rPr>
      <t>I</t>
    </r>
    <r>
      <rPr>
        <b/>
        <vertAlign val="subscript"/>
        <sz val="12"/>
        <color indexed="8"/>
        <rFont val="Calibri"/>
        <family val="2"/>
      </rPr>
      <t>14</t>
    </r>
    <r>
      <rPr>
        <b/>
        <vertAlign val="superscript"/>
        <sz val="12"/>
        <color indexed="8"/>
        <rFont val="Calibri"/>
        <family val="2"/>
      </rPr>
      <t>L(q)</t>
    </r>
  </si>
  <si>
    <r>
      <rPr>
        <b/>
        <vertAlign val="subscript"/>
        <sz val="12"/>
        <color indexed="8"/>
        <rFont val="Calibri"/>
        <family val="2"/>
      </rPr>
      <t>00</t>
    </r>
    <r>
      <rPr>
        <b/>
        <sz val="12"/>
        <rFont val="Arial"/>
        <family val="2"/>
      </rPr>
      <t>I</t>
    </r>
    <r>
      <rPr>
        <b/>
        <vertAlign val="subscript"/>
        <sz val="12"/>
        <color indexed="8"/>
        <rFont val="Calibri"/>
        <family val="2"/>
      </rPr>
      <t>15</t>
    </r>
    <r>
      <rPr>
        <b/>
        <vertAlign val="superscript"/>
        <sz val="12"/>
        <color indexed="8"/>
        <rFont val="Calibri"/>
        <family val="2"/>
      </rPr>
      <t>L(q)</t>
    </r>
  </si>
  <si>
    <r>
      <rPr>
        <b/>
        <vertAlign val="subscript"/>
        <sz val="12"/>
        <color indexed="8"/>
        <rFont val="Calibri"/>
        <family val="2"/>
      </rPr>
      <t>00</t>
    </r>
    <r>
      <rPr>
        <b/>
        <sz val="12"/>
        <rFont val="Arial"/>
        <family val="2"/>
      </rPr>
      <t>I</t>
    </r>
    <r>
      <rPr>
        <b/>
        <vertAlign val="subscript"/>
        <sz val="12"/>
        <color indexed="8"/>
        <rFont val="Calibri"/>
        <family val="2"/>
      </rPr>
      <t>00</t>
    </r>
    <r>
      <rPr>
        <b/>
        <vertAlign val="superscript"/>
        <sz val="12"/>
        <color indexed="8"/>
        <rFont val="Calibri"/>
        <family val="2"/>
      </rPr>
      <t>P(q)</t>
    </r>
  </si>
  <si>
    <r>
      <rPr>
        <b/>
        <vertAlign val="subscript"/>
        <sz val="12"/>
        <color indexed="8"/>
        <rFont val="Calibri"/>
        <family val="2"/>
      </rPr>
      <t>00</t>
    </r>
    <r>
      <rPr>
        <b/>
        <sz val="12"/>
        <rFont val="Arial"/>
        <family val="2"/>
      </rPr>
      <t>I</t>
    </r>
    <r>
      <rPr>
        <b/>
        <vertAlign val="subscript"/>
        <sz val="12"/>
        <color indexed="8"/>
        <rFont val="Calibri"/>
        <family val="2"/>
      </rPr>
      <t>01</t>
    </r>
    <r>
      <rPr>
        <b/>
        <vertAlign val="superscript"/>
        <sz val="12"/>
        <color indexed="8"/>
        <rFont val="Calibri"/>
        <family val="2"/>
      </rPr>
      <t>P(q)</t>
    </r>
  </si>
  <si>
    <r>
      <rPr>
        <b/>
        <vertAlign val="subscript"/>
        <sz val="12"/>
        <color indexed="8"/>
        <rFont val="Calibri"/>
        <family val="2"/>
      </rPr>
      <t>00</t>
    </r>
    <r>
      <rPr>
        <b/>
        <sz val="12"/>
        <rFont val="Arial"/>
        <family val="2"/>
      </rPr>
      <t>I</t>
    </r>
    <r>
      <rPr>
        <b/>
        <vertAlign val="subscript"/>
        <sz val="12"/>
        <color indexed="8"/>
        <rFont val="Calibri"/>
        <family val="2"/>
      </rPr>
      <t>02</t>
    </r>
    <r>
      <rPr>
        <b/>
        <vertAlign val="superscript"/>
        <sz val="12"/>
        <color indexed="8"/>
        <rFont val="Calibri"/>
        <family val="2"/>
      </rPr>
      <t>P(q)</t>
    </r>
  </si>
  <si>
    <r>
      <rPr>
        <b/>
        <vertAlign val="subscript"/>
        <sz val="12"/>
        <color indexed="8"/>
        <rFont val="Calibri"/>
        <family val="2"/>
      </rPr>
      <t>00</t>
    </r>
    <r>
      <rPr>
        <b/>
        <sz val="12"/>
        <rFont val="Arial"/>
        <family val="2"/>
      </rPr>
      <t>I</t>
    </r>
    <r>
      <rPr>
        <b/>
        <vertAlign val="subscript"/>
        <sz val="12"/>
        <color indexed="8"/>
        <rFont val="Calibri"/>
        <family val="2"/>
      </rPr>
      <t>03</t>
    </r>
    <r>
      <rPr>
        <b/>
        <vertAlign val="superscript"/>
        <sz val="12"/>
        <color indexed="8"/>
        <rFont val="Calibri"/>
        <family val="2"/>
      </rPr>
      <t>P(q)</t>
    </r>
  </si>
  <si>
    <r>
      <rPr>
        <b/>
        <vertAlign val="subscript"/>
        <sz val="12"/>
        <color indexed="8"/>
        <rFont val="Calibri"/>
        <family val="2"/>
      </rPr>
      <t>00</t>
    </r>
    <r>
      <rPr>
        <b/>
        <sz val="12"/>
        <rFont val="Arial"/>
        <family val="2"/>
      </rPr>
      <t>I</t>
    </r>
    <r>
      <rPr>
        <b/>
        <vertAlign val="subscript"/>
        <sz val="12"/>
        <color indexed="8"/>
        <rFont val="Calibri"/>
        <family val="2"/>
      </rPr>
      <t>04</t>
    </r>
    <r>
      <rPr>
        <b/>
        <vertAlign val="superscript"/>
        <sz val="12"/>
        <color indexed="8"/>
        <rFont val="Calibri"/>
        <family val="2"/>
      </rPr>
      <t>P(q)</t>
    </r>
  </si>
  <si>
    <r>
      <rPr>
        <b/>
        <vertAlign val="subscript"/>
        <sz val="12"/>
        <color indexed="8"/>
        <rFont val="Calibri"/>
        <family val="2"/>
      </rPr>
      <t>00</t>
    </r>
    <r>
      <rPr>
        <b/>
        <sz val="12"/>
        <rFont val="Arial"/>
        <family val="2"/>
      </rPr>
      <t>I</t>
    </r>
    <r>
      <rPr>
        <b/>
        <vertAlign val="subscript"/>
        <sz val="12"/>
        <color indexed="8"/>
        <rFont val="Calibri"/>
        <family val="2"/>
      </rPr>
      <t>05</t>
    </r>
    <r>
      <rPr>
        <b/>
        <vertAlign val="superscript"/>
        <sz val="12"/>
        <color indexed="8"/>
        <rFont val="Calibri"/>
        <family val="2"/>
      </rPr>
      <t>P(q)</t>
    </r>
  </si>
  <si>
    <r>
      <rPr>
        <b/>
        <vertAlign val="subscript"/>
        <sz val="12"/>
        <color indexed="8"/>
        <rFont val="Calibri"/>
        <family val="2"/>
      </rPr>
      <t>00</t>
    </r>
    <r>
      <rPr>
        <b/>
        <sz val="12"/>
        <rFont val="Arial"/>
        <family val="2"/>
      </rPr>
      <t>I</t>
    </r>
    <r>
      <rPr>
        <b/>
        <vertAlign val="subscript"/>
        <sz val="12"/>
        <color indexed="8"/>
        <rFont val="Calibri"/>
        <family val="2"/>
      </rPr>
      <t>06</t>
    </r>
    <r>
      <rPr>
        <b/>
        <vertAlign val="superscript"/>
        <sz val="12"/>
        <color indexed="8"/>
        <rFont val="Calibri"/>
        <family val="2"/>
      </rPr>
      <t>P(q)</t>
    </r>
  </si>
  <si>
    <r>
      <rPr>
        <b/>
        <vertAlign val="subscript"/>
        <sz val="12"/>
        <color indexed="8"/>
        <rFont val="Calibri"/>
        <family val="2"/>
      </rPr>
      <t>00</t>
    </r>
    <r>
      <rPr>
        <b/>
        <sz val="12"/>
        <rFont val="Arial"/>
        <family val="2"/>
      </rPr>
      <t>I</t>
    </r>
    <r>
      <rPr>
        <b/>
        <vertAlign val="subscript"/>
        <sz val="12"/>
        <color indexed="8"/>
        <rFont val="Calibri"/>
        <family val="2"/>
      </rPr>
      <t>07</t>
    </r>
    <r>
      <rPr>
        <b/>
        <vertAlign val="superscript"/>
        <sz val="12"/>
        <color indexed="8"/>
        <rFont val="Calibri"/>
        <family val="2"/>
      </rPr>
      <t>P(q)</t>
    </r>
  </si>
  <si>
    <r>
      <rPr>
        <b/>
        <vertAlign val="subscript"/>
        <sz val="12"/>
        <color indexed="8"/>
        <rFont val="Calibri"/>
        <family val="2"/>
      </rPr>
      <t>00</t>
    </r>
    <r>
      <rPr>
        <b/>
        <sz val="12"/>
        <rFont val="Arial"/>
        <family val="2"/>
      </rPr>
      <t>I</t>
    </r>
    <r>
      <rPr>
        <b/>
        <vertAlign val="subscript"/>
        <sz val="12"/>
        <color indexed="8"/>
        <rFont val="Calibri"/>
        <family val="2"/>
      </rPr>
      <t>08</t>
    </r>
    <r>
      <rPr>
        <b/>
        <vertAlign val="superscript"/>
        <sz val="12"/>
        <color indexed="8"/>
        <rFont val="Calibri"/>
        <family val="2"/>
      </rPr>
      <t>P(q)</t>
    </r>
  </si>
  <si>
    <r>
      <rPr>
        <b/>
        <vertAlign val="subscript"/>
        <sz val="12"/>
        <color indexed="8"/>
        <rFont val="Calibri"/>
        <family val="2"/>
      </rPr>
      <t>00</t>
    </r>
    <r>
      <rPr>
        <b/>
        <sz val="12"/>
        <rFont val="Arial"/>
        <family val="2"/>
      </rPr>
      <t>I</t>
    </r>
    <r>
      <rPr>
        <b/>
        <vertAlign val="subscript"/>
        <sz val="12"/>
        <color indexed="8"/>
        <rFont val="Calibri"/>
        <family val="2"/>
      </rPr>
      <t>09</t>
    </r>
    <r>
      <rPr>
        <b/>
        <vertAlign val="superscript"/>
        <sz val="12"/>
        <color indexed="8"/>
        <rFont val="Calibri"/>
        <family val="2"/>
      </rPr>
      <t>P(q)</t>
    </r>
  </si>
  <si>
    <r>
      <rPr>
        <b/>
        <vertAlign val="subscript"/>
        <sz val="12"/>
        <color indexed="8"/>
        <rFont val="Calibri"/>
        <family val="2"/>
      </rPr>
      <t>00</t>
    </r>
    <r>
      <rPr>
        <b/>
        <sz val="12"/>
        <rFont val="Arial"/>
        <family val="2"/>
      </rPr>
      <t>I</t>
    </r>
    <r>
      <rPr>
        <b/>
        <vertAlign val="subscript"/>
        <sz val="12"/>
        <color indexed="8"/>
        <rFont val="Calibri"/>
        <family val="2"/>
      </rPr>
      <t>10</t>
    </r>
    <r>
      <rPr>
        <b/>
        <vertAlign val="superscript"/>
        <sz val="12"/>
        <color indexed="8"/>
        <rFont val="Calibri"/>
        <family val="2"/>
      </rPr>
      <t>P(q)</t>
    </r>
  </si>
  <si>
    <r>
      <rPr>
        <b/>
        <vertAlign val="subscript"/>
        <sz val="12"/>
        <color indexed="8"/>
        <rFont val="Calibri"/>
        <family val="2"/>
      </rPr>
      <t>00</t>
    </r>
    <r>
      <rPr>
        <b/>
        <sz val="12"/>
        <rFont val="Arial"/>
        <family val="2"/>
      </rPr>
      <t>I</t>
    </r>
    <r>
      <rPr>
        <b/>
        <vertAlign val="subscript"/>
        <sz val="12"/>
        <color indexed="8"/>
        <rFont val="Calibri"/>
        <family val="2"/>
      </rPr>
      <t>11</t>
    </r>
    <r>
      <rPr>
        <b/>
        <vertAlign val="superscript"/>
        <sz val="12"/>
        <color indexed="8"/>
        <rFont val="Calibri"/>
        <family val="2"/>
      </rPr>
      <t>P(q)</t>
    </r>
  </si>
  <si>
    <r>
      <rPr>
        <b/>
        <vertAlign val="subscript"/>
        <sz val="12"/>
        <color indexed="8"/>
        <rFont val="Calibri"/>
        <family val="2"/>
      </rPr>
      <t>00</t>
    </r>
    <r>
      <rPr>
        <b/>
        <sz val="12"/>
        <rFont val="Arial"/>
        <family val="2"/>
      </rPr>
      <t>I</t>
    </r>
    <r>
      <rPr>
        <b/>
        <vertAlign val="subscript"/>
        <sz val="12"/>
        <color indexed="8"/>
        <rFont val="Calibri"/>
        <family val="2"/>
      </rPr>
      <t>12</t>
    </r>
    <r>
      <rPr>
        <b/>
        <vertAlign val="superscript"/>
        <sz val="12"/>
        <color indexed="8"/>
        <rFont val="Calibri"/>
        <family val="2"/>
      </rPr>
      <t>P(q)</t>
    </r>
  </si>
  <si>
    <r>
      <rPr>
        <b/>
        <vertAlign val="subscript"/>
        <sz val="12"/>
        <color indexed="8"/>
        <rFont val="Calibri"/>
        <family val="2"/>
      </rPr>
      <t>00</t>
    </r>
    <r>
      <rPr>
        <b/>
        <sz val="12"/>
        <rFont val="Arial"/>
        <family val="2"/>
      </rPr>
      <t>I</t>
    </r>
    <r>
      <rPr>
        <b/>
        <vertAlign val="subscript"/>
        <sz val="12"/>
        <color indexed="8"/>
        <rFont val="Calibri"/>
        <family val="2"/>
      </rPr>
      <t>13</t>
    </r>
    <r>
      <rPr>
        <b/>
        <vertAlign val="superscript"/>
        <sz val="12"/>
        <color indexed="8"/>
        <rFont val="Calibri"/>
        <family val="2"/>
      </rPr>
      <t>P(q)</t>
    </r>
  </si>
  <si>
    <r>
      <rPr>
        <b/>
        <vertAlign val="subscript"/>
        <sz val="12"/>
        <color indexed="8"/>
        <rFont val="Calibri"/>
        <family val="2"/>
      </rPr>
      <t>00</t>
    </r>
    <r>
      <rPr>
        <b/>
        <sz val="12"/>
        <rFont val="Arial"/>
        <family val="2"/>
      </rPr>
      <t>I</t>
    </r>
    <r>
      <rPr>
        <b/>
        <vertAlign val="subscript"/>
        <sz val="12"/>
        <color indexed="8"/>
        <rFont val="Calibri"/>
        <family val="2"/>
      </rPr>
      <t>14</t>
    </r>
    <r>
      <rPr>
        <b/>
        <vertAlign val="superscript"/>
        <sz val="12"/>
        <color indexed="8"/>
        <rFont val="Calibri"/>
        <family val="2"/>
      </rPr>
      <t>P(q)</t>
    </r>
  </si>
  <si>
    <r>
      <rPr>
        <b/>
        <vertAlign val="subscript"/>
        <sz val="12"/>
        <color indexed="8"/>
        <rFont val="Calibri"/>
        <family val="2"/>
      </rPr>
      <t>00</t>
    </r>
    <r>
      <rPr>
        <b/>
        <sz val="12"/>
        <rFont val="Arial"/>
        <family val="2"/>
      </rPr>
      <t>I</t>
    </r>
    <r>
      <rPr>
        <b/>
        <vertAlign val="subscript"/>
        <sz val="12"/>
        <color indexed="8"/>
        <rFont val="Calibri"/>
        <family val="2"/>
      </rPr>
      <t>15</t>
    </r>
    <r>
      <rPr>
        <b/>
        <vertAlign val="superscript"/>
        <sz val="12"/>
        <color indexed="8"/>
        <rFont val="Calibri"/>
        <family val="2"/>
      </rPr>
      <t>P(q)</t>
    </r>
  </si>
  <si>
    <r>
      <rPr>
        <b/>
        <vertAlign val="subscript"/>
        <sz val="12"/>
        <color indexed="8"/>
        <rFont val="Calibri"/>
        <family val="2"/>
      </rPr>
      <t>00</t>
    </r>
    <r>
      <rPr>
        <b/>
        <sz val="12"/>
        <rFont val="Arial"/>
        <family val="2"/>
      </rPr>
      <t>I</t>
    </r>
    <r>
      <rPr>
        <b/>
        <vertAlign val="subscript"/>
        <sz val="12"/>
        <color indexed="8"/>
        <rFont val="Calibri"/>
        <family val="2"/>
      </rPr>
      <t>00</t>
    </r>
    <r>
      <rPr>
        <b/>
        <vertAlign val="superscript"/>
        <sz val="12"/>
        <color indexed="8"/>
        <rFont val="Calibri"/>
        <family val="2"/>
      </rPr>
      <t>F(q)</t>
    </r>
  </si>
  <si>
    <r>
      <rPr>
        <b/>
        <vertAlign val="subscript"/>
        <sz val="12"/>
        <color indexed="8"/>
        <rFont val="Calibri"/>
        <family val="2"/>
      </rPr>
      <t>00</t>
    </r>
    <r>
      <rPr>
        <b/>
        <sz val="12"/>
        <rFont val="Arial"/>
        <family val="2"/>
      </rPr>
      <t>I</t>
    </r>
    <r>
      <rPr>
        <b/>
        <vertAlign val="subscript"/>
        <sz val="12"/>
        <color indexed="8"/>
        <rFont val="Calibri"/>
        <family val="2"/>
      </rPr>
      <t>01</t>
    </r>
    <r>
      <rPr>
        <b/>
        <vertAlign val="superscript"/>
        <sz val="12"/>
        <color indexed="8"/>
        <rFont val="Calibri"/>
        <family val="2"/>
      </rPr>
      <t>F(q)</t>
    </r>
  </si>
  <si>
    <r>
      <rPr>
        <b/>
        <vertAlign val="subscript"/>
        <sz val="12"/>
        <color indexed="8"/>
        <rFont val="Calibri"/>
        <family val="2"/>
      </rPr>
      <t>00</t>
    </r>
    <r>
      <rPr>
        <b/>
        <sz val="12"/>
        <rFont val="Arial"/>
        <family val="2"/>
      </rPr>
      <t>I</t>
    </r>
    <r>
      <rPr>
        <b/>
        <vertAlign val="subscript"/>
        <sz val="12"/>
        <color indexed="8"/>
        <rFont val="Calibri"/>
        <family val="2"/>
      </rPr>
      <t>02</t>
    </r>
    <r>
      <rPr>
        <b/>
        <vertAlign val="superscript"/>
        <sz val="12"/>
        <color indexed="8"/>
        <rFont val="Calibri"/>
        <family val="2"/>
      </rPr>
      <t>F(q)</t>
    </r>
  </si>
  <si>
    <r>
      <rPr>
        <b/>
        <vertAlign val="subscript"/>
        <sz val="12"/>
        <color indexed="8"/>
        <rFont val="Calibri"/>
        <family val="2"/>
      </rPr>
      <t>00</t>
    </r>
    <r>
      <rPr>
        <b/>
        <sz val="12"/>
        <rFont val="Arial"/>
        <family val="2"/>
      </rPr>
      <t>I</t>
    </r>
    <r>
      <rPr>
        <b/>
        <vertAlign val="subscript"/>
        <sz val="12"/>
        <color indexed="8"/>
        <rFont val="Calibri"/>
        <family val="2"/>
      </rPr>
      <t>03</t>
    </r>
    <r>
      <rPr>
        <b/>
        <vertAlign val="superscript"/>
        <sz val="12"/>
        <color indexed="8"/>
        <rFont val="Calibri"/>
        <family val="2"/>
      </rPr>
      <t>F(q)</t>
    </r>
  </si>
  <si>
    <r>
      <rPr>
        <b/>
        <vertAlign val="subscript"/>
        <sz val="12"/>
        <color indexed="8"/>
        <rFont val="Calibri"/>
        <family val="2"/>
      </rPr>
      <t>00</t>
    </r>
    <r>
      <rPr>
        <b/>
        <sz val="12"/>
        <rFont val="Arial"/>
        <family val="2"/>
      </rPr>
      <t>I</t>
    </r>
    <r>
      <rPr>
        <b/>
        <vertAlign val="subscript"/>
        <sz val="12"/>
        <color indexed="8"/>
        <rFont val="Calibri"/>
        <family val="2"/>
      </rPr>
      <t>04</t>
    </r>
    <r>
      <rPr>
        <b/>
        <vertAlign val="superscript"/>
        <sz val="12"/>
        <color indexed="8"/>
        <rFont val="Calibri"/>
        <family val="2"/>
      </rPr>
      <t>F(q)</t>
    </r>
  </si>
  <si>
    <r>
      <rPr>
        <b/>
        <vertAlign val="subscript"/>
        <sz val="12"/>
        <color indexed="8"/>
        <rFont val="Calibri"/>
        <family val="2"/>
      </rPr>
      <t>00</t>
    </r>
    <r>
      <rPr>
        <b/>
        <sz val="12"/>
        <rFont val="Arial"/>
        <family val="2"/>
      </rPr>
      <t>I</t>
    </r>
    <r>
      <rPr>
        <b/>
        <vertAlign val="subscript"/>
        <sz val="12"/>
        <color indexed="8"/>
        <rFont val="Calibri"/>
        <family val="2"/>
      </rPr>
      <t>05</t>
    </r>
    <r>
      <rPr>
        <b/>
        <vertAlign val="superscript"/>
        <sz val="12"/>
        <color indexed="8"/>
        <rFont val="Calibri"/>
        <family val="2"/>
      </rPr>
      <t>F(q)</t>
    </r>
  </si>
  <si>
    <r>
      <rPr>
        <b/>
        <vertAlign val="subscript"/>
        <sz val="12"/>
        <color indexed="8"/>
        <rFont val="Calibri"/>
        <family val="2"/>
      </rPr>
      <t>00</t>
    </r>
    <r>
      <rPr>
        <b/>
        <sz val="12"/>
        <rFont val="Arial"/>
        <family val="2"/>
      </rPr>
      <t>I</t>
    </r>
    <r>
      <rPr>
        <b/>
        <vertAlign val="subscript"/>
        <sz val="12"/>
        <color indexed="8"/>
        <rFont val="Calibri"/>
        <family val="2"/>
      </rPr>
      <t>06</t>
    </r>
    <r>
      <rPr>
        <b/>
        <vertAlign val="superscript"/>
        <sz val="12"/>
        <color indexed="8"/>
        <rFont val="Calibri"/>
        <family val="2"/>
      </rPr>
      <t>F(q)</t>
    </r>
  </si>
  <si>
    <r>
      <rPr>
        <b/>
        <vertAlign val="subscript"/>
        <sz val="12"/>
        <color indexed="8"/>
        <rFont val="Calibri"/>
        <family val="2"/>
      </rPr>
      <t>00</t>
    </r>
    <r>
      <rPr>
        <b/>
        <sz val="12"/>
        <rFont val="Arial"/>
        <family val="2"/>
      </rPr>
      <t>I</t>
    </r>
    <r>
      <rPr>
        <b/>
        <vertAlign val="subscript"/>
        <sz val="12"/>
        <color indexed="8"/>
        <rFont val="Calibri"/>
        <family val="2"/>
      </rPr>
      <t>07</t>
    </r>
    <r>
      <rPr>
        <b/>
        <vertAlign val="superscript"/>
        <sz val="12"/>
        <color indexed="8"/>
        <rFont val="Calibri"/>
        <family val="2"/>
      </rPr>
      <t>F(q)</t>
    </r>
  </si>
  <si>
    <r>
      <rPr>
        <b/>
        <vertAlign val="subscript"/>
        <sz val="12"/>
        <color indexed="8"/>
        <rFont val="Calibri"/>
        <family val="2"/>
      </rPr>
      <t>00</t>
    </r>
    <r>
      <rPr>
        <b/>
        <sz val="12"/>
        <rFont val="Arial"/>
        <family val="2"/>
      </rPr>
      <t>I</t>
    </r>
    <r>
      <rPr>
        <b/>
        <vertAlign val="subscript"/>
        <sz val="12"/>
        <color indexed="8"/>
        <rFont val="Calibri"/>
        <family val="2"/>
      </rPr>
      <t>08</t>
    </r>
    <r>
      <rPr>
        <b/>
        <vertAlign val="superscript"/>
        <sz val="12"/>
        <color indexed="8"/>
        <rFont val="Calibri"/>
        <family val="2"/>
      </rPr>
      <t>F(q)</t>
    </r>
  </si>
  <si>
    <r>
      <rPr>
        <b/>
        <vertAlign val="subscript"/>
        <sz val="12"/>
        <color indexed="8"/>
        <rFont val="Calibri"/>
        <family val="2"/>
      </rPr>
      <t>00</t>
    </r>
    <r>
      <rPr>
        <b/>
        <sz val="12"/>
        <rFont val="Arial"/>
        <family val="2"/>
      </rPr>
      <t>I</t>
    </r>
    <r>
      <rPr>
        <b/>
        <vertAlign val="subscript"/>
        <sz val="12"/>
        <color indexed="8"/>
        <rFont val="Calibri"/>
        <family val="2"/>
      </rPr>
      <t>09</t>
    </r>
    <r>
      <rPr>
        <b/>
        <vertAlign val="superscript"/>
        <sz val="12"/>
        <color indexed="8"/>
        <rFont val="Calibri"/>
        <family val="2"/>
      </rPr>
      <t>F(q)</t>
    </r>
  </si>
  <si>
    <r>
      <rPr>
        <b/>
        <vertAlign val="subscript"/>
        <sz val="12"/>
        <color indexed="8"/>
        <rFont val="Calibri"/>
        <family val="2"/>
      </rPr>
      <t>00</t>
    </r>
    <r>
      <rPr>
        <b/>
        <sz val="12"/>
        <rFont val="Arial"/>
        <family val="2"/>
      </rPr>
      <t>I</t>
    </r>
    <r>
      <rPr>
        <b/>
        <vertAlign val="subscript"/>
        <sz val="12"/>
        <color indexed="8"/>
        <rFont val="Calibri"/>
        <family val="2"/>
      </rPr>
      <t>10</t>
    </r>
    <r>
      <rPr>
        <b/>
        <vertAlign val="superscript"/>
        <sz val="12"/>
        <color indexed="8"/>
        <rFont val="Calibri"/>
        <family val="2"/>
      </rPr>
      <t>F(q)</t>
    </r>
  </si>
  <si>
    <r>
      <rPr>
        <b/>
        <vertAlign val="subscript"/>
        <sz val="12"/>
        <color indexed="8"/>
        <rFont val="Calibri"/>
        <family val="2"/>
      </rPr>
      <t>00</t>
    </r>
    <r>
      <rPr>
        <b/>
        <sz val="12"/>
        <rFont val="Arial"/>
        <family val="2"/>
      </rPr>
      <t>I</t>
    </r>
    <r>
      <rPr>
        <b/>
        <vertAlign val="subscript"/>
        <sz val="12"/>
        <color indexed="8"/>
        <rFont val="Calibri"/>
        <family val="2"/>
      </rPr>
      <t>11</t>
    </r>
    <r>
      <rPr>
        <b/>
        <vertAlign val="superscript"/>
        <sz val="12"/>
        <color indexed="8"/>
        <rFont val="Calibri"/>
        <family val="2"/>
      </rPr>
      <t>F(q)</t>
    </r>
  </si>
  <si>
    <r>
      <rPr>
        <b/>
        <vertAlign val="subscript"/>
        <sz val="12"/>
        <color indexed="8"/>
        <rFont val="Calibri"/>
        <family val="2"/>
      </rPr>
      <t>00</t>
    </r>
    <r>
      <rPr>
        <b/>
        <sz val="12"/>
        <rFont val="Arial"/>
        <family val="2"/>
      </rPr>
      <t>I</t>
    </r>
    <r>
      <rPr>
        <b/>
        <vertAlign val="subscript"/>
        <sz val="12"/>
        <color indexed="8"/>
        <rFont val="Calibri"/>
        <family val="2"/>
      </rPr>
      <t>12</t>
    </r>
    <r>
      <rPr>
        <b/>
        <vertAlign val="superscript"/>
        <sz val="12"/>
        <color indexed="8"/>
        <rFont val="Calibri"/>
        <family val="2"/>
      </rPr>
      <t>F(q)</t>
    </r>
  </si>
  <si>
    <r>
      <rPr>
        <b/>
        <vertAlign val="subscript"/>
        <sz val="12"/>
        <color indexed="8"/>
        <rFont val="Calibri"/>
        <family val="2"/>
      </rPr>
      <t>00</t>
    </r>
    <r>
      <rPr>
        <b/>
        <sz val="12"/>
        <rFont val="Arial"/>
        <family val="2"/>
      </rPr>
      <t>I</t>
    </r>
    <r>
      <rPr>
        <b/>
        <vertAlign val="subscript"/>
        <sz val="12"/>
        <color indexed="8"/>
        <rFont val="Calibri"/>
        <family val="2"/>
      </rPr>
      <t>13</t>
    </r>
    <r>
      <rPr>
        <b/>
        <vertAlign val="superscript"/>
        <sz val="12"/>
        <color indexed="8"/>
        <rFont val="Calibri"/>
        <family val="2"/>
      </rPr>
      <t>F(q)</t>
    </r>
  </si>
  <si>
    <r>
      <rPr>
        <b/>
        <vertAlign val="subscript"/>
        <sz val="12"/>
        <color indexed="8"/>
        <rFont val="Calibri"/>
        <family val="2"/>
      </rPr>
      <t>00</t>
    </r>
    <r>
      <rPr>
        <b/>
        <sz val="12"/>
        <rFont val="Arial"/>
        <family val="2"/>
      </rPr>
      <t>I</t>
    </r>
    <r>
      <rPr>
        <b/>
        <vertAlign val="subscript"/>
        <sz val="12"/>
        <color indexed="8"/>
        <rFont val="Calibri"/>
        <family val="2"/>
      </rPr>
      <t>14</t>
    </r>
    <r>
      <rPr>
        <b/>
        <vertAlign val="superscript"/>
        <sz val="12"/>
        <color indexed="8"/>
        <rFont val="Calibri"/>
        <family val="2"/>
      </rPr>
      <t>F(q)</t>
    </r>
  </si>
  <si>
    <r>
      <rPr>
        <b/>
        <vertAlign val="subscript"/>
        <sz val="12"/>
        <color indexed="8"/>
        <rFont val="Calibri"/>
        <family val="2"/>
      </rPr>
      <t>00</t>
    </r>
    <r>
      <rPr>
        <b/>
        <sz val="12"/>
        <rFont val="Arial"/>
        <family val="2"/>
      </rPr>
      <t>I</t>
    </r>
    <r>
      <rPr>
        <b/>
        <vertAlign val="subscript"/>
        <sz val="12"/>
        <color indexed="8"/>
        <rFont val="Calibri"/>
        <family val="2"/>
      </rPr>
      <t>15</t>
    </r>
    <r>
      <rPr>
        <b/>
        <vertAlign val="superscript"/>
        <sz val="12"/>
        <color indexed="8"/>
        <rFont val="Calibri"/>
        <family val="2"/>
      </rPr>
      <t>F(q)</t>
    </r>
  </si>
  <si>
    <t>Consumi tonnellate</t>
  </si>
  <si>
    <t xml:space="preserve">Prezzi  €/,000l </t>
  </si>
  <si>
    <t>Accise €</t>
  </si>
  <si>
    <r>
      <t>Calcolo degli</t>
    </r>
    <r>
      <rPr>
        <b/>
        <sz val="10"/>
        <color rgb="FFFF0000"/>
        <rFont val="Arial"/>
        <family val="2"/>
      </rPr>
      <t xml:space="preserve"> indici complessi</t>
    </r>
  </si>
  <si>
    <t>Indici di Fisher (quantità)</t>
  </si>
  <si>
    <t>Indici di Fisher (prezzi)</t>
  </si>
  <si>
    <r>
      <rPr>
        <b/>
        <sz val="11"/>
        <color theme="1"/>
        <rFont val="Calibri"/>
        <family val="2"/>
        <scheme val="minor"/>
      </rPr>
      <t>Set</t>
    </r>
    <r>
      <rPr>
        <sz val="10"/>
        <rFont val="Arial"/>
        <family val="2"/>
      </rPr>
      <t xml:space="preserve"> = risultato preliminare della componente di stagionalità mista a errore. Essa viene calcolata sottraendo alla serie originaria i valori </t>
    </r>
  </si>
  <si>
    <t>ottenuti con le medie mobili.</t>
  </si>
  <si>
    <r>
      <rPr>
        <b/>
        <sz val="10"/>
        <rFont val="Arial"/>
        <family val="2"/>
      </rPr>
      <t>St</t>
    </r>
    <r>
      <rPr>
        <sz val="10"/>
        <rFont val="Arial"/>
        <family val="2"/>
      </rPr>
      <t xml:space="preserve"> = coefficiente di stagionalità</t>
    </r>
  </si>
  <si>
    <r>
      <rPr>
        <b/>
        <sz val="10"/>
        <rFont val="Arial"/>
        <family val="2"/>
      </rPr>
      <t>Dt</t>
    </r>
    <r>
      <rPr>
        <sz val="10"/>
        <rFont val="Arial"/>
        <family val="2"/>
      </rPr>
      <t xml:space="preserve"> = differenza tra valori originali e stagionalità, così da risultare destagionalizzata.</t>
    </r>
  </si>
  <si>
    <r>
      <rPr>
        <b/>
        <sz val="10"/>
        <rFont val="Arial"/>
        <family val="2"/>
      </rPr>
      <t>Tt</t>
    </r>
    <r>
      <rPr>
        <sz val="10"/>
        <rFont val="Arial"/>
        <family val="2"/>
      </rPr>
      <t xml:space="preserve"> = media mobile centrata a 3 termini della serie destagionalizzata.</t>
    </r>
  </si>
  <si>
    <r>
      <rPr>
        <b/>
        <sz val="10"/>
        <rFont val="Arial"/>
        <family val="2"/>
      </rPr>
      <t>Yt</t>
    </r>
    <r>
      <rPr>
        <sz val="10"/>
        <rFont val="Arial"/>
        <family val="2"/>
      </rPr>
      <t xml:space="preserve"> = somma della stagionalità e del trend-ciclo. Indica la serie stimata.</t>
    </r>
  </si>
  <si>
    <r>
      <rPr>
        <b/>
        <sz val="10"/>
        <rFont val="Arial"/>
        <family val="2"/>
      </rPr>
      <t>Rt</t>
    </r>
    <r>
      <rPr>
        <sz val="10"/>
        <rFont val="Arial"/>
        <family val="2"/>
      </rPr>
      <t xml:space="preserve"> = Residui. Differenza tra valore osservato e stimato.</t>
    </r>
  </si>
  <si>
    <r>
      <rPr>
        <b/>
        <sz val="10"/>
        <rFont val="Arial"/>
        <family val="2"/>
      </rPr>
      <t>Rst</t>
    </r>
    <r>
      <rPr>
        <sz val="10"/>
        <rFont val="Arial"/>
        <family val="2"/>
      </rPr>
      <t xml:space="preserve"> = residui standardizzati per verificare la relativa probabilità</t>
    </r>
  </si>
  <si>
    <t>Dall'output ottenuto, notiamo che vi sono delle forti oscillazioni, pertanto in questo modello</t>
  </si>
  <si>
    <t>prevale maggiormente la parte stocastica rispetto a quella deterministica.</t>
  </si>
  <si>
    <t>Il Mercato dei carburanti</t>
  </si>
  <si>
    <t>Correlazione</t>
  </si>
  <si>
    <t>Matrice di correlazione</t>
  </si>
  <si>
    <t>VERIFICA DI IPOTESI DEI COEFFICIENTI DI CORRELAZIONE</t>
  </si>
  <si>
    <t>F-Test</t>
  </si>
  <si>
    <t>Adesso ricorrendo al test F vediamo se i nostri coefficienti di correlazione sono significativi o meno:</t>
  </si>
  <si>
    <r>
      <t xml:space="preserve">Calcoliamo il nostro </t>
    </r>
    <r>
      <rPr>
        <b/>
        <sz val="10"/>
        <rFont val="Arial"/>
        <family val="2"/>
      </rPr>
      <t>valore teorico:</t>
    </r>
  </si>
  <si>
    <r>
      <t xml:space="preserve">Ed i corrispondenti </t>
    </r>
    <r>
      <rPr>
        <b/>
        <sz val="10"/>
        <rFont val="Arial"/>
        <family val="2"/>
      </rPr>
      <t>valori empirici</t>
    </r>
    <r>
      <rPr>
        <sz val="10"/>
        <rFont val="Arial"/>
        <family val="2"/>
      </rPr>
      <t xml:space="preserve"> di ogni coefficiente di correlazione precedentemente calcolato:</t>
    </r>
  </si>
  <si>
    <r>
      <t xml:space="preserve"> H</t>
    </r>
    <r>
      <rPr>
        <vertAlign val="subscript"/>
        <sz val="12"/>
        <rFont val="Calibri"/>
        <family val="2"/>
        <scheme val="minor"/>
      </rPr>
      <t>0</t>
    </r>
    <r>
      <rPr>
        <sz val="12"/>
        <rFont val="Calibri"/>
        <family val="2"/>
        <scheme val="minor"/>
      </rPr>
      <t xml:space="preserve"> : ρ = 0 </t>
    </r>
  </si>
  <si>
    <t>Ipotesi nulla</t>
  </si>
  <si>
    <t>Ipotesi alternativa</t>
  </si>
  <si>
    <r>
      <t xml:space="preserve"> H</t>
    </r>
    <r>
      <rPr>
        <vertAlign val="subscript"/>
        <sz val="12"/>
        <rFont val="Calibri"/>
        <family val="2"/>
        <scheme val="minor"/>
      </rPr>
      <t>1</t>
    </r>
    <r>
      <rPr>
        <sz val="12"/>
        <rFont val="Calibri"/>
        <family val="2"/>
        <scheme val="minor"/>
      </rPr>
      <t xml:space="preserve"> : ρ ≠ 0 </t>
    </r>
  </si>
  <si>
    <r>
      <t xml:space="preserve">Se il valore stimato è &gt; del valore teorico allora cado nella zona di rigetto e rigetto l' ipotesi nulla per accettare l' ipotesi alternativa ; il coefficiente di correlazione corrispondente sarà significativo (lo indicheremo con il </t>
    </r>
    <r>
      <rPr>
        <sz val="10"/>
        <color theme="6"/>
        <rFont val="Arial"/>
        <family val="2"/>
      </rPr>
      <t>verde</t>
    </r>
    <r>
      <rPr>
        <sz val="10"/>
        <rFont val="Arial"/>
        <family val="2"/>
      </rPr>
      <t>)</t>
    </r>
  </si>
  <si>
    <r>
      <t>Se il valore stimato è &lt; del valore teorico allora cado nella zona di accettazione e accetto l' ipotesi nulla; il coefficiente di correlazione corrispondente sarà non significativo (lo indicheremo con il</t>
    </r>
    <r>
      <rPr>
        <sz val="10"/>
        <color theme="5"/>
        <rFont val="Arial"/>
        <family val="2"/>
      </rPr>
      <t xml:space="preserve"> rosso</t>
    </r>
    <r>
      <rPr>
        <sz val="10"/>
        <rFont val="Arial"/>
        <family val="2"/>
      </rPr>
      <t>)</t>
    </r>
  </si>
  <si>
    <r>
      <t>X</t>
    </r>
    <r>
      <rPr>
        <b/>
        <vertAlign val="subscript"/>
        <sz val="10"/>
        <rFont val="Arial"/>
        <family val="2"/>
      </rPr>
      <t>1</t>
    </r>
  </si>
  <si>
    <r>
      <t>X</t>
    </r>
    <r>
      <rPr>
        <b/>
        <vertAlign val="subscript"/>
        <sz val="10"/>
        <rFont val="Arial"/>
        <family val="2"/>
      </rPr>
      <t>2</t>
    </r>
  </si>
  <si>
    <r>
      <t>X</t>
    </r>
    <r>
      <rPr>
        <b/>
        <vertAlign val="subscript"/>
        <sz val="10"/>
        <rFont val="Arial"/>
        <family val="2"/>
      </rPr>
      <t>3</t>
    </r>
  </si>
  <si>
    <r>
      <t>X</t>
    </r>
    <r>
      <rPr>
        <b/>
        <vertAlign val="subscript"/>
        <sz val="10"/>
        <rFont val="Arial"/>
        <family val="2"/>
      </rPr>
      <t>4</t>
    </r>
  </si>
  <si>
    <r>
      <t>X</t>
    </r>
    <r>
      <rPr>
        <b/>
        <vertAlign val="subscript"/>
        <sz val="10"/>
        <rFont val="Arial"/>
        <family val="2"/>
      </rPr>
      <t>5</t>
    </r>
    <r>
      <rPr>
        <b/>
        <sz val="10"/>
        <rFont val="Arial"/>
        <family val="2"/>
      </rPr>
      <t xml:space="preserve"> </t>
    </r>
  </si>
  <si>
    <r>
      <t>X</t>
    </r>
    <r>
      <rPr>
        <b/>
        <vertAlign val="subscript"/>
        <sz val="10"/>
        <rFont val="Arial"/>
        <family val="2"/>
      </rPr>
      <t>6</t>
    </r>
  </si>
  <si>
    <r>
      <t>X</t>
    </r>
    <r>
      <rPr>
        <b/>
        <vertAlign val="subscript"/>
        <sz val="10"/>
        <rFont val="Arial"/>
        <family val="2"/>
      </rPr>
      <t>7</t>
    </r>
  </si>
  <si>
    <r>
      <t>X</t>
    </r>
    <r>
      <rPr>
        <b/>
        <vertAlign val="subscript"/>
        <sz val="10"/>
        <rFont val="Arial"/>
        <family val="2"/>
      </rPr>
      <t>8</t>
    </r>
  </si>
  <si>
    <r>
      <t>X</t>
    </r>
    <r>
      <rPr>
        <b/>
        <vertAlign val="subscript"/>
        <sz val="10"/>
        <rFont val="Arial"/>
        <family val="2"/>
      </rPr>
      <t>9</t>
    </r>
  </si>
  <si>
    <r>
      <t>X</t>
    </r>
    <r>
      <rPr>
        <b/>
        <vertAlign val="subscript"/>
        <sz val="10"/>
        <rFont val="Arial"/>
        <family val="2"/>
      </rPr>
      <t>10</t>
    </r>
  </si>
  <si>
    <r>
      <t>X</t>
    </r>
    <r>
      <rPr>
        <b/>
        <vertAlign val="subscript"/>
        <sz val="10"/>
        <rFont val="Arial"/>
        <family val="2"/>
      </rPr>
      <t>11</t>
    </r>
  </si>
  <si>
    <r>
      <t>X</t>
    </r>
    <r>
      <rPr>
        <b/>
        <vertAlign val="subscript"/>
        <sz val="10"/>
        <rFont val="Arial"/>
        <family val="2"/>
      </rPr>
      <t>12</t>
    </r>
  </si>
  <si>
    <r>
      <t>X</t>
    </r>
    <r>
      <rPr>
        <b/>
        <vertAlign val="subscript"/>
        <sz val="10"/>
        <rFont val="Arial"/>
        <family val="2"/>
      </rPr>
      <t>13</t>
    </r>
  </si>
  <si>
    <r>
      <t>X</t>
    </r>
    <r>
      <rPr>
        <b/>
        <vertAlign val="subscript"/>
        <sz val="10"/>
        <rFont val="Arial"/>
        <family val="2"/>
      </rPr>
      <t>2</t>
    </r>
    <r>
      <rPr>
        <sz val="11"/>
        <color theme="1"/>
        <rFont val="Calibri"/>
        <family val="2"/>
        <scheme val="minor"/>
      </rPr>
      <t/>
    </r>
  </si>
  <si>
    <r>
      <t>X</t>
    </r>
    <r>
      <rPr>
        <b/>
        <vertAlign val="subscript"/>
        <sz val="10"/>
        <rFont val="Arial"/>
        <family val="2"/>
      </rPr>
      <t>3</t>
    </r>
    <r>
      <rPr>
        <sz val="11"/>
        <color theme="1"/>
        <rFont val="Calibri"/>
        <family val="2"/>
        <scheme val="minor"/>
      </rPr>
      <t/>
    </r>
  </si>
  <si>
    <r>
      <t>X</t>
    </r>
    <r>
      <rPr>
        <b/>
        <vertAlign val="subscript"/>
        <sz val="10"/>
        <rFont val="Arial"/>
        <family val="2"/>
      </rPr>
      <t>4</t>
    </r>
    <r>
      <rPr>
        <sz val="11"/>
        <color theme="1"/>
        <rFont val="Calibri"/>
        <family val="2"/>
        <scheme val="minor"/>
      </rPr>
      <t/>
    </r>
  </si>
  <si>
    <r>
      <t>X</t>
    </r>
    <r>
      <rPr>
        <b/>
        <vertAlign val="subscript"/>
        <sz val="10"/>
        <rFont val="Arial"/>
        <family val="2"/>
      </rPr>
      <t>5</t>
    </r>
    <r>
      <rPr>
        <sz val="11"/>
        <color theme="1"/>
        <rFont val="Calibri"/>
        <family val="2"/>
        <scheme val="minor"/>
      </rPr>
      <t/>
    </r>
  </si>
  <si>
    <r>
      <t>X</t>
    </r>
    <r>
      <rPr>
        <b/>
        <vertAlign val="subscript"/>
        <sz val="10"/>
        <rFont val="Arial"/>
        <family val="2"/>
      </rPr>
      <t>6</t>
    </r>
    <r>
      <rPr>
        <sz val="11"/>
        <color theme="1"/>
        <rFont val="Calibri"/>
        <family val="2"/>
        <scheme val="minor"/>
      </rPr>
      <t/>
    </r>
  </si>
  <si>
    <r>
      <t>X</t>
    </r>
    <r>
      <rPr>
        <b/>
        <vertAlign val="subscript"/>
        <sz val="10"/>
        <rFont val="Arial"/>
        <family val="2"/>
      </rPr>
      <t>7</t>
    </r>
    <r>
      <rPr>
        <sz val="11"/>
        <color theme="1"/>
        <rFont val="Calibri"/>
        <family val="2"/>
        <scheme val="minor"/>
      </rPr>
      <t/>
    </r>
  </si>
  <si>
    <r>
      <t>X</t>
    </r>
    <r>
      <rPr>
        <b/>
        <vertAlign val="subscript"/>
        <sz val="10"/>
        <rFont val="Arial"/>
        <family val="2"/>
      </rPr>
      <t>8</t>
    </r>
    <r>
      <rPr>
        <sz val="11"/>
        <color theme="1"/>
        <rFont val="Calibri"/>
        <family val="2"/>
        <scheme val="minor"/>
      </rPr>
      <t/>
    </r>
  </si>
  <si>
    <r>
      <t>X</t>
    </r>
    <r>
      <rPr>
        <b/>
        <vertAlign val="subscript"/>
        <sz val="10"/>
        <rFont val="Arial"/>
        <family val="2"/>
      </rPr>
      <t>9</t>
    </r>
    <r>
      <rPr>
        <sz val="11"/>
        <color theme="1"/>
        <rFont val="Calibri"/>
        <family val="2"/>
        <scheme val="minor"/>
      </rPr>
      <t/>
    </r>
  </si>
  <si>
    <r>
      <t>X</t>
    </r>
    <r>
      <rPr>
        <b/>
        <vertAlign val="subscript"/>
        <sz val="10"/>
        <rFont val="Arial"/>
        <family val="2"/>
      </rPr>
      <t>10</t>
    </r>
    <r>
      <rPr>
        <sz val="11"/>
        <color theme="1"/>
        <rFont val="Calibri"/>
        <family val="2"/>
        <scheme val="minor"/>
      </rPr>
      <t/>
    </r>
  </si>
  <si>
    <r>
      <t>X</t>
    </r>
    <r>
      <rPr>
        <b/>
        <vertAlign val="subscript"/>
        <sz val="10"/>
        <rFont val="Arial"/>
        <family val="2"/>
      </rPr>
      <t>11</t>
    </r>
    <r>
      <rPr>
        <sz val="11"/>
        <color theme="1"/>
        <rFont val="Calibri"/>
        <family val="2"/>
        <scheme val="minor"/>
      </rPr>
      <t/>
    </r>
  </si>
  <si>
    <r>
      <t>X</t>
    </r>
    <r>
      <rPr>
        <b/>
        <vertAlign val="subscript"/>
        <sz val="10"/>
        <rFont val="Arial"/>
        <family val="2"/>
      </rPr>
      <t>12</t>
    </r>
    <r>
      <rPr>
        <sz val="11"/>
        <color theme="1"/>
        <rFont val="Calibri"/>
        <family val="2"/>
        <scheme val="minor"/>
      </rPr>
      <t/>
    </r>
  </si>
  <si>
    <r>
      <t>X</t>
    </r>
    <r>
      <rPr>
        <b/>
        <vertAlign val="subscript"/>
        <sz val="10"/>
        <rFont val="Arial"/>
        <family val="2"/>
      </rPr>
      <t>13</t>
    </r>
    <r>
      <rPr>
        <sz val="11"/>
        <color theme="1"/>
        <rFont val="Calibri"/>
        <family val="2"/>
        <scheme val="minor"/>
      </rPr>
      <t/>
    </r>
  </si>
  <si>
    <t>OUTPUT RIEPILOGO</t>
  </si>
  <si>
    <t>Statistica della regressione</t>
  </si>
  <si>
    <t>R multiplo</t>
  </si>
  <si>
    <t>R al quadrato</t>
  </si>
  <si>
    <t>R al quadrato corretto</t>
  </si>
  <si>
    <t>Errore standard</t>
  </si>
  <si>
    <t>Osservazioni</t>
  </si>
  <si>
    <t>ANALISI VARIANZA</t>
  </si>
  <si>
    <t>Regressione</t>
  </si>
  <si>
    <t>Residuo</t>
  </si>
  <si>
    <t>Totale</t>
  </si>
  <si>
    <t>Intercetta</t>
  </si>
  <si>
    <t>gdl</t>
  </si>
  <si>
    <t>SQ</t>
  </si>
  <si>
    <t>MQ</t>
  </si>
  <si>
    <t>F</t>
  </si>
  <si>
    <t>Significatività F</t>
  </si>
  <si>
    <t>Coefficienti</t>
  </si>
  <si>
    <t>Stat t</t>
  </si>
  <si>
    <t>Valore di significatività</t>
  </si>
  <si>
    <t>Inferiore 95%</t>
  </si>
  <si>
    <t>Superiore 95%</t>
  </si>
  <si>
    <t>Inferiore 95,0%</t>
  </si>
  <si>
    <t>Superiore 95,0%</t>
  </si>
  <si>
    <t>OUTPUT RESIDUI</t>
  </si>
  <si>
    <t>Osservazione</t>
  </si>
  <si>
    <t>Residui</t>
  </si>
  <si>
    <t>Previsto Consumi .000 tonnellate</t>
  </si>
  <si>
    <t>Riportiamo il dateset tralasciando tutti i coefficienti il quale test di significatività è risultato non significativo e quindi approssimabili allo 0</t>
  </si>
  <si>
    <t>Correlazione 2</t>
  </si>
  <si>
    <t>F-Test 2</t>
  </si>
  <si>
    <t>Regressione 2</t>
  </si>
  <si>
    <t>Regressione 3</t>
  </si>
  <si>
    <t>RLM1</t>
  </si>
  <si>
    <t>RLM2</t>
  </si>
  <si>
    <t>RL3</t>
  </si>
  <si>
    <r>
      <t>R</t>
    </r>
    <r>
      <rPr>
        <b/>
        <vertAlign val="superscript"/>
        <sz val="10"/>
        <rFont val="Arial"/>
        <family val="2"/>
      </rPr>
      <t>2</t>
    </r>
  </si>
  <si>
    <r>
      <t>R</t>
    </r>
    <r>
      <rPr>
        <b/>
        <vertAlign val="superscript"/>
        <sz val="10"/>
        <rFont val="Arial"/>
        <family val="2"/>
      </rPr>
      <t>2</t>
    </r>
    <r>
      <rPr>
        <b/>
        <sz val="10"/>
        <rFont val="Arial"/>
        <family val="2"/>
      </rPr>
      <t>corretto</t>
    </r>
  </si>
  <si>
    <t>Regressione 4</t>
  </si>
  <si>
    <t>Il modello di regressione multipla è definito dalla seguente equazione:</t>
  </si>
  <si>
    <r>
      <rPr>
        <sz val="12"/>
        <color theme="1"/>
        <rFont val="Calibri"/>
        <family val="2"/>
        <scheme val="minor"/>
      </rPr>
      <t xml:space="preserve">Y = intercetta + </t>
    </r>
    <r>
      <rPr>
        <sz val="12"/>
        <color theme="1"/>
        <rFont val="Calibri"/>
        <family val="2"/>
      </rPr>
      <t xml:space="preserve">β1 * variabile indipendente +...βj * variabile indipendente + Ɛ </t>
    </r>
  </si>
  <si>
    <t>Y=</t>
  </si>
  <si>
    <r>
      <t xml:space="preserve">Y = intercetta + </t>
    </r>
    <r>
      <rPr>
        <sz val="12"/>
        <color theme="1"/>
        <rFont val="Calibri"/>
        <family val="2"/>
      </rPr>
      <t xml:space="preserve">β * variabile indipendente + Ɛ </t>
    </r>
  </si>
  <si>
    <t>Il modello di regressione lineare è definito dalla seguente equazione:</t>
  </si>
  <si>
    <r>
      <t>0 + 11,4147*X</t>
    </r>
    <r>
      <rPr>
        <b/>
        <vertAlign val="subscript"/>
        <sz val="18"/>
        <color rgb="FFFF0000"/>
        <rFont val="Arial"/>
        <family val="2"/>
      </rPr>
      <t>8</t>
    </r>
    <r>
      <rPr>
        <b/>
        <sz val="18"/>
        <color rgb="FFFF0000"/>
        <rFont val="Arial"/>
        <family val="2"/>
      </rPr>
      <t xml:space="preserve">  - 0,05669*X</t>
    </r>
    <r>
      <rPr>
        <b/>
        <vertAlign val="subscript"/>
        <sz val="18"/>
        <color rgb="FFFF0000"/>
        <rFont val="Arial"/>
        <family val="2"/>
      </rPr>
      <t>12</t>
    </r>
    <r>
      <rPr>
        <b/>
        <sz val="18"/>
        <color rgb="FFFF0000"/>
        <rFont val="Arial"/>
        <family val="2"/>
      </rPr>
      <t xml:space="preserve"> + 3807,219</t>
    </r>
  </si>
  <si>
    <r>
      <t>0 + 9,09577*X</t>
    </r>
    <r>
      <rPr>
        <b/>
        <vertAlign val="subscript"/>
        <sz val="18"/>
        <color rgb="FFFF0000"/>
        <rFont val="Arial"/>
        <family val="2"/>
      </rPr>
      <t>8</t>
    </r>
    <r>
      <rPr>
        <b/>
        <sz val="18"/>
        <color rgb="FFFF0000"/>
        <rFont val="Arial"/>
        <family val="2"/>
      </rPr>
      <t xml:space="preserve"> + 4293,836</t>
    </r>
  </si>
  <si>
    <r>
      <t>15323,098 - 0,06608*X</t>
    </r>
    <r>
      <rPr>
        <b/>
        <vertAlign val="subscript"/>
        <sz val="18"/>
        <color rgb="FFFF0000"/>
        <rFont val="Arial"/>
        <family val="2"/>
      </rPr>
      <t>12</t>
    </r>
    <r>
      <rPr>
        <b/>
        <sz val="18"/>
        <color rgb="FFFF0000"/>
        <rFont val="Arial"/>
        <family val="2"/>
      </rPr>
      <t xml:space="preserve"> + 1985,8126</t>
    </r>
  </si>
  <si>
    <r>
      <t>0 - 4,3288*X</t>
    </r>
    <r>
      <rPr>
        <b/>
        <vertAlign val="subscript"/>
        <sz val="18"/>
        <color rgb="FFFF0000"/>
        <rFont val="Arial"/>
        <family val="2"/>
      </rPr>
      <t xml:space="preserve">8 </t>
    </r>
    <r>
      <rPr>
        <b/>
        <sz val="18"/>
        <color rgb="FFFF0000"/>
        <rFont val="Arial"/>
        <family val="2"/>
      </rPr>
      <t xml:space="preserve"> - 0,01694*X</t>
    </r>
    <r>
      <rPr>
        <b/>
        <vertAlign val="subscript"/>
        <sz val="18"/>
        <color rgb="FFFF0000"/>
        <rFont val="Arial"/>
        <family val="2"/>
      </rPr>
      <t>12</t>
    </r>
    <r>
      <rPr>
        <b/>
        <sz val="18"/>
        <color rgb="FFFF0000"/>
        <rFont val="Arial"/>
        <family val="2"/>
      </rPr>
      <t xml:space="preserve"> +84,466</t>
    </r>
  </si>
  <si>
    <t>RL4</t>
  </si>
  <si>
    <t>Riepilogo</t>
  </si>
  <si>
    <t>Previsione</t>
  </si>
  <si>
    <t>Valori ipotizzati</t>
  </si>
  <si>
    <t>Y*</t>
  </si>
  <si>
    <t>Y*inf</t>
  </si>
  <si>
    <t>Y*sup</t>
  </si>
  <si>
    <t>Variazione ipotizzata:</t>
  </si>
  <si>
    <t>X8=</t>
  </si>
  <si>
    <t>X12=</t>
  </si>
  <si>
    <t>t=</t>
  </si>
  <si>
    <t>Se=</t>
  </si>
  <si>
    <t>Mx8=</t>
  </si>
  <si>
    <t>Mx12=</t>
  </si>
  <si>
    <t>S^2x8=</t>
  </si>
  <si>
    <t>S^2x12=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</si>
</sst>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00"/>
    <numFmt numFmtId="165" formatCode="0.000000"/>
    <numFmt numFmtId="166" formatCode="0.0000000000000000000000000000000000000000000000000000000000000000000000000000000000000000000000000000000000000000000000000000E+00"/>
    <numFmt numFmtId="167" formatCode="#,##0.000"/>
    <numFmt numFmtId="168" formatCode="_-* #,##0.000_-;\-* #,##0.000_-;_-* &quot;-&quot;??_-;_-@_-"/>
    <numFmt numFmtId="169" formatCode="_-* #,##0.00000_-;\-* #,##0.00000_-;_-* &quot;-&quot;??_-;_-@_-"/>
  </numFmts>
  <fonts count="48" x14ac:knownFonts="1">
    <font>
      <sz val="10"/>
      <name val="Arial"/>
    </font>
    <font>
      <sz val="11"/>
      <color theme="1"/>
      <name val="Calibri"/>
      <family val="2"/>
      <scheme val="minor"/>
    </font>
    <font>
      <b/>
      <sz val="10"/>
      <name val="Arial"/>
      <family val="2"/>
    </font>
    <font>
      <i/>
      <sz val="10"/>
      <name val="Arial"/>
      <family val="2"/>
    </font>
    <font>
      <sz val="8"/>
      <name val="Arial"/>
      <family val="2"/>
    </font>
    <font>
      <b/>
      <sz val="11"/>
      <name val="Arial"/>
      <family val="2"/>
    </font>
    <font>
      <sz val="10"/>
      <name val="Arial"/>
      <family val="2"/>
    </font>
    <font>
      <sz val="10"/>
      <name val="Arial"/>
      <family val="2"/>
    </font>
    <font>
      <b/>
      <u/>
      <sz val="10"/>
      <name val="Arial"/>
      <family val="2"/>
    </font>
    <font>
      <sz val="11"/>
      <color theme="1"/>
      <name val="Calibri"/>
      <family val="2"/>
      <scheme val="minor"/>
    </font>
    <font>
      <b/>
      <sz val="16"/>
      <color rgb="FF002060"/>
      <name val="Calibri"/>
      <family val="2"/>
      <scheme val="minor"/>
    </font>
    <font>
      <sz val="10"/>
      <name val="Arial"/>
      <family val="2"/>
    </font>
    <font>
      <sz val="10"/>
      <color rgb="FFFF0000"/>
      <name val="Arial"/>
      <family val="2"/>
    </font>
    <font>
      <sz val="12"/>
      <color rgb="FF000000"/>
      <name val="Calibri"/>
      <family val="2"/>
    </font>
    <font>
      <sz val="16"/>
      <color rgb="FFFF0000"/>
      <name val="Arial"/>
      <family val="2"/>
    </font>
    <font>
      <b/>
      <sz val="10"/>
      <color rgb="FFFF0000"/>
      <name val="Arial"/>
      <family val="2"/>
    </font>
    <font>
      <b/>
      <sz val="11"/>
      <color rgb="FFFF0000"/>
      <name val="Arial"/>
      <family val="2"/>
    </font>
    <font>
      <sz val="10"/>
      <name val="Arial"/>
      <family val="2"/>
    </font>
    <font>
      <sz val="12"/>
      <name val="Arial"/>
      <family val="2"/>
    </font>
    <font>
      <b/>
      <sz val="12"/>
      <name val="Arial"/>
      <family val="2"/>
    </font>
    <font>
      <b/>
      <vertAlign val="subscript"/>
      <sz val="12"/>
      <color indexed="8"/>
      <name val="Calibri"/>
      <family val="2"/>
    </font>
    <font>
      <b/>
      <vertAlign val="superscript"/>
      <sz val="12"/>
      <color indexed="8"/>
      <name val="Calibri"/>
      <family val="2"/>
    </font>
    <font>
      <b/>
      <sz val="12"/>
      <color rgb="FFFF0000"/>
      <name val="Calibri"/>
      <family val="2"/>
    </font>
    <font>
      <sz val="12"/>
      <color rgb="FFFF0000"/>
      <name val="Arial"/>
      <family val="2"/>
    </font>
    <font>
      <b/>
      <sz val="11"/>
      <color theme="1"/>
      <name val="Calibri"/>
      <family val="2"/>
      <scheme val="minor"/>
    </font>
    <font>
      <sz val="13"/>
      <color indexed="8"/>
      <name val="Calibri"/>
      <family val="2"/>
    </font>
    <font>
      <b/>
      <i/>
      <sz val="30"/>
      <color theme="3"/>
      <name val="Times New Roman"/>
      <family val="1"/>
    </font>
    <font>
      <sz val="10"/>
      <color theme="5"/>
      <name val="Arial"/>
      <family val="2"/>
    </font>
    <font>
      <sz val="10"/>
      <color theme="1"/>
      <name val="Arial"/>
      <family val="2"/>
    </font>
    <font>
      <sz val="10"/>
      <color theme="6"/>
      <name val="Arial"/>
      <family val="2"/>
    </font>
    <font>
      <sz val="10"/>
      <color theme="2" tint="-0.499984740745262"/>
      <name val="Arial"/>
      <family val="2"/>
    </font>
    <font>
      <sz val="16"/>
      <color theme="5"/>
      <name val="Arial"/>
      <family val="2"/>
    </font>
    <font>
      <b/>
      <sz val="16"/>
      <color theme="8" tint="-0.499984740745262"/>
      <name val="Calibri"/>
      <family val="2"/>
      <scheme val="minor"/>
    </font>
    <font>
      <sz val="12"/>
      <name val="Calibri"/>
      <family val="2"/>
      <scheme val="minor"/>
    </font>
    <font>
      <vertAlign val="subscript"/>
      <sz val="12"/>
      <name val="Calibri"/>
      <family val="2"/>
      <scheme val="minor"/>
    </font>
    <font>
      <b/>
      <vertAlign val="subscript"/>
      <sz val="10"/>
      <name val="Arial"/>
      <family val="2"/>
    </font>
    <font>
      <b/>
      <sz val="10"/>
      <color theme="5"/>
      <name val="Arial"/>
      <family val="2"/>
    </font>
    <font>
      <b/>
      <sz val="10"/>
      <color theme="1"/>
      <name val="Arial"/>
      <family val="2"/>
    </font>
    <font>
      <b/>
      <vertAlign val="superscript"/>
      <sz val="10"/>
      <name val="Arial"/>
      <family val="2"/>
    </font>
    <font>
      <sz val="10"/>
      <color theme="4"/>
      <name val="Arial"/>
      <family val="2"/>
    </font>
    <font>
      <sz val="12"/>
      <color theme="1"/>
      <name val="Calibri"/>
      <family val="2"/>
      <scheme val="minor"/>
    </font>
    <font>
      <sz val="12"/>
      <color theme="1"/>
      <name val="Calibri"/>
      <family val="2"/>
    </font>
    <font>
      <b/>
      <sz val="18"/>
      <color rgb="FFFF0000"/>
      <name val="Arial"/>
      <family val="2"/>
    </font>
    <font>
      <b/>
      <vertAlign val="subscript"/>
      <sz val="18"/>
      <color rgb="FFFF0000"/>
      <name val="Arial"/>
      <family val="2"/>
    </font>
    <font>
      <b/>
      <sz val="10"/>
      <color theme="6"/>
      <name val="Arial"/>
      <family val="2"/>
    </font>
    <font>
      <sz val="10"/>
      <color theme="8" tint="0.39997558519241921"/>
      <name val="Arial"/>
      <family val="2"/>
    </font>
    <font>
      <sz val="10"/>
      <color theme="7" tint="-0.249977111117893"/>
      <name val="Arial"/>
      <family val="2"/>
    </font>
    <font>
      <sz val="10"/>
      <color theme="6" tint="-0.499984740745262"/>
      <name val="Arial"/>
      <family val="2"/>
    </font>
  </fonts>
  <fills count="13">
    <fill>
      <patternFill patternType="none"/>
    </fill>
    <fill>
      <patternFill patternType="gray125"/>
    </fill>
    <fill>
      <patternFill patternType="solid">
        <fgColor indexed="9"/>
        <bgColor indexed="64"/>
      </patternFill>
    </fill>
    <fill>
      <patternFill patternType="solid">
        <fgColor theme="7" tint="0.79998168889431442"/>
        <bgColor indexed="64"/>
      </patternFill>
    </fill>
    <fill>
      <patternFill patternType="solid">
        <fgColor rgb="FF92D050"/>
        <bgColor indexed="64"/>
      </patternFill>
    </fill>
    <fill>
      <patternFill patternType="solid">
        <fgColor theme="9"/>
        <bgColor indexed="64"/>
      </patternFill>
    </fill>
    <fill>
      <patternFill patternType="solid">
        <fgColor theme="6"/>
        <bgColor indexed="64"/>
      </patternFill>
    </fill>
    <fill>
      <patternFill patternType="solid">
        <fgColor theme="7" tint="0.39994506668294322"/>
        <bgColor indexed="64"/>
      </patternFill>
    </fill>
    <fill>
      <patternFill patternType="solid">
        <fgColor theme="0" tint="-0.24994659260841701"/>
        <bgColor indexed="64"/>
      </patternFill>
    </fill>
    <fill>
      <patternFill patternType="solid">
        <fgColor theme="8" tint="0.39994506668294322"/>
        <bgColor indexed="64"/>
      </patternFill>
    </fill>
    <fill>
      <patternFill patternType="solid">
        <fgColor theme="1" tint="0.499984740745262"/>
        <bgColor indexed="64"/>
      </patternFill>
    </fill>
    <fill>
      <patternFill patternType="solid">
        <fgColor theme="8"/>
        <bgColor indexed="64"/>
      </patternFill>
    </fill>
    <fill>
      <patternFill patternType="solid">
        <fgColor theme="0" tint="-0.14996795556505021"/>
        <bgColor indexed="64"/>
      </patternFill>
    </fill>
  </fills>
  <borders count="25">
    <border>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
      <left/>
      <right/>
      <top/>
      <bottom style="medium">
        <color indexed="64"/>
      </bottom>
      <diagonal/>
    </border>
    <border>
      <left/>
      <right/>
      <top style="medium">
        <color indexed="64"/>
      </top>
      <bottom style="thin">
        <color indexed="64"/>
      </bottom>
      <diagonal/>
    </border>
    <border>
      <left style="thin">
        <color auto="1"/>
      </left>
      <right style="thin">
        <color auto="1"/>
      </right>
      <top style="thin">
        <color auto="1"/>
      </top>
      <bottom style="medium">
        <color auto="1"/>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auto="1"/>
      </left>
      <right/>
      <top/>
      <bottom/>
      <diagonal/>
    </border>
    <border>
      <left style="thin">
        <color auto="1"/>
      </left>
      <right style="thin">
        <color auto="1"/>
      </right>
      <top/>
      <bottom style="medium">
        <color indexed="64"/>
      </bottom>
      <diagonal/>
    </border>
    <border>
      <left style="medium">
        <color indexed="64"/>
      </left>
      <right style="thin">
        <color auto="1"/>
      </right>
      <top style="medium">
        <color indexed="64"/>
      </top>
      <bottom style="medium">
        <color indexed="64"/>
      </bottom>
      <diagonal/>
    </border>
  </borders>
  <cellStyleXfs count="7">
    <xf numFmtId="0" fontId="0" fillId="0" borderId="0"/>
    <xf numFmtId="0" fontId="7" fillId="0" borderId="0"/>
    <xf numFmtId="0" fontId="9" fillId="0" borderId="0"/>
    <xf numFmtId="9" fontId="7" fillId="0" borderId="0" applyFont="0" applyFill="0" applyBorder="0" applyAlignment="0" applyProtection="0"/>
    <xf numFmtId="43" fontId="11" fillId="0" borderId="0" applyFont="0" applyFill="0" applyBorder="0" applyAlignment="0" applyProtection="0"/>
    <xf numFmtId="9" fontId="17" fillId="0" borderId="0" applyFont="0" applyFill="0" applyBorder="0" applyAlignment="0" applyProtection="0"/>
    <xf numFmtId="0" fontId="6" fillId="0" borderId="0"/>
  </cellStyleXfs>
  <cellXfs count="202">
    <xf numFmtId="0" fontId="0" fillId="0" borderId="0" xfId="0"/>
    <xf numFmtId="0" fontId="8" fillId="0" borderId="2" xfId="0" applyFont="1" applyFill="1" applyBorder="1"/>
    <xf numFmtId="0" fontId="8" fillId="0" borderId="3" xfId="0" applyFont="1" applyFill="1" applyBorder="1"/>
    <xf numFmtId="0" fontId="6" fillId="0" borderId="0" xfId="0" applyFont="1" applyFill="1"/>
    <xf numFmtId="0" fontId="6" fillId="0" borderId="2" xfId="0" applyFont="1" applyFill="1" applyBorder="1"/>
    <xf numFmtId="0" fontId="6" fillId="0" borderId="1" xfId="0" applyFont="1" applyFill="1" applyBorder="1"/>
    <xf numFmtId="0" fontId="6" fillId="0" borderId="3" xfId="0" applyFont="1" applyFill="1" applyBorder="1"/>
    <xf numFmtId="0" fontId="6" fillId="0" borderId="0" xfId="0" applyFont="1"/>
    <xf numFmtId="0" fontId="2" fillId="0" borderId="5" xfId="0" applyFont="1" applyBorder="1" applyAlignment="1">
      <alignment horizontal="center"/>
    </xf>
    <xf numFmtId="17" fontId="6" fillId="2" borderId="5" xfId="0" applyNumberFormat="1" applyFont="1" applyFill="1" applyBorder="1"/>
    <xf numFmtId="0" fontId="6" fillId="2" borderId="5" xfId="0" applyFont="1" applyFill="1" applyBorder="1"/>
    <xf numFmtId="0" fontId="10" fillId="0" borderId="0" xfId="0" applyFont="1" applyAlignment="1">
      <alignment horizontal="center"/>
    </xf>
    <xf numFmtId="0" fontId="0" fillId="0" borderId="0" xfId="0" applyAlignment="1">
      <alignment vertical="top" wrapText="1"/>
    </xf>
    <xf numFmtId="0" fontId="2" fillId="0" borderId="4" xfId="0" applyFont="1" applyFill="1" applyBorder="1"/>
    <xf numFmtId="0" fontId="5" fillId="0" borderId="7" xfId="0" applyFont="1" applyFill="1" applyBorder="1"/>
    <xf numFmtId="0" fontId="5" fillId="0" borderId="8" xfId="0" applyFont="1" applyFill="1" applyBorder="1"/>
    <xf numFmtId="0" fontId="3" fillId="0" borderId="3" xfId="0" applyFont="1" applyFill="1" applyBorder="1"/>
    <xf numFmtId="0" fontId="3" fillId="0" borderId="3" xfId="0" applyFont="1" applyFill="1" applyBorder="1" applyAlignment="1">
      <alignment horizontal="left"/>
    </xf>
    <xf numFmtId="0" fontId="3" fillId="0" borderId="6" xfId="0" applyFont="1" applyFill="1" applyBorder="1"/>
    <xf numFmtId="164" fontId="6" fillId="2" borderId="5" xfId="0" applyNumberFormat="1" applyFont="1" applyFill="1" applyBorder="1"/>
    <xf numFmtId="0" fontId="0" fillId="0" borderId="2" xfId="0" applyBorder="1"/>
    <xf numFmtId="0" fontId="0" fillId="0" borderId="3" xfId="0" applyBorder="1"/>
    <xf numFmtId="0" fontId="0" fillId="0" borderId="5" xfId="0" applyBorder="1"/>
    <xf numFmtId="164" fontId="0" fillId="0" borderId="2" xfId="0" applyNumberFormat="1" applyBorder="1"/>
    <xf numFmtId="166" fontId="0" fillId="0" borderId="0" xfId="0" applyNumberFormat="1"/>
    <xf numFmtId="0" fontId="6" fillId="0" borderId="9" xfId="0" applyFont="1" applyBorder="1"/>
    <xf numFmtId="165" fontId="6" fillId="0" borderId="10" xfId="0" applyNumberFormat="1" applyFont="1" applyBorder="1"/>
    <xf numFmtId="0" fontId="6" fillId="0" borderId="11" xfId="0" applyFont="1" applyBorder="1"/>
    <xf numFmtId="0" fontId="6" fillId="0" borderId="12" xfId="0" applyFont="1" applyBorder="1"/>
    <xf numFmtId="164" fontId="6" fillId="2" borderId="3" xfId="0" applyNumberFormat="1" applyFont="1" applyFill="1" applyBorder="1"/>
    <xf numFmtId="0" fontId="6" fillId="0" borderId="10" xfId="0" applyFont="1" applyBorder="1"/>
    <xf numFmtId="164" fontId="6" fillId="0" borderId="8" xfId="0" applyNumberFormat="1" applyFont="1" applyBorder="1"/>
    <xf numFmtId="0" fontId="6" fillId="0" borderId="11" xfId="0" applyFont="1" applyFill="1" applyBorder="1"/>
    <xf numFmtId="164" fontId="6" fillId="0" borderId="6" xfId="0" applyNumberFormat="1" applyFont="1" applyBorder="1"/>
    <xf numFmtId="0" fontId="6" fillId="0" borderId="2" xfId="0" applyFont="1" applyBorder="1"/>
    <xf numFmtId="0" fontId="6" fillId="0" borderId="5" xfId="0" applyFont="1" applyFill="1" applyBorder="1" applyAlignment="1">
      <alignment horizontal="center"/>
    </xf>
    <xf numFmtId="0" fontId="6" fillId="0" borderId="5" xfId="0" applyFont="1" applyBorder="1" applyAlignment="1">
      <alignment horizontal="center"/>
    </xf>
    <xf numFmtId="1" fontId="0" fillId="0" borderId="2" xfId="0" applyNumberFormat="1" applyBorder="1"/>
    <xf numFmtId="0" fontId="2" fillId="0" borderId="5" xfId="0" applyFont="1" applyBorder="1"/>
    <xf numFmtId="167" fontId="0" fillId="0" borderId="5" xfId="0" applyNumberFormat="1" applyBorder="1"/>
    <xf numFmtId="164" fontId="0" fillId="0" borderId="5" xfId="0" applyNumberFormat="1" applyBorder="1"/>
    <xf numFmtId="167" fontId="0" fillId="0" borderId="7" xfId="0" applyNumberFormat="1" applyBorder="1"/>
    <xf numFmtId="167" fontId="0" fillId="0" borderId="2" xfId="0" applyNumberFormat="1" applyBorder="1"/>
    <xf numFmtId="167" fontId="0" fillId="0" borderId="3" xfId="0" applyNumberFormat="1" applyBorder="1"/>
    <xf numFmtId="164" fontId="0" fillId="0" borderId="3" xfId="0" applyNumberFormat="1" applyBorder="1"/>
    <xf numFmtId="165" fontId="6" fillId="2" borderId="3" xfId="0" applyNumberFormat="1" applyFont="1" applyFill="1" applyBorder="1"/>
    <xf numFmtId="168" fontId="6" fillId="2" borderId="7" xfId="4" applyNumberFormat="1" applyFont="1" applyFill="1" applyBorder="1"/>
    <xf numFmtId="169" fontId="6" fillId="2" borderId="7" xfId="4" applyNumberFormat="1" applyFont="1" applyFill="1" applyBorder="1"/>
    <xf numFmtId="0" fontId="6" fillId="0" borderId="7" xfId="0" applyFont="1" applyBorder="1"/>
    <xf numFmtId="0" fontId="0" fillId="0" borderId="7" xfId="0" applyBorder="1"/>
    <xf numFmtId="0" fontId="0" fillId="0" borderId="1" xfId="0" applyBorder="1"/>
    <xf numFmtId="0" fontId="0" fillId="0" borderId="2" xfId="0" applyFill="1" applyBorder="1"/>
    <xf numFmtId="0" fontId="0" fillId="0" borderId="3" xfId="0" applyFill="1" applyBorder="1"/>
    <xf numFmtId="0" fontId="6" fillId="0" borderId="2" xfId="0" applyFont="1" applyBorder="1" applyAlignment="1"/>
    <xf numFmtId="0" fontId="6" fillId="0" borderId="5" xfId="0" applyFont="1" applyBorder="1" applyAlignment="1">
      <alignment horizontal="left"/>
    </xf>
    <xf numFmtId="0" fontId="13" fillId="0" borderId="0" xfId="0" applyFont="1"/>
    <xf numFmtId="0" fontId="6" fillId="0" borderId="0" xfId="0" applyFont="1" applyAlignment="1">
      <alignment wrapText="1"/>
    </xf>
    <xf numFmtId="0" fontId="14" fillId="0" borderId="0" xfId="0" applyFont="1"/>
    <xf numFmtId="0" fontId="12" fillId="0" borderId="0" xfId="0" applyFont="1"/>
    <xf numFmtId="0" fontId="6" fillId="0" borderId="7" xfId="0" applyFont="1" applyFill="1" applyBorder="1"/>
    <xf numFmtId="0" fontId="16" fillId="0" borderId="7" xfId="0" applyFont="1" applyFill="1" applyBorder="1"/>
    <xf numFmtId="0" fontId="15" fillId="0" borderId="3" xfId="0" applyFont="1" applyFill="1" applyBorder="1"/>
    <xf numFmtId="0" fontId="15" fillId="0" borderId="6" xfId="0" applyFont="1" applyFill="1" applyBorder="1"/>
    <xf numFmtId="0" fontId="15" fillId="0" borderId="3" xfId="0" applyFont="1" applyFill="1" applyBorder="1" applyAlignment="1">
      <alignment horizontal="left"/>
    </xf>
    <xf numFmtId="0" fontId="6" fillId="0" borderId="2" xfId="0" applyFont="1" applyFill="1" applyBorder="1" applyAlignment="1">
      <alignment horizontal="center"/>
    </xf>
    <xf numFmtId="0" fontId="6" fillId="0" borderId="6" xfId="0" applyFont="1" applyFill="1" applyBorder="1"/>
    <xf numFmtId="0" fontId="6" fillId="0" borderId="5" xfId="0" applyFont="1" applyFill="1" applyBorder="1"/>
    <xf numFmtId="0" fontId="2" fillId="0" borderId="10" xfId="0" applyFont="1" applyBorder="1"/>
    <xf numFmtId="0" fontId="2" fillId="0" borderId="12" xfId="0" applyFont="1" applyBorder="1"/>
    <xf numFmtId="0" fontId="2" fillId="0" borderId="7" xfId="0" applyFont="1" applyBorder="1"/>
    <xf numFmtId="10" fontId="2" fillId="0" borderId="3" xfId="5" applyNumberFormat="1" applyFont="1" applyBorder="1"/>
    <xf numFmtId="0" fontId="18" fillId="0" borderId="0" xfId="0" applyFont="1"/>
    <xf numFmtId="164" fontId="19" fillId="0" borderId="0" xfId="0" applyNumberFormat="1" applyFont="1" applyFill="1" applyAlignment="1">
      <alignment horizontal="center"/>
    </xf>
    <xf numFmtId="0" fontId="19" fillId="0" borderId="0" xfId="0" applyFont="1" applyFill="1" applyAlignment="1">
      <alignment horizontal="center"/>
    </xf>
    <xf numFmtId="0" fontId="19" fillId="0" borderId="0" xfId="0" applyFont="1"/>
    <xf numFmtId="0" fontId="23" fillId="0" borderId="0" xfId="0" applyFont="1"/>
    <xf numFmtId="0" fontId="25" fillId="0" borderId="0" xfId="0" applyFont="1"/>
    <xf numFmtId="0" fontId="6" fillId="0" borderId="0" xfId="6"/>
    <xf numFmtId="0" fontId="26" fillId="0" borderId="0" xfId="6" applyFont="1"/>
    <xf numFmtId="0" fontId="2" fillId="7" borderId="4" xfId="0" applyFont="1" applyFill="1" applyBorder="1"/>
    <xf numFmtId="0" fontId="8" fillId="7" borderId="2" xfId="0" applyFont="1" applyFill="1" applyBorder="1"/>
    <xf numFmtId="0" fontId="8" fillId="7" borderId="3" xfId="0" applyFont="1" applyFill="1" applyBorder="1"/>
    <xf numFmtId="0" fontId="3" fillId="3" borderId="3" xfId="0" applyFont="1" applyFill="1" applyBorder="1"/>
    <xf numFmtId="0" fontId="3" fillId="3" borderId="6" xfId="0" applyFont="1" applyFill="1" applyBorder="1"/>
    <xf numFmtId="0" fontId="3" fillId="3" borderId="3" xfId="0" applyFont="1" applyFill="1" applyBorder="1" applyAlignment="1">
      <alignment horizontal="left"/>
    </xf>
    <xf numFmtId="0" fontId="0" fillId="4" borderId="7" xfId="0" applyFill="1" applyBorder="1"/>
    <xf numFmtId="0" fontId="5" fillId="8" borderId="7" xfId="0" applyFont="1" applyFill="1" applyBorder="1"/>
    <xf numFmtId="0" fontId="5" fillId="6" borderId="9" xfId="0" applyFont="1" applyFill="1" applyBorder="1"/>
    <xf numFmtId="0" fontId="5" fillId="6" borderId="10" xfId="0" applyFont="1" applyFill="1" applyBorder="1"/>
    <xf numFmtId="0" fontId="5" fillId="6" borderId="8" xfId="0" applyFont="1" applyFill="1" applyBorder="1"/>
    <xf numFmtId="0" fontId="5" fillId="5" borderId="9" xfId="0" applyFont="1" applyFill="1" applyBorder="1"/>
    <xf numFmtId="0" fontId="5" fillId="5" borderId="10" xfId="0" applyFont="1" applyFill="1" applyBorder="1"/>
    <xf numFmtId="0" fontId="5" fillId="5" borderId="8" xfId="0" applyFont="1" applyFill="1" applyBorder="1"/>
    <xf numFmtId="0" fontId="5" fillId="9" borderId="10" xfId="0" applyFont="1" applyFill="1" applyBorder="1"/>
    <xf numFmtId="0" fontId="5" fillId="9" borderId="8" xfId="0" applyFont="1" applyFill="1" applyBorder="1"/>
    <xf numFmtId="0" fontId="0" fillId="0" borderId="0" xfId="0" applyFill="1" applyBorder="1" applyAlignment="1"/>
    <xf numFmtId="0" fontId="0" fillId="0" borderId="13" xfId="0" applyFill="1" applyBorder="1" applyAlignment="1"/>
    <xf numFmtId="0" fontId="3" fillId="0" borderId="14" xfId="0" applyFont="1" applyFill="1" applyBorder="1" applyAlignment="1">
      <alignment horizontal="center"/>
    </xf>
    <xf numFmtId="0" fontId="26" fillId="0" borderId="0" xfId="0" applyFont="1"/>
    <xf numFmtId="0" fontId="5" fillId="6" borderId="2" xfId="0" applyFont="1" applyFill="1" applyBorder="1"/>
    <xf numFmtId="0" fontId="0" fillId="6" borderId="2" xfId="0" applyFill="1" applyBorder="1"/>
    <xf numFmtId="0" fontId="0" fillId="6" borderId="3" xfId="0" applyFill="1" applyBorder="1"/>
    <xf numFmtId="0" fontId="5" fillId="5" borderId="7" xfId="0" applyFont="1" applyFill="1" applyBorder="1"/>
    <xf numFmtId="0" fontId="0" fillId="5" borderId="2" xfId="0" applyFill="1" applyBorder="1"/>
    <xf numFmtId="0" fontId="0" fillId="5" borderId="3" xfId="0" applyFill="1" applyBorder="1"/>
    <xf numFmtId="0" fontId="0" fillId="4" borderId="5" xfId="0" applyFill="1" applyBorder="1"/>
    <xf numFmtId="0" fontId="0" fillId="10" borderId="15" xfId="0" applyFill="1" applyBorder="1"/>
    <xf numFmtId="0" fontId="5" fillId="11" borderId="7" xfId="0" applyFont="1" applyFill="1" applyBorder="1"/>
    <xf numFmtId="0" fontId="0" fillId="11" borderId="2" xfId="0" applyFill="1" applyBorder="1"/>
    <xf numFmtId="0" fontId="0" fillId="11" borderId="3" xfId="0" applyFill="1" applyBorder="1"/>
    <xf numFmtId="0" fontId="29" fillId="0" borderId="0" xfId="0" applyFont="1" applyFill="1" applyBorder="1" applyAlignment="1"/>
    <xf numFmtId="0" fontId="27" fillId="0" borderId="0" xfId="0" applyFont="1" applyFill="1" applyBorder="1" applyAlignment="1"/>
    <xf numFmtId="0" fontId="27" fillId="0" borderId="13" xfId="0" applyFont="1" applyFill="1" applyBorder="1" applyAlignment="1"/>
    <xf numFmtId="0" fontId="29" fillId="0" borderId="13" xfId="0" applyFont="1" applyFill="1" applyBorder="1" applyAlignment="1"/>
    <xf numFmtId="0" fontId="30" fillId="0" borderId="0" xfId="0" applyFont="1" applyFill="1" applyBorder="1" applyAlignment="1"/>
    <xf numFmtId="0" fontId="6" fillId="0" borderId="0" xfId="0" applyFont="1" applyFill="1" applyBorder="1" applyAlignment="1"/>
    <xf numFmtId="0" fontId="28" fillId="0" borderId="0" xfId="0" applyFont="1" applyFill="1" applyBorder="1" applyAlignment="1"/>
    <xf numFmtId="0" fontId="30" fillId="0" borderId="13" xfId="0" applyFont="1" applyFill="1" applyBorder="1" applyAlignment="1"/>
    <xf numFmtId="0" fontId="31" fillId="0" borderId="0" xfId="0" applyFont="1"/>
    <xf numFmtId="0" fontId="32" fillId="0" borderId="0" xfId="0" applyFont="1"/>
    <xf numFmtId="0" fontId="33" fillId="0" borderId="0" xfId="0" applyFont="1" applyAlignment="1">
      <alignment horizontal="center"/>
    </xf>
    <xf numFmtId="0" fontId="2" fillId="0" borderId="0" xfId="0" applyFont="1" applyAlignment="1">
      <alignment horizontal="center"/>
    </xf>
    <xf numFmtId="0" fontId="2" fillId="0" borderId="8" xfId="0" applyFont="1" applyBorder="1" applyAlignment="1">
      <alignment horizontal="center"/>
    </xf>
    <xf numFmtId="0" fontId="2" fillId="0" borderId="1" xfId="0" applyFont="1" applyBorder="1" applyAlignment="1">
      <alignment horizontal="center"/>
    </xf>
    <xf numFmtId="0" fontId="2" fillId="0" borderId="1" xfId="0" applyFont="1" applyFill="1" applyBorder="1" applyAlignment="1">
      <alignment horizontal="center"/>
    </xf>
    <xf numFmtId="0" fontId="2" fillId="0" borderId="6" xfId="0" applyFont="1" applyFill="1" applyBorder="1" applyAlignment="1">
      <alignment horizontal="center"/>
    </xf>
    <xf numFmtId="0" fontId="0" fillId="0" borderId="6" xfId="0" applyBorder="1"/>
    <xf numFmtId="0" fontId="0" fillId="0" borderId="8" xfId="0" applyFill="1" applyBorder="1" applyAlignment="1"/>
    <xf numFmtId="0" fontId="0" fillId="0" borderId="1" xfId="0" applyFill="1" applyBorder="1" applyAlignment="1"/>
    <xf numFmtId="0" fontId="0" fillId="0" borderId="16" xfId="0" applyFill="1" applyBorder="1" applyAlignment="1"/>
    <xf numFmtId="0" fontId="2" fillId="0" borderId="7" xfId="0" applyFont="1" applyBorder="1" applyAlignment="1">
      <alignment horizontal="center"/>
    </xf>
    <xf numFmtId="0" fontId="29" fillId="0" borderId="10" xfId="0" applyFont="1" applyBorder="1"/>
    <xf numFmtId="0" fontId="0" fillId="0" borderId="10" xfId="0" applyBorder="1"/>
    <xf numFmtId="0" fontId="0" fillId="0" borderId="8" xfId="0" applyBorder="1"/>
    <xf numFmtId="0" fontId="2" fillId="0" borderId="2" xfId="0" applyFont="1" applyBorder="1" applyAlignment="1">
      <alignment horizontal="center"/>
    </xf>
    <xf numFmtId="0" fontId="29" fillId="0" borderId="0" xfId="0" applyFont="1" applyBorder="1"/>
    <xf numFmtId="0" fontId="0" fillId="0" borderId="0" xfId="0" applyBorder="1"/>
    <xf numFmtId="0" fontId="27" fillId="0" borderId="0" xfId="0" applyFont="1" applyBorder="1"/>
    <xf numFmtId="0" fontId="29" fillId="0" borderId="12" xfId="0" applyFont="1" applyBorder="1"/>
    <xf numFmtId="0" fontId="27" fillId="0" borderId="12" xfId="0" applyFont="1" applyBorder="1"/>
    <xf numFmtId="0" fontId="29" fillId="0" borderId="6" xfId="0" applyFont="1" applyBorder="1"/>
    <xf numFmtId="0" fontId="3" fillId="0" borderId="14" xfId="0" applyFont="1" applyFill="1" applyBorder="1" applyAlignment="1">
      <alignment horizontal="centerContinuous"/>
    </xf>
    <xf numFmtId="0" fontId="3" fillId="0" borderId="17" xfId="0" applyFont="1" applyFill="1" applyBorder="1" applyAlignment="1">
      <alignment horizontal="center"/>
    </xf>
    <xf numFmtId="0" fontId="2" fillId="0" borderId="3" xfId="0" applyFont="1" applyBorder="1" applyAlignment="1">
      <alignment horizontal="center"/>
    </xf>
    <xf numFmtId="0" fontId="12" fillId="0" borderId="0" xfId="0" applyFont="1" applyFill="1" applyBorder="1" applyAlignment="1"/>
    <xf numFmtId="0" fontId="12" fillId="0" borderId="13" xfId="0" applyFont="1" applyFill="1" applyBorder="1" applyAlignment="1"/>
    <xf numFmtId="0" fontId="2" fillId="0" borderId="1" xfId="0" applyFont="1" applyBorder="1"/>
    <xf numFmtId="0" fontId="2" fillId="0" borderId="8" xfId="0" applyFont="1" applyBorder="1"/>
    <xf numFmtId="0" fontId="2" fillId="0" borderId="6" xfId="0" applyFont="1" applyBorder="1"/>
    <xf numFmtId="0" fontId="36" fillId="0" borderId="0" xfId="0" applyFont="1"/>
    <xf numFmtId="0" fontId="2" fillId="6" borderId="18" xfId="0" applyFont="1" applyFill="1" applyBorder="1"/>
    <xf numFmtId="0" fontId="2" fillId="5" borderId="18" xfId="0" applyFont="1" applyFill="1" applyBorder="1"/>
    <xf numFmtId="0" fontId="2" fillId="4" borderId="18" xfId="0" applyFont="1" applyFill="1" applyBorder="1"/>
    <xf numFmtId="0" fontId="2" fillId="6" borderId="20" xfId="0" applyFont="1" applyFill="1" applyBorder="1"/>
    <xf numFmtId="0" fontId="2" fillId="5" borderId="21" xfId="0" applyFont="1" applyFill="1" applyBorder="1"/>
    <xf numFmtId="0" fontId="2" fillId="4" borderId="21" xfId="0" applyFont="1" applyFill="1" applyBorder="1"/>
    <xf numFmtId="0" fontId="0" fillId="0" borderId="22" xfId="0" applyBorder="1"/>
    <xf numFmtId="0" fontId="0" fillId="0" borderId="7" xfId="0" applyFill="1" applyBorder="1" applyAlignment="1"/>
    <xf numFmtId="0" fontId="0" fillId="0" borderId="2" xfId="0" applyFill="1" applyBorder="1" applyAlignment="1"/>
    <xf numFmtId="0" fontId="0" fillId="0" borderId="23" xfId="0" applyFill="1" applyBorder="1" applyAlignment="1"/>
    <xf numFmtId="0" fontId="37" fillId="0" borderId="19" xfId="0" applyFont="1" applyBorder="1" applyAlignment="1">
      <alignment horizontal="center"/>
    </xf>
    <xf numFmtId="0" fontId="2" fillId="0" borderId="10" xfId="0" applyFont="1" applyBorder="1" applyAlignment="1">
      <alignment horizontal="center"/>
    </xf>
    <xf numFmtId="0" fontId="2" fillId="0" borderId="18" xfId="0" applyFont="1" applyBorder="1" applyAlignment="1">
      <alignment horizontal="center"/>
    </xf>
    <xf numFmtId="0" fontId="29" fillId="0" borderId="22" xfId="0" applyFont="1" applyBorder="1"/>
    <xf numFmtId="0" fontId="29" fillId="0" borderId="11" xfId="0" applyFont="1" applyBorder="1"/>
    <xf numFmtId="0" fontId="27" fillId="0" borderId="6" xfId="0" applyFont="1" applyBorder="1"/>
    <xf numFmtId="0" fontId="2" fillId="0" borderId="24" xfId="0" applyFont="1" applyBorder="1" applyAlignment="1">
      <alignment horizontal="center"/>
    </xf>
    <xf numFmtId="0" fontId="28" fillId="0" borderId="13" xfId="0" applyFont="1" applyFill="1" applyBorder="1" applyAlignment="1"/>
    <xf numFmtId="43" fontId="29" fillId="0" borderId="0" xfId="4" applyFont="1" applyFill="1" applyBorder="1" applyAlignment="1"/>
    <xf numFmtId="43" fontId="29" fillId="0" borderId="13" xfId="4" applyFont="1" applyFill="1" applyBorder="1" applyAlignment="1"/>
    <xf numFmtId="0" fontId="0" fillId="0" borderId="3" xfId="0" applyFill="1" applyBorder="1" applyAlignment="1"/>
    <xf numFmtId="0" fontId="29" fillId="0" borderId="7" xfId="0" applyFont="1" applyFill="1" applyBorder="1" applyAlignment="1"/>
    <xf numFmtId="0" fontId="6" fillId="0" borderId="5" xfId="0" applyFont="1" applyBorder="1"/>
    <xf numFmtId="0" fontId="39" fillId="0" borderId="0" xfId="0" applyFont="1" applyFill="1" applyBorder="1" applyAlignment="1"/>
    <xf numFmtId="0" fontId="2" fillId="0" borderId="18" xfId="0" applyFont="1" applyBorder="1"/>
    <xf numFmtId="0" fontId="40" fillId="0" borderId="0" xfId="0" applyFont="1"/>
    <xf numFmtId="0" fontId="42" fillId="0" borderId="0" xfId="0" applyFont="1" applyAlignment="1">
      <alignment horizontal="right"/>
    </xf>
    <xf numFmtId="0" fontId="2" fillId="0" borderId="0" xfId="0" applyFont="1"/>
    <xf numFmtId="0" fontId="42" fillId="0" borderId="0" xfId="0" applyFont="1"/>
    <xf numFmtId="0" fontId="2" fillId="0" borderId="11" xfId="0" applyFont="1" applyBorder="1"/>
    <xf numFmtId="0" fontId="2" fillId="0" borderId="22" xfId="0" applyFont="1" applyBorder="1"/>
    <xf numFmtId="0" fontId="44" fillId="0" borderId="22" xfId="0" applyFont="1" applyBorder="1"/>
    <xf numFmtId="0" fontId="45" fillId="0" borderId="0" xfId="0" applyFont="1" applyFill="1" applyBorder="1" applyAlignment="1"/>
    <xf numFmtId="0" fontId="46" fillId="0" borderId="0" xfId="0" applyFont="1" applyFill="1" applyBorder="1" applyAlignment="1"/>
    <xf numFmtId="0" fontId="47" fillId="0" borderId="0" xfId="0" applyFont="1" applyFill="1" applyBorder="1" applyAlignment="1"/>
    <xf numFmtId="0" fontId="0" fillId="3" borderId="11" xfId="0" applyFill="1" applyBorder="1"/>
    <xf numFmtId="0" fontId="0" fillId="3" borderId="6" xfId="0" applyFill="1" applyBorder="1"/>
    <xf numFmtId="0" fontId="0" fillId="6" borderId="10" xfId="0" applyFill="1" applyBorder="1"/>
    <xf numFmtId="0" fontId="0" fillId="6" borderId="8" xfId="0" applyFill="1" applyBorder="1"/>
    <xf numFmtId="0" fontId="0" fillId="0" borderId="0" xfId="0" applyFill="1" applyBorder="1"/>
    <xf numFmtId="0" fontId="6" fillId="12" borderId="5" xfId="0" applyFont="1" applyFill="1" applyBorder="1"/>
    <xf numFmtId="0" fontId="0" fillId="0" borderId="9" xfId="0" applyBorder="1"/>
    <xf numFmtId="0" fontId="0" fillId="0" borderId="11" xfId="0" applyBorder="1"/>
    <xf numFmtId="0" fontId="0" fillId="0" borderId="12" xfId="0" applyBorder="1"/>
    <xf numFmtId="0" fontId="6" fillId="12" borderId="4" xfId="0" applyFont="1" applyFill="1" applyBorder="1"/>
    <xf numFmtId="0" fontId="0" fillId="12" borderId="18" xfId="0" applyFill="1" applyBorder="1"/>
    <xf numFmtId="9" fontId="0" fillId="0" borderId="0" xfId="5" applyFont="1"/>
    <xf numFmtId="0" fontId="6" fillId="0" borderId="9" xfId="0" applyFont="1" applyFill="1" applyBorder="1"/>
    <xf numFmtId="0" fontId="3" fillId="3" borderId="2" xfId="0" applyFont="1" applyFill="1" applyBorder="1"/>
    <xf numFmtId="0" fontId="22" fillId="0" borderId="0" xfId="0" applyFont="1" applyFill="1" applyAlignment="1">
      <alignment horizontal="center" vertical="center"/>
    </xf>
    <xf numFmtId="164" fontId="22" fillId="0" borderId="0" xfId="0" applyNumberFormat="1" applyFont="1" applyFill="1" applyAlignment="1">
      <alignment horizontal="center" vertical="center"/>
    </xf>
    <xf numFmtId="0" fontId="10" fillId="0" borderId="0" xfId="0" applyFont="1" applyAlignment="1">
      <alignment horizontal="center"/>
    </xf>
  </cellXfs>
  <cellStyles count="7">
    <cellStyle name="Migliaia" xfId="4" builtinId="3"/>
    <cellStyle name="Normale" xfId="0" builtinId="0"/>
    <cellStyle name="Normale 2" xfId="1" xr:uid="{00000000-0005-0000-0000-000002000000}"/>
    <cellStyle name="Normale 3" xfId="2" xr:uid="{00000000-0005-0000-0000-000003000000}"/>
    <cellStyle name="Normale 4" xfId="6" xr:uid="{00000000-0005-0000-0000-000004000000}"/>
    <cellStyle name="Percentuale" xfId="5" builtinId="5"/>
    <cellStyle name="Percentuale 2" xfId="3"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b="1"/>
              <a:t>Prezzi</a:t>
            </a:r>
            <a:r>
              <a:rPr lang="it-IT" b="1" baseline="0"/>
              <a:t> al consumo</a:t>
            </a:r>
            <a:endParaRPr lang="it-IT" b="1"/>
          </a:p>
        </c:rich>
      </c:tx>
      <c:overlay val="0"/>
      <c:spPr>
        <a:noFill/>
        <a:ln>
          <a:noFill/>
        </a:ln>
        <a:effectLst/>
      </c:spPr>
    </c:title>
    <c:autoTitleDeleted val="0"/>
    <c:plotArea>
      <c:layout/>
      <c:lineChart>
        <c:grouping val="standard"/>
        <c:varyColors val="0"/>
        <c:ser>
          <c:idx val="0"/>
          <c:order val="0"/>
          <c:tx>
            <c:v>Benzina</c:v>
          </c:tx>
          <c:spPr>
            <a:ln w="28575" cap="rnd">
              <a:solidFill>
                <a:schemeClr val="accent1"/>
              </a:solidFill>
              <a:round/>
            </a:ln>
            <a:effectLst/>
          </c:spPr>
          <c:marker>
            <c:symbol val="none"/>
          </c:marker>
          <c:cat>
            <c:numRef>
              <c:f>'Serie storica'!$A$4:$A$111</c:f>
              <c:numCache>
                <c:formatCode>mmm\-yy</c:formatCode>
                <c:ptCount val="108"/>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numCache>
            </c:numRef>
          </c:cat>
          <c:val>
            <c:numRef>
              <c:f>'Serie storica'!$B$4:$B$111</c:f>
              <c:numCache>
                <c:formatCode>0.000</c:formatCode>
                <c:ptCount val="108"/>
                <c:pt idx="0">
                  <c:v>1.2090000000000001</c:v>
                </c:pt>
                <c:pt idx="1">
                  <c:v>1.202</c:v>
                </c:pt>
                <c:pt idx="2">
                  <c:v>1.236</c:v>
                </c:pt>
                <c:pt idx="3">
                  <c:v>1.2669999999999999</c:v>
                </c:pt>
                <c:pt idx="4">
                  <c:v>1.3149999999999999</c:v>
                </c:pt>
                <c:pt idx="5">
                  <c:v>1.3460000000000001</c:v>
                </c:pt>
                <c:pt idx="6">
                  <c:v>1.3540000000000001</c:v>
                </c:pt>
                <c:pt idx="7">
                  <c:v>1.3149999999999999</c:v>
                </c:pt>
                <c:pt idx="8">
                  <c:v>1.306</c:v>
                </c:pt>
                <c:pt idx="9">
                  <c:v>1.3129999999999999</c:v>
                </c:pt>
                <c:pt idx="10">
                  <c:v>1.347</c:v>
                </c:pt>
                <c:pt idx="11">
                  <c:v>1.36</c:v>
                </c:pt>
                <c:pt idx="12">
                  <c:v>1.3640000000000001</c:v>
                </c:pt>
                <c:pt idx="13">
                  <c:v>1.361</c:v>
                </c:pt>
                <c:pt idx="14">
                  <c:v>1.3859999999999999</c:v>
                </c:pt>
                <c:pt idx="15">
                  <c:v>1.3740000000000001</c:v>
                </c:pt>
                <c:pt idx="16">
                  <c:v>1.4550000000000001</c:v>
                </c:pt>
                <c:pt idx="17">
                  <c:v>1.512</c:v>
                </c:pt>
                <c:pt idx="18">
                  <c:v>1.522</c:v>
                </c:pt>
                <c:pt idx="19">
                  <c:v>1.458</c:v>
                </c:pt>
                <c:pt idx="20">
                  <c:v>1.4350000000000001</c:v>
                </c:pt>
                <c:pt idx="21">
                  <c:v>1.3460000000000001</c:v>
                </c:pt>
                <c:pt idx="22">
                  <c:v>1.2110000000000001</c:v>
                </c:pt>
                <c:pt idx="23">
                  <c:v>1.1200000000000001</c:v>
                </c:pt>
                <c:pt idx="24">
                  <c:v>1.113</c:v>
                </c:pt>
                <c:pt idx="25">
                  <c:v>1.1399999999999999</c:v>
                </c:pt>
                <c:pt idx="26">
                  <c:v>1.1619999999999999</c:v>
                </c:pt>
                <c:pt idx="27">
                  <c:v>1.1850000000000001</c:v>
                </c:pt>
                <c:pt idx="28">
                  <c:v>1.224</c:v>
                </c:pt>
                <c:pt idx="29">
                  <c:v>1.294</c:v>
                </c:pt>
                <c:pt idx="30">
                  <c:v>1.27</c:v>
                </c:pt>
                <c:pt idx="31">
                  <c:v>1.2949999999999999</c:v>
                </c:pt>
                <c:pt idx="32">
                  <c:v>1.2709999999999999</c:v>
                </c:pt>
                <c:pt idx="33">
                  <c:v>1.256</c:v>
                </c:pt>
                <c:pt idx="34">
                  <c:v>1.2889999999999999</c:v>
                </c:pt>
                <c:pt idx="35">
                  <c:v>1.2729999999999999</c:v>
                </c:pt>
                <c:pt idx="36">
                  <c:v>1.3049999999999999</c:v>
                </c:pt>
                <c:pt idx="37">
                  <c:v>1.3120000000000001</c:v>
                </c:pt>
                <c:pt idx="38">
                  <c:v>1.3580000000000001</c:v>
                </c:pt>
                <c:pt idx="39">
                  <c:v>1.3859999999999999</c:v>
                </c:pt>
                <c:pt idx="40">
                  <c:v>1.391</c:v>
                </c:pt>
                <c:pt idx="41">
                  <c:v>1.377</c:v>
                </c:pt>
                <c:pt idx="42">
                  <c:v>1.371</c:v>
                </c:pt>
                <c:pt idx="43">
                  <c:v>1.3620000000000001</c:v>
                </c:pt>
                <c:pt idx="44">
                  <c:v>1.355</c:v>
                </c:pt>
                <c:pt idx="45">
                  <c:v>1.351</c:v>
                </c:pt>
                <c:pt idx="46">
                  <c:v>1.369</c:v>
                </c:pt>
                <c:pt idx="47">
                  <c:v>1.411</c:v>
                </c:pt>
                <c:pt idx="48">
                  <c:v>1.452</c:v>
                </c:pt>
                <c:pt idx="49">
                  <c:v>1.4690000000000001</c:v>
                </c:pt>
                <c:pt idx="50">
                  <c:v>1.5229999999999999</c:v>
                </c:pt>
                <c:pt idx="51">
                  <c:v>1.542</c:v>
                </c:pt>
                <c:pt idx="52">
                  <c:v>1.548</c:v>
                </c:pt>
                <c:pt idx="53">
                  <c:v>1.5289999999999999</c:v>
                </c:pt>
                <c:pt idx="54">
                  <c:v>1.5760000000000001</c:v>
                </c:pt>
                <c:pt idx="55">
                  <c:v>1.5860000000000001</c:v>
                </c:pt>
                <c:pt idx="56">
                  <c:v>1.589</c:v>
                </c:pt>
                <c:pt idx="57">
                  <c:v>1.5920000000000001</c:v>
                </c:pt>
                <c:pt idx="58">
                  <c:v>1.591</c:v>
                </c:pt>
                <c:pt idx="59">
                  <c:v>1.655</c:v>
                </c:pt>
                <c:pt idx="60">
                  <c:v>1.7</c:v>
                </c:pt>
                <c:pt idx="61">
                  <c:v>1.7370000000000001</c:v>
                </c:pt>
                <c:pt idx="62">
                  <c:v>1.7989999999999999</c:v>
                </c:pt>
                <c:pt idx="63">
                  <c:v>1.85</c:v>
                </c:pt>
                <c:pt idx="64">
                  <c:v>1.8049999999999999</c:v>
                </c:pt>
                <c:pt idx="65">
                  <c:v>1.76</c:v>
                </c:pt>
                <c:pt idx="66">
                  <c:v>1.75</c:v>
                </c:pt>
                <c:pt idx="67">
                  <c:v>1.8180000000000001</c:v>
                </c:pt>
                <c:pt idx="68">
                  <c:v>1.87</c:v>
                </c:pt>
                <c:pt idx="69">
                  <c:v>1.833</c:v>
                </c:pt>
                <c:pt idx="70">
                  <c:v>1.7589999999999999</c:v>
                </c:pt>
                <c:pt idx="71">
                  <c:v>1.746</c:v>
                </c:pt>
                <c:pt idx="72">
                  <c:v>1.7490000000000001</c:v>
                </c:pt>
                <c:pt idx="73">
                  <c:v>1.7809999999999999</c:v>
                </c:pt>
                <c:pt idx="74">
                  <c:v>1.796</c:v>
                </c:pt>
                <c:pt idx="75">
                  <c:v>1.7529999999999999</c:v>
                </c:pt>
                <c:pt idx="76">
                  <c:v>1.7170000000000001</c:v>
                </c:pt>
                <c:pt idx="77">
                  <c:v>1.7330000000000001</c:v>
                </c:pt>
                <c:pt idx="78">
                  <c:v>1.7529999999999999</c:v>
                </c:pt>
                <c:pt idx="79">
                  <c:v>1.7669999999999999</c:v>
                </c:pt>
                <c:pt idx="80">
                  <c:v>1.772</c:v>
                </c:pt>
                <c:pt idx="81">
                  <c:v>1.728</c:v>
                </c:pt>
                <c:pt idx="82">
                  <c:v>1.7030000000000001</c:v>
                </c:pt>
                <c:pt idx="83">
                  <c:v>1.7270000000000001</c:v>
                </c:pt>
                <c:pt idx="84">
                  <c:v>1.7230000000000001</c:v>
                </c:pt>
                <c:pt idx="85">
                  <c:v>1.714</c:v>
                </c:pt>
                <c:pt idx="86">
                  <c:v>1.7150000000000001</c:v>
                </c:pt>
                <c:pt idx="87">
                  <c:v>1.726</c:v>
                </c:pt>
                <c:pt idx="88">
                  <c:v>1.7370000000000001</c:v>
                </c:pt>
                <c:pt idx="89">
                  <c:v>1.744</c:v>
                </c:pt>
                <c:pt idx="90">
                  <c:v>1.7609999999999999</c:v>
                </c:pt>
                <c:pt idx="91">
                  <c:v>1.75</c:v>
                </c:pt>
                <c:pt idx="92">
                  <c:v>1.7350000000000001</c:v>
                </c:pt>
                <c:pt idx="93">
                  <c:v>1.7090000000000001</c:v>
                </c:pt>
                <c:pt idx="94">
                  <c:v>1.6519999999999999</c:v>
                </c:pt>
                <c:pt idx="95">
                  <c:v>1.5860000000000001</c:v>
                </c:pt>
                <c:pt idx="96">
                  <c:v>1.472</c:v>
                </c:pt>
                <c:pt idx="97">
                  <c:v>1.4890000000000001</c:v>
                </c:pt>
                <c:pt idx="98">
                  <c:v>1.5660000000000001</c:v>
                </c:pt>
                <c:pt idx="99">
                  <c:v>1.581</c:v>
                </c:pt>
                <c:pt idx="100">
                  <c:v>1.6140000000000001</c:v>
                </c:pt>
                <c:pt idx="101">
                  <c:v>1.623</c:v>
                </c:pt>
                <c:pt idx="102">
                  <c:v>1.625</c:v>
                </c:pt>
                <c:pt idx="103">
                  <c:v>1.5680000000000001</c:v>
                </c:pt>
                <c:pt idx="104">
                  <c:v>1.4950000000000001</c:v>
                </c:pt>
                <c:pt idx="105">
                  <c:v>1.4730000000000001</c:v>
                </c:pt>
                <c:pt idx="106">
                  <c:v>1.4570000000000001</c:v>
                </c:pt>
                <c:pt idx="107">
                  <c:v>1.4510000000000001</c:v>
                </c:pt>
              </c:numCache>
            </c:numRef>
          </c:val>
          <c:smooth val="0"/>
          <c:extLst>
            <c:ext xmlns:c16="http://schemas.microsoft.com/office/drawing/2014/chart" uri="{C3380CC4-5D6E-409C-BE32-E72D297353CC}">
              <c16:uniqueId val="{00000000-3F15-4FB3-9CEF-B8F4D0EBDC18}"/>
            </c:ext>
          </c:extLst>
        </c:ser>
        <c:ser>
          <c:idx val="1"/>
          <c:order val="1"/>
          <c:tx>
            <c:v>Diesel</c:v>
          </c:tx>
          <c:spPr>
            <a:ln w="28575" cap="rnd">
              <a:solidFill>
                <a:schemeClr val="accent2"/>
              </a:solidFill>
              <a:round/>
            </a:ln>
            <a:effectLst/>
          </c:spPr>
          <c:marker>
            <c:symbol val="none"/>
          </c:marker>
          <c:cat>
            <c:numRef>
              <c:f>'Serie storica'!$A$4:$A$111</c:f>
              <c:numCache>
                <c:formatCode>mmm\-yy</c:formatCode>
                <c:ptCount val="108"/>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numCache>
            </c:numRef>
          </c:cat>
          <c:val>
            <c:numRef>
              <c:f>'Serie storica'!$C$4:$C$111</c:f>
              <c:numCache>
                <c:formatCode>#,##0.000</c:formatCode>
                <c:ptCount val="108"/>
                <c:pt idx="0">
                  <c:v>1.0993999999999999</c:v>
                </c:pt>
                <c:pt idx="1">
                  <c:v>1.08264</c:v>
                </c:pt>
                <c:pt idx="2">
                  <c:v>1.1053299999999999</c:v>
                </c:pt>
                <c:pt idx="3">
                  <c:v>1.12063</c:v>
                </c:pt>
                <c:pt idx="4">
                  <c:v>1.131</c:v>
                </c:pt>
                <c:pt idx="5">
                  <c:v>1.1503099999999999</c:v>
                </c:pt>
                <c:pt idx="6">
                  <c:v>1.16184</c:v>
                </c:pt>
                <c:pt idx="7">
                  <c:v>1.1735899999999999</c:v>
                </c:pt>
                <c:pt idx="8">
                  <c:v>1.1806700000000001</c:v>
                </c:pt>
                <c:pt idx="9">
                  <c:v>1.2052799999999999</c:v>
                </c:pt>
                <c:pt idx="10">
                  <c:v>1.25241</c:v>
                </c:pt>
                <c:pt idx="11">
                  <c:v>1.2861100000000001</c:v>
                </c:pt>
                <c:pt idx="12">
                  <c:v>1.2777400000000001</c:v>
                </c:pt>
                <c:pt idx="13">
                  <c:v>1.27189</c:v>
                </c:pt>
                <c:pt idx="14">
                  <c:v>1.3322799999999999</c:v>
                </c:pt>
                <c:pt idx="15">
                  <c:v>1.3454999999999999</c:v>
                </c:pt>
                <c:pt idx="16">
                  <c:v>1.44316</c:v>
                </c:pt>
                <c:pt idx="17">
                  <c:v>1.50725</c:v>
                </c:pt>
                <c:pt idx="18">
                  <c:v>1.51814</c:v>
                </c:pt>
                <c:pt idx="19">
                  <c:v>1.4368799999999999</c:v>
                </c:pt>
                <c:pt idx="20">
                  <c:v>1.3838699999999999</c:v>
                </c:pt>
                <c:pt idx="21">
                  <c:v>1.30148</c:v>
                </c:pt>
                <c:pt idx="22">
                  <c:v>1.19482</c:v>
                </c:pt>
                <c:pt idx="23">
                  <c:v>1.0929</c:v>
                </c:pt>
                <c:pt idx="24" formatCode="0.000">
                  <c:v>1.0513999999999999</c:v>
                </c:pt>
                <c:pt idx="25" formatCode="0.000">
                  <c:v>1.0567200000000001</c:v>
                </c:pt>
                <c:pt idx="26" formatCode="0.000">
                  <c:v>1.0227900000000001</c:v>
                </c:pt>
                <c:pt idx="27" formatCode="0.000">
                  <c:v>1.0414399999999999</c:v>
                </c:pt>
                <c:pt idx="28" formatCode="0.000">
                  <c:v>1.06158</c:v>
                </c:pt>
                <c:pt idx="29" formatCode="0.000">
                  <c:v>1.09602</c:v>
                </c:pt>
                <c:pt idx="30" formatCode="0.000">
                  <c:v>1.0862000000000001</c:v>
                </c:pt>
                <c:pt idx="31" formatCode="0.000">
                  <c:v>1.11738</c:v>
                </c:pt>
                <c:pt idx="32" formatCode="0.000">
                  <c:v>1.09609</c:v>
                </c:pt>
                <c:pt idx="33" formatCode="0.000">
                  <c:v>1.0957300000000001</c:v>
                </c:pt>
                <c:pt idx="34" formatCode="0.000">
                  <c:v>1.1260399999999999</c:v>
                </c:pt>
                <c:pt idx="35" formatCode="0.000">
                  <c:v>1.11467</c:v>
                </c:pt>
                <c:pt idx="36" formatCode="0.000">
                  <c:v>1.1452500000000001</c:v>
                </c:pt>
                <c:pt idx="37" formatCode="0.000">
                  <c:v>1.14232</c:v>
                </c:pt>
                <c:pt idx="38" formatCode="0.000">
                  <c:v>1.1895800000000001</c:v>
                </c:pt>
                <c:pt idx="39" formatCode="0.000">
                  <c:v>1.21583</c:v>
                </c:pt>
                <c:pt idx="40" formatCode="0.000">
                  <c:v>1.2412099999999999</c:v>
                </c:pt>
                <c:pt idx="41" formatCode="0.000">
                  <c:v>1.2363</c:v>
                </c:pt>
                <c:pt idx="42" formatCode="0.000">
                  <c:v>1.2153099999999999</c:v>
                </c:pt>
                <c:pt idx="43" formatCode="0.000">
                  <c:v>1.2114400000000001</c:v>
                </c:pt>
                <c:pt idx="44" formatCode="0.000">
                  <c:v>1.2171799999999999</c:v>
                </c:pt>
                <c:pt idx="45" formatCode="0.000">
                  <c:v>1.22146</c:v>
                </c:pt>
                <c:pt idx="46" formatCode="0.000">
                  <c:v>1.2428399999999999</c:v>
                </c:pt>
                <c:pt idx="47" formatCode="0.000">
                  <c:v>1.2863800000000001</c:v>
                </c:pt>
                <c:pt idx="48" formatCode="0.000">
                  <c:v>1.3281400000000001</c:v>
                </c:pt>
                <c:pt idx="49" formatCode="0.000">
                  <c:v>1.3512599999999999</c:v>
                </c:pt>
                <c:pt idx="50" formatCode="0.000">
                  <c:v>1.41673</c:v>
                </c:pt>
                <c:pt idx="51" formatCode="0.000">
                  <c:v>1.4480599999999999</c:v>
                </c:pt>
                <c:pt idx="52" formatCode="0.000">
                  <c:v>1.42326</c:v>
                </c:pt>
                <c:pt idx="53" formatCode="0.000">
                  <c:v>1.40252</c:v>
                </c:pt>
                <c:pt idx="54" formatCode="0.000">
                  <c:v>1.45028</c:v>
                </c:pt>
                <c:pt idx="55" formatCode="0.000">
                  <c:v>1.4610399999999999</c:v>
                </c:pt>
                <c:pt idx="56" formatCode="0.000">
                  <c:v>1.4657899999999999</c:v>
                </c:pt>
                <c:pt idx="57" formatCode="0.000">
                  <c:v>1.4839199999999999</c:v>
                </c:pt>
                <c:pt idx="58" formatCode="0.000">
                  <c:v>1.5128900000000001</c:v>
                </c:pt>
                <c:pt idx="59" formatCode="0.000">
                  <c:v>1.63165</c:v>
                </c:pt>
                <c:pt idx="60" formatCode="0.000">
                  <c:v>1.67171</c:v>
                </c:pt>
                <c:pt idx="61" formatCode="0.000">
                  <c:v>1.6929399999999999</c:v>
                </c:pt>
                <c:pt idx="62" formatCode="0.000">
                  <c:v>1.72427</c:v>
                </c:pt>
                <c:pt idx="63" formatCode="0.000">
                  <c:v>1.73505</c:v>
                </c:pt>
                <c:pt idx="64" formatCode="0.000">
                  <c:v>1.7030099999999999</c:v>
                </c:pt>
                <c:pt idx="65" formatCode="0.000">
                  <c:v>1.65723</c:v>
                </c:pt>
                <c:pt idx="66" formatCode="0.000">
                  <c:v>1.6470199999999999</c:v>
                </c:pt>
                <c:pt idx="67" formatCode="0.000">
                  <c:v>1.7168099999999999</c:v>
                </c:pt>
                <c:pt idx="68" formatCode="0.000">
                  <c:v>1.7642199999999999</c:v>
                </c:pt>
                <c:pt idx="69" formatCode="0.000">
                  <c:v>1.7456499999999999</c:v>
                </c:pt>
                <c:pt idx="70" formatCode="0.000">
                  <c:v>1.71285</c:v>
                </c:pt>
                <c:pt idx="71" formatCode="0.000">
                  <c:v>1.7011099999999999</c:v>
                </c:pt>
                <c:pt idx="72" formatCode="0.000">
                  <c:v>1.69438</c:v>
                </c:pt>
                <c:pt idx="73" formatCode="0.000">
                  <c:v>1.69967</c:v>
                </c:pt>
                <c:pt idx="74" formatCode="0.000">
                  <c:v>1.69394</c:v>
                </c:pt>
                <c:pt idx="75" formatCode="0.000">
                  <c:v>1.6511100000000001</c:v>
                </c:pt>
                <c:pt idx="76" formatCode="0.000">
                  <c:v>1.6123099999999999</c:v>
                </c:pt>
                <c:pt idx="77" formatCode="0.000">
                  <c:v>1.62646</c:v>
                </c:pt>
                <c:pt idx="78" formatCode="0.000">
                  <c:v>1.64402</c:v>
                </c:pt>
                <c:pt idx="79" formatCode="0.000">
                  <c:v>1.65804</c:v>
                </c:pt>
                <c:pt idx="80" formatCode="0.000">
                  <c:v>1.6766700000000001</c:v>
                </c:pt>
                <c:pt idx="81" formatCode="0.000">
                  <c:v>1.6596900000000001</c:v>
                </c:pt>
                <c:pt idx="82" formatCode="0.000">
                  <c:v>1.63663</c:v>
                </c:pt>
                <c:pt idx="83" formatCode="0.000">
                  <c:v>1.65656</c:v>
                </c:pt>
                <c:pt idx="84" formatCode="0.000">
                  <c:v>1.64899</c:v>
                </c:pt>
                <c:pt idx="85" formatCode="0.000">
                  <c:v>1.6378299999999999</c:v>
                </c:pt>
                <c:pt idx="86" formatCode="0.000">
                  <c:v>1.63147</c:v>
                </c:pt>
                <c:pt idx="87" formatCode="0.000">
                  <c:v>1.6285499999999999</c:v>
                </c:pt>
                <c:pt idx="88" formatCode="0.000">
                  <c:v>1.6306799999999999</c:v>
                </c:pt>
                <c:pt idx="89" formatCode="0.000">
                  <c:v>1.63208</c:v>
                </c:pt>
                <c:pt idx="90" formatCode="0.000">
                  <c:v>1.63564</c:v>
                </c:pt>
                <c:pt idx="91" formatCode="0.000">
                  <c:v>1.62161</c:v>
                </c:pt>
                <c:pt idx="92" formatCode="0.000">
                  <c:v>1.6147800000000001</c:v>
                </c:pt>
                <c:pt idx="93" formatCode="0.000">
                  <c:v>1.59324</c:v>
                </c:pt>
                <c:pt idx="94" formatCode="0.000">
                  <c:v>1.55345</c:v>
                </c:pt>
                <c:pt idx="95" formatCode="0.000">
                  <c:v>1.4934700000000001</c:v>
                </c:pt>
                <c:pt idx="96" formatCode="0.000">
                  <c:v>1.3872599999999999</c:v>
                </c:pt>
                <c:pt idx="97" formatCode="0.000">
                  <c:v>1.40039</c:v>
                </c:pt>
                <c:pt idx="98" formatCode="0.000">
                  <c:v>1.4622599999999999</c:v>
                </c:pt>
                <c:pt idx="99" formatCode="0.000">
                  <c:v>1.4477199999999999</c:v>
                </c:pt>
                <c:pt idx="100" formatCode="0.000">
                  <c:v>1.4802</c:v>
                </c:pt>
                <c:pt idx="101" formatCode="0.000">
                  <c:v>1.4775400000000001</c:v>
                </c:pt>
                <c:pt idx="102" formatCode="0.000">
                  <c:v>1.4515499999999999</c:v>
                </c:pt>
                <c:pt idx="103" formatCode="0.000">
                  <c:v>1.39876</c:v>
                </c:pt>
                <c:pt idx="104" formatCode="0.000">
                  <c:v>1.3600300000000001</c:v>
                </c:pt>
                <c:pt idx="105" formatCode="0.000">
                  <c:v>1.3484</c:v>
                </c:pt>
                <c:pt idx="106" formatCode="0.000">
                  <c:v>1.3405199999999999</c:v>
                </c:pt>
                <c:pt idx="107" formatCode="0.000">
                  <c:v>1.3088500000000001</c:v>
                </c:pt>
              </c:numCache>
            </c:numRef>
          </c:val>
          <c:smooth val="0"/>
          <c:extLst>
            <c:ext xmlns:c16="http://schemas.microsoft.com/office/drawing/2014/chart" uri="{C3380CC4-5D6E-409C-BE32-E72D297353CC}">
              <c16:uniqueId val="{00000001-3F15-4FB3-9CEF-B8F4D0EBDC18}"/>
            </c:ext>
          </c:extLst>
        </c:ser>
        <c:ser>
          <c:idx val="2"/>
          <c:order val="2"/>
          <c:tx>
            <c:v>Gpl</c:v>
          </c:tx>
          <c:marker>
            <c:symbol val="none"/>
          </c:marker>
          <c:val>
            <c:numRef>
              <c:f>'Serie storica'!$D$4:$D$111</c:f>
              <c:numCache>
                <c:formatCode>#,##0.000</c:formatCode>
                <c:ptCount val="108"/>
                <c:pt idx="0">
                  <c:v>0.60899999999999999</c:v>
                </c:pt>
                <c:pt idx="1">
                  <c:v>0.60899999999999999</c:v>
                </c:pt>
                <c:pt idx="2">
                  <c:v>0.60899999999999999</c:v>
                </c:pt>
                <c:pt idx="3">
                  <c:v>0.622</c:v>
                </c:pt>
                <c:pt idx="4">
                  <c:v>0.61899999999999999</c:v>
                </c:pt>
                <c:pt idx="5">
                  <c:v>0.61499999999999999</c:v>
                </c:pt>
                <c:pt idx="6">
                  <c:v>0.621</c:v>
                </c:pt>
                <c:pt idx="7">
                  <c:v>0.626</c:v>
                </c:pt>
                <c:pt idx="8">
                  <c:v>0.626</c:v>
                </c:pt>
                <c:pt idx="9">
                  <c:v>0.63100000000000001</c:v>
                </c:pt>
                <c:pt idx="10">
                  <c:v>0.65400000000000003</c:v>
                </c:pt>
                <c:pt idx="11">
                  <c:v>0.66900000000000004</c:v>
                </c:pt>
                <c:pt idx="12">
                  <c:v>0.67400000000000004</c:v>
                </c:pt>
                <c:pt idx="13">
                  <c:v>0.69099999999999995</c:v>
                </c:pt>
                <c:pt idx="14">
                  <c:v>0.69099999999999995</c:v>
                </c:pt>
                <c:pt idx="15">
                  <c:v>0.67900000000000005</c:v>
                </c:pt>
                <c:pt idx="16">
                  <c:v>0.68799999999999994</c:v>
                </c:pt>
                <c:pt idx="17">
                  <c:v>0.69199999999999995</c:v>
                </c:pt>
                <c:pt idx="18">
                  <c:v>0.69599999999999995</c:v>
                </c:pt>
                <c:pt idx="19">
                  <c:v>0.69</c:v>
                </c:pt>
                <c:pt idx="20">
                  <c:v>0.68899999999999995</c:v>
                </c:pt>
                <c:pt idx="21">
                  <c:v>0.68600000000000005</c:v>
                </c:pt>
                <c:pt idx="22">
                  <c:v>0.67</c:v>
                </c:pt>
                <c:pt idx="23">
                  <c:v>0.622</c:v>
                </c:pt>
                <c:pt idx="24" formatCode="0.000">
                  <c:v>0.59899999999999998</c:v>
                </c:pt>
                <c:pt idx="25" formatCode="0.000">
                  <c:v>0.58899999999999997</c:v>
                </c:pt>
                <c:pt idx="26" formatCode="0.000">
                  <c:v>0.57999999999999996</c:v>
                </c:pt>
                <c:pt idx="27" formatCode="0.000">
                  <c:v>0.55300000000000005</c:v>
                </c:pt>
                <c:pt idx="28" formatCode="0.000">
                  <c:v>0.53900000000000003</c:v>
                </c:pt>
                <c:pt idx="29" formatCode="0.000">
                  <c:v>0.54800000000000004</c:v>
                </c:pt>
                <c:pt idx="30" formatCode="0.000">
                  <c:v>0.54600000000000004</c:v>
                </c:pt>
                <c:pt idx="31" formatCode="0.000">
                  <c:v>0.54600000000000004</c:v>
                </c:pt>
                <c:pt idx="32" formatCode="0.000">
                  <c:v>0.54500000000000004</c:v>
                </c:pt>
                <c:pt idx="33" formatCode="0.000">
                  <c:v>0.54500000000000004</c:v>
                </c:pt>
                <c:pt idx="34" formatCode="0.000">
                  <c:v>0.56999999999999995</c:v>
                </c:pt>
                <c:pt idx="35" formatCode="0.000">
                  <c:v>0.59799999999999998</c:v>
                </c:pt>
                <c:pt idx="36" formatCode="0.000">
                  <c:v>0.61599999999999999</c:v>
                </c:pt>
                <c:pt idx="37" formatCode="0.000">
                  <c:v>0.64100000000000001</c:v>
                </c:pt>
                <c:pt idx="38" formatCode="0.000">
                  <c:v>0.65700000000000003</c:v>
                </c:pt>
                <c:pt idx="39" formatCode="0.000">
                  <c:v>0.66100000000000003</c:v>
                </c:pt>
                <c:pt idx="40" formatCode="0.000">
                  <c:v>0.66</c:v>
                </c:pt>
                <c:pt idx="41" formatCode="0.000">
                  <c:v>0.66100000000000003</c:v>
                </c:pt>
                <c:pt idx="42" formatCode="0.000">
                  <c:v>0.65800000000000003</c:v>
                </c:pt>
                <c:pt idx="43" formatCode="0.000">
                  <c:v>0.65400000000000003</c:v>
                </c:pt>
                <c:pt idx="44" formatCode="0.000">
                  <c:v>0.65500000000000003</c:v>
                </c:pt>
                <c:pt idx="45" formatCode="0.000">
                  <c:v>0.66</c:v>
                </c:pt>
                <c:pt idx="46" formatCode="0.000">
                  <c:v>0.67600000000000005</c:v>
                </c:pt>
                <c:pt idx="47" formatCode="0.000">
                  <c:v>0.72699999999999998</c:v>
                </c:pt>
                <c:pt idx="48" formatCode="0.000">
                  <c:v>0.76800000000000002</c:v>
                </c:pt>
                <c:pt idx="49" formatCode="0.000">
                  <c:v>0.79100000000000004</c:v>
                </c:pt>
                <c:pt idx="50" formatCode="0.000">
                  <c:v>0.79200000000000004</c:v>
                </c:pt>
                <c:pt idx="51" formatCode="0.000">
                  <c:v>0.79</c:v>
                </c:pt>
                <c:pt idx="52" formatCode="0.000">
                  <c:v>0.77900000000000003</c:v>
                </c:pt>
                <c:pt idx="53" formatCode="0.000">
                  <c:v>0.755</c:v>
                </c:pt>
                <c:pt idx="54" formatCode="0.000">
                  <c:v>0.73499999999999999</c:v>
                </c:pt>
                <c:pt idx="55" formatCode="0.000">
                  <c:v>0.72799999999999998</c:v>
                </c:pt>
                <c:pt idx="56" formatCode="0.000">
                  <c:v>0.73099999999999998</c:v>
                </c:pt>
                <c:pt idx="57" formatCode="0.000">
                  <c:v>0.73</c:v>
                </c:pt>
                <c:pt idx="58" formatCode="0.000">
                  <c:v>0.72499999999999998</c:v>
                </c:pt>
                <c:pt idx="59" formatCode="0.000">
                  <c:v>0.73499999999999999</c:v>
                </c:pt>
                <c:pt idx="60" formatCode="0.000">
                  <c:v>0.754</c:v>
                </c:pt>
                <c:pt idx="61" formatCode="0.000">
                  <c:v>0.79200000000000004</c:v>
                </c:pt>
                <c:pt idx="62" formatCode="0.000">
                  <c:v>0.86799999999999999</c:v>
                </c:pt>
                <c:pt idx="63" formatCode="0.000">
                  <c:v>0.88900000000000001</c:v>
                </c:pt>
                <c:pt idx="64" formatCode="0.000">
                  <c:v>0.84299999999999997</c:v>
                </c:pt>
                <c:pt idx="65" formatCode="0.000">
                  <c:v>0.79400000000000004</c:v>
                </c:pt>
                <c:pt idx="66" formatCode="0.000">
                  <c:v>0.74199999999999999</c:v>
                </c:pt>
                <c:pt idx="67" formatCode="0.000">
                  <c:v>0.76800000000000002</c:v>
                </c:pt>
                <c:pt idx="68" formatCode="0.000">
                  <c:v>0.81799999999999995</c:v>
                </c:pt>
                <c:pt idx="69" formatCode="0.000">
                  <c:v>0.85099999999999998</c:v>
                </c:pt>
                <c:pt idx="70" formatCode="0.000">
                  <c:v>0.873</c:v>
                </c:pt>
                <c:pt idx="71" formatCode="0.000">
                  <c:v>0.88</c:v>
                </c:pt>
                <c:pt idx="72" formatCode="0.000">
                  <c:v>0.872</c:v>
                </c:pt>
                <c:pt idx="73" formatCode="0.000">
                  <c:v>0.85699999999999998</c:v>
                </c:pt>
                <c:pt idx="74" formatCode="0.000">
                  <c:v>0.84099999999999997</c:v>
                </c:pt>
                <c:pt idx="75" formatCode="0.000">
                  <c:v>0.81200000000000006</c:v>
                </c:pt>
                <c:pt idx="76" formatCode="0.000">
                  <c:v>0.77400000000000002</c:v>
                </c:pt>
                <c:pt idx="77" formatCode="0.000">
                  <c:v>0.753</c:v>
                </c:pt>
                <c:pt idx="78" formatCode="0.000">
                  <c:v>0.76800000000000002</c:v>
                </c:pt>
                <c:pt idx="79" formatCode="0.000">
                  <c:v>0.78800000000000003</c:v>
                </c:pt>
                <c:pt idx="80" formatCode="0.000">
                  <c:v>0.79700000000000004</c:v>
                </c:pt>
                <c:pt idx="81" formatCode="0.000">
                  <c:v>0.78800000000000003</c:v>
                </c:pt>
                <c:pt idx="82" formatCode="0.000">
                  <c:v>0.78200000000000003</c:v>
                </c:pt>
                <c:pt idx="83" formatCode="0.000">
                  <c:v>0.84499999999999997</c:v>
                </c:pt>
                <c:pt idx="84" formatCode="0.000">
                  <c:v>0.875</c:v>
                </c:pt>
                <c:pt idx="85" formatCode="0.000">
                  <c:v>0.82299999999999995</c:v>
                </c:pt>
                <c:pt idx="86" formatCode="0.000">
                  <c:v>0.78600000000000003</c:v>
                </c:pt>
                <c:pt idx="87" formatCode="0.000">
                  <c:v>0.76900000000000002</c:v>
                </c:pt>
                <c:pt idx="88" formatCode="0.000">
                  <c:v>0.76100000000000001</c:v>
                </c:pt>
                <c:pt idx="89" formatCode="0.000">
                  <c:v>0.76500000000000001</c:v>
                </c:pt>
                <c:pt idx="90" formatCode="0.000">
                  <c:v>0.77</c:v>
                </c:pt>
                <c:pt idx="91" formatCode="0.000">
                  <c:v>0.76800000000000002</c:v>
                </c:pt>
                <c:pt idx="92" formatCode="0.000">
                  <c:v>0.75900000000000001</c:v>
                </c:pt>
                <c:pt idx="93" formatCode="0.000">
                  <c:v>0.751</c:v>
                </c:pt>
                <c:pt idx="94" formatCode="0.000">
                  <c:v>0.72499999999999998</c:v>
                </c:pt>
                <c:pt idx="95" formatCode="0.000">
                  <c:v>0.68600000000000005</c:v>
                </c:pt>
                <c:pt idx="96" formatCode="0.000">
                  <c:v>0.63</c:v>
                </c:pt>
                <c:pt idx="97" formatCode="0.000">
                  <c:v>0.62</c:v>
                </c:pt>
                <c:pt idx="98" formatCode="0.000">
                  <c:v>0.64200000000000002</c:v>
                </c:pt>
                <c:pt idx="99" formatCode="0.000">
                  <c:v>0.65400000000000003</c:v>
                </c:pt>
                <c:pt idx="100" formatCode="0.000">
                  <c:v>0.64200000000000002</c:v>
                </c:pt>
                <c:pt idx="101" formatCode="0.000">
                  <c:v>0.621</c:v>
                </c:pt>
                <c:pt idx="102" formatCode="0.000">
                  <c:v>0.60199999999999998</c:v>
                </c:pt>
                <c:pt idx="103" formatCode="0.000">
                  <c:v>0.59799999999999998</c:v>
                </c:pt>
                <c:pt idx="104" formatCode="0.000">
                  <c:v>0.58499999999999996</c:v>
                </c:pt>
                <c:pt idx="105" formatCode="0.000">
                  <c:v>0.58199999999999996</c:v>
                </c:pt>
                <c:pt idx="106" formatCode="0.000">
                  <c:v>0.58399999999999996</c:v>
                </c:pt>
                <c:pt idx="107" formatCode="0.000">
                  <c:v>0.59899999999999998</c:v>
                </c:pt>
              </c:numCache>
            </c:numRef>
          </c:val>
          <c:smooth val="0"/>
          <c:extLst>
            <c:ext xmlns:c16="http://schemas.microsoft.com/office/drawing/2014/chart" uri="{C3380CC4-5D6E-409C-BE32-E72D297353CC}">
              <c16:uniqueId val="{00000002-3F15-4FB3-9CEF-B8F4D0EBDC18}"/>
            </c:ext>
          </c:extLst>
        </c:ser>
        <c:dLbls>
          <c:showLegendKey val="0"/>
          <c:showVal val="0"/>
          <c:showCatName val="0"/>
          <c:showSerName val="0"/>
          <c:showPercent val="0"/>
          <c:showBubbleSize val="0"/>
        </c:dLbls>
        <c:smooth val="0"/>
        <c:axId val="-1950358192"/>
        <c:axId val="-1950373424"/>
      </c:lineChart>
      <c:dateAx>
        <c:axId val="-195035819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950373424"/>
        <c:crosses val="autoZero"/>
        <c:auto val="1"/>
        <c:lblOffset val="100"/>
        <c:baseTimeUnit val="months"/>
      </c:dateAx>
      <c:valAx>
        <c:axId val="-195037342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950358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000000000000189" l="0.70000000000000062" r="0.70000000000000062" t="0.75000000000000189"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a:p>
            <a:pPr>
              <a:defRPr/>
            </a:pPr>
            <a:endParaRPr lang="it-I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v>Serie osservata Diesel</c:v>
          </c:tx>
          <c:spPr>
            <a:ln w="28575" cap="rnd">
              <a:solidFill>
                <a:schemeClr val="accent1"/>
              </a:solidFill>
              <a:round/>
            </a:ln>
            <a:effectLst/>
          </c:spPr>
          <c:marker>
            <c:symbol val="none"/>
          </c:marker>
          <c:cat>
            <c:numRef>
              <c:f>'Componente sistematica'!$A$4:$A$111</c:f>
              <c:numCache>
                <c:formatCode>mmm\-yy</c:formatCode>
                <c:ptCount val="108"/>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numCache>
            </c:numRef>
          </c:cat>
          <c:val>
            <c:numRef>
              <c:f>'Componente sistematica'!$F$4:$F$111</c:f>
              <c:numCache>
                <c:formatCode>General</c:formatCode>
                <c:ptCount val="108"/>
                <c:pt idx="0">
                  <c:v>1.0993999999999999</c:v>
                </c:pt>
                <c:pt idx="1">
                  <c:v>1.08264</c:v>
                </c:pt>
                <c:pt idx="2">
                  <c:v>1.1053299999999999</c:v>
                </c:pt>
                <c:pt idx="3">
                  <c:v>1.12063</c:v>
                </c:pt>
                <c:pt idx="4">
                  <c:v>1.131</c:v>
                </c:pt>
                <c:pt idx="5">
                  <c:v>1.1503099999999999</c:v>
                </c:pt>
                <c:pt idx="6">
                  <c:v>1.16184</c:v>
                </c:pt>
                <c:pt idx="7">
                  <c:v>1.1735899999999999</c:v>
                </c:pt>
                <c:pt idx="8">
                  <c:v>1.1806700000000001</c:v>
                </c:pt>
                <c:pt idx="9">
                  <c:v>1.2052799999999999</c:v>
                </c:pt>
                <c:pt idx="10">
                  <c:v>1.25241</c:v>
                </c:pt>
                <c:pt idx="11">
                  <c:v>1.2861100000000001</c:v>
                </c:pt>
                <c:pt idx="12">
                  <c:v>1.2777400000000001</c:v>
                </c:pt>
                <c:pt idx="13">
                  <c:v>1.27189</c:v>
                </c:pt>
                <c:pt idx="14">
                  <c:v>1.3322799999999999</c:v>
                </c:pt>
                <c:pt idx="15">
                  <c:v>1.3454999999999999</c:v>
                </c:pt>
                <c:pt idx="16">
                  <c:v>1.44316</c:v>
                </c:pt>
                <c:pt idx="17">
                  <c:v>1.50725</c:v>
                </c:pt>
                <c:pt idx="18">
                  <c:v>1.51814</c:v>
                </c:pt>
                <c:pt idx="19">
                  <c:v>1.4368799999999999</c:v>
                </c:pt>
                <c:pt idx="20">
                  <c:v>1.3838699999999999</c:v>
                </c:pt>
                <c:pt idx="21">
                  <c:v>1.30148</c:v>
                </c:pt>
                <c:pt idx="22">
                  <c:v>1.19482</c:v>
                </c:pt>
                <c:pt idx="23">
                  <c:v>1.0929</c:v>
                </c:pt>
                <c:pt idx="24">
                  <c:v>1.0513999999999999</c:v>
                </c:pt>
                <c:pt idx="25">
                  <c:v>1.0567200000000001</c:v>
                </c:pt>
                <c:pt idx="26">
                  <c:v>1.0227900000000001</c:v>
                </c:pt>
                <c:pt idx="27">
                  <c:v>1.0414399999999999</c:v>
                </c:pt>
                <c:pt idx="28">
                  <c:v>1.06158</c:v>
                </c:pt>
                <c:pt idx="29">
                  <c:v>1.09602</c:v>
                </c:pt>
                <c:pt idx="30">
                  <c:v>1.0862000000000001</c:v>
                </c:pt>
                <c:pt idx="31">
                  <c:v>1.11738</c:v>
                </c:pt>
                <c:pt idx="32">
                  <c:v>1.09609</c:v>
                </c:pt>
                <c:pt idx="33">
                  <c:v>1.0957300000000001</c:v>
                </c:pt>
                <c:pt idx="34">
                  <c:v>1.1260399999999999</c:v>
                </c:pt>
                <c:pt idx="35">
                  <c:v>1.11467</c:v>
                </c:pt>
                <c:pt idx="36">
                  <c:v>1.1452500000000001</c:v>
                </c:pt>
                <c:pt idx="37">
                  <c:v>1.14232</c:v>
                </c:pt>
                <c:pt idx="38">
                  <c:v>1.1895800000000001</c:v>
                </c:pt>
                <c:pt idx="39">
                  <c:v>1.21583</c:v>
                </c:pt>
                <c:pt idx="40">
                  <c:v>1.2412099999999999</c:v>
                </c:pt>
                <c:pt idx="41">
                  <c:v>1.2363</c:v>
                </c:pt>
                <c:pt idx="42">
                  <c:v>1.2153099999999999</c:v>
                </c:pt>
                <c:pt idx="43">
                  <c:v>1.2114400000000001</c:v>
                </c:pt>
                <c:pt idx="44">
                  <c:v>1.2171799999999999</c:v>
                </c:pt>
                <c:pt idx="45">
                  <c:v>1.22146</c:v>
                </c:pt>
                <c:pt idx="46">
                  <c:v>1.2428399999999999</c:v>
                </c:pt>
                <c:pt idx="47">
                  <c:v>1.2863800000000001</c:v>
                </c:pt>
                <c:pt idx="48">
                  <c:v>1.3281400000000001</c:v>
                </c:pt>
                <c:pt idx="49">
                  <c:v>1.3512599999999999</c:v>
                </c:pt>
                <c:pt idx="50">
                  <c:v>1.41673</c:v>
                </c:pt>
                <c:pt idx="51">
                  <c:v>1.4480599999999999</c:v>
                </c:pt>
                <c:pt idx="52">
                  <c:v>1.42326</c:v>
                </c:pt>
                <c:pt idx="53">
                  <c:v>1.40252</c:v>
                </c:pt>
                <c:pt idx="54">
                  <c:v>1.45028</c:v>
                </c:pt>
                <c:pt idx="55">
                  <c:v>1.4610399999999999</c:v>
                </c:pt>
                <c:pt idx="56">
                  <c:v>1.4657899999999999</c:v>
                </c:pt>
                <c:pt idx="57">
                  <c:v>1.4839199999999999</c:v>
                </c:pt>
                <c:pt idx="58">
                  <c:v>1.5128900000000001</c:v>
                </c:pt>
                <c:pt idx="59">
                  <c:v>1.63165</c:v>
                </c:pt>
                <c:pt idx="60">
                  <c:v>1.67171</c:v>
                </c:pt>
                <c:pt idx="61">
                  <c:v>1.6929399999999999</c:v>
                </c:pt>
                <c:pt idx="62">
                  <c:v>1.72427</c:v>
                </c:pt>
                <c:pt idx="63">
                  <c:v>1.73505</c:v>
                </c:pt>
                <c:pt idx="64">
                  <c:v>1.7030099999999999</c:v>
                </c:pt>
                <c:pt idx="65">
                  <c:v>1.65723</c:v>
                </c:pt>
                <c:pt idx="66">
                  <c:v>1.6470199999999999</c:v>
                </c:pt>
                <c:pt idx="67">
                  <c:v>1.7168099999999999</c:v>
                </c:pt>
                <c:pt idx="68">
                  <c:v>1.7642199999999999</c:v>
                </c:pt>
                <c:pt idx="69">
                  <c:v>1.7456499999999999</c:v>
                </c:pt>
                <c:pt idx="70">
                  <c:v>1.71285</c:v>
                </c:pt>
                <c:pt idx="71">
                  <c:v>1.7011099999999999</c:v>
                </c:pt>
                <c:pt idx="72">
                  <c:v>1.69438</c:v>
                </c:pt>
                <c:pt idx="73">
                  <c:v>1.69967</c:v>
                </c:pt>
                <c:pt idx="74">
                  <c:v>1.69394</c:v>
                </c:pt>
                <c:pt idx="75">
                  <c:v>1.6511100000000001</c:v>
                </c:pt>
                <c:pt idx="76">
                  <c:v>1.6123099999999999</c:v>
                </c:pt>
                <c:pt idx="77">
                  <c:v>1.62646</c:v>
                </c:pt>
                <c:pt idx="78">
                  <c:v>1.64402</c:v>
                </c:pt>
                <c:pt idx="79">
                  <c:v>1.65804</c:v>
                </c:pt>
                <c:pt idx="80">
                  <c:v>1.6766700000000001</c:v>
                </c:pt>
                <c:pt idx="81">
                  <c:v>1.6596900000000001</c:v>
                </c:pt>
                <c:pt idx="82">
                  <c:v>1.63663</c:v>
                </c:pt>
                <c:pt idx="83">
                  <c:v>1.65656</c:v>
                </c:pt>
                <c:pt idx="84">
                  <c:v>1.64899</c:v>
                </c:pt>
                <c:pt idx="85">
                  <c:v>1.6378299999999999</c:v>
                </c:pt>
                <c:pt idx="86">
                  <c:v>1.63147</c:v>
                </c:pt>
                <c:pt idx="87">
                  <c:v>1.6285499999999999</c:v>
                </c:pt>
                <c:pt idx="88">
                  <c:v>1.6306799999999999</c:v>
                </c:pt>
                <c:pt idx="89">
                  <c:v>1.63208</c:v>
                </c:pt>
                <c:pt idx="90">
                  <c:v>1.63564</c:v>
                </c:pt>
                <c:pt idx="91">
                  <c:v>1.62161</c:v>
                </c:pt>
                <c:pt idx="92">
                  <c:v>1.6147800000000001</c:v>
                </c:pt>
                <c:pt idx="93">
                  <c:v>1.59324</c:v>
                </c:pt>
                <c:pt idx="94">
                  <c:v>1.55345</c:v>
                </c:pt>
                <c:pt idx="95">
                  <c:v>1.4934700000000001</c:v>
                </c:pt>
                <c:pt idx="96">
                  <c:v>1.3872599999999999</c:v>
                </c:pt>
                <c:pt idx="97">
                  <c:v>1.40039</c:v>
                </c:pt>
                <c:pt idx="98">
                  <c:v>1.4622599999999999</c:v>
                </c:pt>
                <c:pt idx="99">
                  <c:v>1.4477199999999999</c:v>
                </c:pt>
                <c:pt idx="100">
                  <c:v>1.4802</c:v>
                </c:pt>
                <c:pt idx="101">
                  <c:v>1.4775400000000001</c:v>
                </c:pt>
                <c:pt idx="102">
                  <c:v>1.4515499999999999</c:v>
                </c:pt>
                <c:pt idx="103">
                  <c:v>1.39876</c:v>
                </c:pt>
                <c:pt idx="104">
                  <c:v>1.3600300000000001</c:v>
                </c:pt>
                <c:pt idx="105">
                  <c:v>1.3484</c:v>
                </c:pt>
                <c:pt idx="106">
                  <c:v>1.3405199999999999</c:v>
                </c:pt>
                <c:pt idx="107">
                  <c:v>1.3088500000000001</c:v>
                </c:pt>
              </c:numCache>
            </c:numRef>
          </c:val>
          <c:smooth val="0"/>
          <c:extLst>
            <c:ext xmlns:c16="http://schemas.microsoft.com/office/drawing/2014/chart" uri="{C3380CC4-5D6E-409C-BE32-E72D297353CC}">
              <c16:uniqueId val="{00000000-1D6A-4BE5-9E25-04556E408F11}"/>
            </c:ext>
          </c:extLst>
        </c:ser>
        <c:ser>
          <c:idx val="1"/>
          <c:order val="1"/>
          <c:tx>
            <c:v>Serie stimata Diesel</c:v>
          </c:tx>
          <c:spPr>
            <a:ln w="28575" cap="rnd">
              <a:solidFill>
                <a:schemeClr val="accent2"/>
              </a:solidFill>
              <a:round/>
            </a:ln>
            <a:effectLst/>
          </c:spPr>
          <c:marker>
            <c:symbol val="none"/>
          </c:marker>
          <c:cat>
            <c:numRef>
              <c:f>'Componente sistematica'!$A$4:$A$111</c:f>
              <c:numCache>
                <c:formatCode>mmm\-yy</c:formatCode>
                <c:ptCount val="108"/>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numCache>
            </c:numRef>
          </c:cat>
          <c:val>
            <c:numRef>
              <c:f>'Componente sistematica'!$I$4:$I$111</c:f>
              <c:numCache>
                <c:formatCode>General</c:formatCode>
                <c:ptCount val="108"/>
                <c:pt idx="0">
                  <c:v>1.0942621990740742</c:v>
                </c:pt>
                <c:pt idx="1">
                  <c:v>1.083416898148148</c:v>
                </c:pt>
                <c:pt idx="2">
                  <c:v>1.112954799382716</c:v>
                </c:pt>
                <c:pt idx="3">
                  <c:v>1.1136524691358025</c:v>
                </c:pt>
                <c:pt idx="4">
                  <c:v>1.1359998302469136</c:v>
                </c:pt>
                <c:pt idx="5">
                  <c:v>1.1401466512345677</c:v>
                </c:pt>
                <c:pt idx="6">
                  <c:v>1.1775971604938273</c:v>
                </c:pt>
                <c:pt idx="7">
                  <c:v>1.1697168209876543</c:v>
                </c:pt>
                <c:pt idx="8">
                  <c:v>1.1906428086419754</c:v>
                </c:pt>
                <c:pt idx="9">
                  <c:v>1.2138618209876544</c:v>
                </c:pt>
                <c:pt idx="10">
                  <c:v>1.2430774691358024</c:v>
                </c:pt>
                <c:pt idx="11">
                  <c:v>1.2736590740740741</c:v>
                </c:pt>
                <c:pt idx="12">
                  <c:v>1.276460864197531</c:v>
                </c:pt>
                <c:pt idx="13">
                  <c:v>1.2815968981481483</c:v>
                </c:pt>
                <c:pt idx="14">
                  <c:v>1.326644799382716</c:v>
                </c:pt>
                <c:pt idx="15">
                  <c:v>1.3683124691358026</c:v>
                </c:pt>
                <c:pt idx="16">
                  <c:v>1.4339898302469134</c:v>
                </c:pt>
                <c:pt idx="17">
                  <c:v>1.481946651234568</c:v>
                </c:pt>
                <c:pt idx="18">
                  <c:v>1.5031071604938271</c:v>
                </c:pt>
                <c:pt idx="19">
                  <c:v>1.4439801543209876</c:v>
                </c:pt>
                <c:pt idx="20">
                  <c:v>1.3782061419753087</c:v>
                </c:pt>
                <c:pt idx="21">
                  <c:v>1.2944651543209877</c:v>
                </c:pt>
                <c:pt idx="22">
                  <c:v>1.191544135802469</c:v>
                </c:pt>
                <c:pt idx="23">
                  <c:v>1.1146124074074075</c:v>
                </c:pt>
                <c:pt idx="24">
                  <c:v>1.0648875308641976</c:v>
                </c:pt>
                <c:pt idx="25">
                  <c:v>1.0312635648148147</c:v>
                </c:pt>
                <c:pt idx="26">
                  <c:v>1.0504047993827161</c:v>
                </c:pt>
                <c:pt idx="27">
                  <c:v>1.0366024691358025</c:v>
                </c:pt>
                <c:pt idx="28">
                  <c:v>1.0683664969135802</c:v>
                </c:pt>
                <c:pt idx="29">
                  <c:v>1.073696651234568</c:v>
                </c:pt>
                <c:pt idx="30">
                  <c:v>1.1155504938271605</c:v>
                </c:pt>
                <c:pt idx="31">
                  <c:v>1.0975734876543211</c:v>
                </c:pt>
                <c:pt idx="32">
                  <c:v>1.1071961419753087</c:v>
                </c:pt>
                <c:pt idx="33">
                  <c:v>1.107028487654321</c:v>
                </c:pt>
                <c:pt idx="34">
                  <c:v>1.1072908024691357</c:v>
                </c:pt>
                <c:pt idx="35">
                  <c:v>1.1302257407407408</c:v>
                </c:pt>
                <c:pt idx="36">
                  <c:v>1.1319608641975309</c:v>
                </c:pt>
                <c:pt idx="37">
                  <c:v>1.1466768981481483</c:v>
                </c:pt>
                <c:pt idx="38">
                  <c:v>1.1926647993827162</c:v>
                </c:pt>
                <c:pt idx="39">
                  <c:v>1.2102058024691358</c:v>
                </c:pt>
                <c:pt idx="40">
                  <c:v>1.2331331635802467</c:v>
                </c:pt>
                <c:pt idx="41">
                  <c:v>1.2233699845679011</c:v>
                </c:pt>
                <c:pt idx="42">
                  <c:v>1.2367004938271604</c:v>
                </c:pt>
                <c:pt idx="43">
                  <c:v>1.2123268209876543</c:v>
                </c:pt>
                <c:pt idx="44">
                  <c:v>1.2208228086419755</c:v>
                </c:pt>
                <c:pt idx="45">
                  <c:v>1.2282351543209877</c:v>
                </c:pt>
                <c:pt idx="46">
                  <c:v>1.2453708024691359</c:v>
                </c:pt>
                <c:pt idx="47">
                  <c:v>1.2873590740740739</c:v>
                </c:pt>
                <c:pt idx="48">
                  <c:v>1.3198075308641977</c:v>
                </c:pt>
                <c:pt idx="49">
                  <c:v>1.3530035648148149</c:v>
                </c:pt>
                <c:pt idx="50">
                  <c:v>1.4154381327160492</c:v>
                </c:pt>
                <c:pt idx="51">
                  <c:v>1.4240158024691358</c:v>
                </c:pt>
                <c:pt idx="52">
                  <c:v>1.4266331635802469</c:v>
                </c:pt>
                <c:pt idx="53">
                  <c:v>1.4177833179012345</c:v>
                </c:pt>
                <c:pt idx="54">
                  <c:v>1.4536304938271605</c:v>
                </c:pt>
                <c:pt idx="55">
                  <c:v>1.4567201543209876</c:v>
                </c:pt>
                <c:pt idx="56">
                  <c:v>1.4743794753086419</c:v>
                </c:pt>
                <c:pt idx="57">
                  <c:v>1.4886084876543211</c:v>
                </c:pt>
                <c:pt idx="58">
                  <c:v>1.5379641358024692</c:v>
                </c:pt>
                <c:pt idx="59">
                  <c:v>1.6069890740740742</c:v>
                </c:pt>
                <c:pt idx="60">
                  <c:v>1.6633141975308641</c:v>
                </c:pt>
                <c:pt idx="61">
                  <c:v>1.6839335648148148</c:v>
                </c:pt>
                <c:pt idx="62">
                  <c:v>1.7275081327160493</c:v>
                </c:pt>
                <c:pt idx="63">
                  <c:v>1.7154424691358021</c:v>
                </c:pt>
                <c:pt idx="64">
                  <c:v>1.7004498302469133</c:v>
                </c:pt>
                <c:pt idx="65">
                  <c:v>1.6615166512345678</c:v>
                </c:pt>
                <c:pt idx="66">
                  <c:v>1.6893704938271603</c:v>
                </c:pt>
                <c:pt idx="67">
                  <c:v>1.7070334876543209</c:v>
                </c:pt>
                <c:pt idx="68">
                  <c:v>1.7463561419753086</c:v>
                </c:pt>
                <c:pt idx="69">
                  <c:v>1.7419818209876543</c:v>
                </c:pt>
                <c:pt idx="70">
                  <c:v>1.7150141358024693</c:v>
                </c:pt>
                <c:pt idx="71">
                  <c:v>1.7043524074074072</c:v>
                </c:pt>
                <c:pt idx="72">
                  <c:v>1.6962675308641975</c:v>
                </c:pt>
                <c:pt idx="73">
                  <c:v>1.683623564814815</c:v>
                </c:pt>
                <c:pt idx="74">
                  <c:v>1.6916614660493829</c:v>
                </c:pt>
                <c:pt idx="75">
                  <c:v>1.6471191358024693</c:v>
                </c:pt>
                <c:pt idx="76">
                  <c:v>1.6319798302469137</c:v>
                </c:pt>
                <c:pt idx="77">
                  <c:v>1.6200266512345676</c:v>
                </c:pt>
                <c:pt idx="78">
                  <c:v>1.6585238271604938</c:v>
                </c:pt>
                <c:pt idx="79">
                  <c:v>1.6572601543209875</c:v>
                </c:pt>
                <c:pt idx="80">
                  <c:v>1.6689294753086419</c:v>
                </c:pt>
                <c:pt idx="81">
                  <c:v>1.658738487654321</c:v>
                </c:pt>
                <c:pt idx="82">
                  <c:v>1.6461041358024691</c:v>
                </c:pt>
                <c:pt idx="83">
                  <c:v>1.6489657407407408</c:v>
                </c:pt>
                <c:pt idx="84">
                  <c:v>1.6456741975308644</c:v>
                </c:pt>
                <c:pt idx="85">
                  <c:v>1.6270568981481481</c:v>
                </c:pt>
                <c:pt idx="86">
                  <c:v>1.6427047993827157</c:v>
                </c:pt>
                <c:pt idx="87">
                  <c:v>1.6248991358024689</c:v>
                </c:pt>
                <c:pt idx="88">
                  <c:v>1.63245649691358</c:v>
                </c:pt>
                <c:pt idx="89">
                  <c:v>1.6252299845679012</c:v>
                </c:pt>
                <c:pt idx="90">
                  <c:v>1.6454604938271604</c:v>
                </c:pt>
                <c:pt idx="91">
                  <c:v>1.6216934876543208</c:v>
                </c:pt>
                <c:pt idx="92">
                  <c:v>1.6140061419753087</c:v>
                </c:pt>
                <c:pt idx="93">
                  <c:v>1.5882318209876543</c:v>
                </c:pt>
                <c:pt idx="94">
                  <c:v>1.5418641358024692</c:v>
                </c:pt>
                <c:pt idx="95">
                  <c:v>1.4796324074074074</c:v>
                </c:pt>
                <c:pt idx="96">
                  <c:v>1.4249208641975308</c:v>
                </c:pt>
                <c:pt idx="97">
                  <c:v>1.4042635648148147</c:v>
                </c:pt>
                <c:pt idx="98">
                  <c:v>1.4468781327160491</c:v>
                </c:pt>
                <c:pt idx="99">
                  <c:v>1.4580591358024693</c:v>
                </c:pt>
                <c:pt idx="100">
                  <c:v>1.4705064969135804</c:v>
                </c:pt>
                <c:pt idx="101">
                  <c:v>1.4621933179012345</c:v>
                </c:pt>
                <c:pt idx="102">
                  <c:v>1.4583004938271604</c:v>
                </c:pt>
                <c:pt idx="103">
                  <c:v>1.4011301543209878</c:v>
                </c:pt>
                <c:pt idx="104">
                  <c:v>1.3731928086419753</c:v>
                </c:pt>
                <c:pt idx="105">
                  <c:v>1.3507251543209877</c:v>
                </c:pt>
                <c:pt idx="106">
                  <c:v>1.3277341358024692</c:v>
                </c:pt>
                <c:pt idx="107">
                  <c:v>1.3206227083333333</c:v>
                </c:pt>
              </c:numCache>
            </c:numRef>
          </c:val>
          <c:smooth val="0"/>
          <c:extLst>
            <c:ext xmlns:c16="http://schemas.microsoft.com/office/drawing/2014/chart" uri="{C3380CC4-5D6E-409C-BE32-E72D297353CC}">
              <c16:uniqueId val="{00000001-1D6A-4BE5-9E25-04556E408F11}"/>
            </c:ext>
          </c:extLst>
        </c:ser>
        <c:dLbls>
          <c:showLegendKey val="0"/>
          <c:showVal val="0"/>
          <c:showCatName val="0"/>
          <c:showSerName val="0"/>
          <c:showPercent val="0"/>
          <c:showBubbleSize val="0"/>
        </c:dLbls>
        <c:smooth val="0"/>
        <c:axId val="-1837525584"/>
        <c:axId val="-1837523952"/>
      </c:lineChart>
      <c:dateAx>
        <c:axId val="-183752558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37523952"/>
        <c:crosses val="autoZero"/>
        <c:auto val="1"/>
        <c:lblOffset val="100"/>
        <c:baseTimeUnit val="months"/>
      </c:dateAx>
      <c:valAx>
        <c:axId val="-183752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37525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000000000000189" l="0.70000000000000062" r="0.70000000000000062" t="0.75000000000000189"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Serie osservata Gpl</c:v>
          </c:tx>
          <c:marker>
            <c:symbol val="none"/>
          </c:marker>
          <c:cat>
            <c:numRef>
              <c:f>'Componente sistematica'!$A$4:$A$111</c:f>
              <c:numCache>
                <c:formatCode>mmm\-yy</c:formatCode>
                <c:ptCount val="108"/>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numCache>
            </c:numRef>
          </c:cat>
          <c:val>
            <c:numRef>
              <c:f>'Componente sistematica'!$J$4:$J$111</c:f>
              <c:numCache>
                <c:formatCode>#,##0.000</c:formatCode>
                <c:ptCount val="108"/>
                <c:pt idx="0">
                  <c:v>0.60899999999999999</c:v>
                </c:pt>
                <c:pt idx="1">
                  <c:v>0.60899999999999999</c:v>
                </c:pt>
                <c:pt idx="2">
                  <c:v>0.60899999999999999</c:v>
                </c:pt>
                <c:pt idx="3">
                  <c:v>0.622</c:v>
                </c:pt>
                <c:pt idx="4">
                  <c:v>0.61899999999999999</c:v>
                </c:pt>
                <c:pt idx="5">
                  <c:v>0.61499999999999999</c:v>
                </c:pt>
                <c:pt idx="6">
                  <c:v>0.621</c:v>
                </c:pt>
                <c:pt idx="7">
                  <c:v>0.626</c:v>
                </c:pt>
                <c:pt idx="8">
                  <c:v>0.626</c:v>
                </c:pt>
                <c:pt idx="9">
                  <c:v>0.63100000000000001</c:v>
                </c:pt>
                <c:pt idx="10">
                  <c:v>0.65400000000000003</c:v>
                </c:pt>
                <c:pt idx="11">
                  <c:v>0.66900000000000004</c:v>
                </c:pt>
                <c:pt idx="12">
                  <c:v>0.67400000000000004</c:v>
                </c:pt>
                <c:pt idx="13">
                  <c:v>0.69099999999999995</c:v>
                </c:pt>
                <c:pt idx="14">
                  <c:v>0.69099999999999995</c:v>
                </c:pt>
                <c:pt idx="15">
                  <c:v>0.67900000000000005</c:v>
                </c:pt>
                <c:pt idx="16">
                  <c:v>0.68799999999999994</c:v>
                </c:pt>
                <c:pt idx="17">
                  <c:v>0.69199999999999995</c:v>
                </c:pt>
                <c:pt idx="18">
                  <c:v>0.69599999999999995</c:v>
                </c:pt>
                <c:pt idx="19">
                  <c:v>0.69</c:v>
                </c:pt>
                <c:pt idx="20">
                  <c:v>0.68899999999999995</c:v>
                </c:pt>
                <c:pt idx="21">
                  <c:v>0.68600000000000005</c:v>
                </c:pt>
                <c:pt idx="22">
                  <c:v>0.67</c:v>
                </c:pt>
                <c:pt idx="23">
                  <c:v>0.622</c:v>
                </c:pt>
                <c:pt idx="24" formatCode="0.000">
                  <c:v>0.59899999999999998</c:v>
                </c:pt>
                <c:pt idx="25" formatCode="0.000">
                  <c:v>0.58899999999999997</c:v>
                </c:pt>
                <c:pt idx="26" formatCode="0.000">
                  <c:v>0.57999999999999996</c:v>
                </c:pt>
                <c:pt idx="27" formatCode="0.000">
                  <c:v>0.55300000000000005</c:v>
                </c:pt>
                <c:pt idx="28" formatCode="0.000">
                  <c:v>0.53900000000000003</c:v>
                </c:pt>
                <c:pt idx="29" formatCode="0.000">
                  <c:v>0.54800000000000004</c:v>
                </c:pt>
                <c:pt idx="30" formatCode="0.000">
                  <c:v>0.54600000000000004</c:v>
                </c:pt>
                <c:pt idx="31" formatCode="0.000">
                  <c:v>0.54600000000000004</c:v>
                </c:pt>
                <c:pt idx="32" formatCode="0.000">
                  <c:v>0.54500000000000004</c:v>
                </c:pt>
                <c:pt idx="33" formatCode="0.000">
                  <c:v>0.54500000000000004</c:v>
                </c:pt>
                <c:pt idx="34" formatCode="0.000">
                  <c:v>0.56999999999999995</c:v>
                </c:pt>
                <c:pt idx="35" formatCode="0.000">
                  <c:v>0.59799999999999998</c:v>
                </c:pt>
                <c:pt idx="36" formatCode="0.000">
                  <c:v>0.61599999999999999</c:v>
                </c:pt>
                <c:pt idx="37" formatCode="0.000">
                  <c:v>0.64100000000000001</c:v>
                </c:pt>
                <c:pt idx="38" formatCode="0.000">
                  <c:v>0.65700000000000003</c:v>
                </c:pt>
                <c:pt idx="39" formatCode="0.000">
                  <c:v>0.66100000000000003</c:v>
                </c:pt>
                <c:pt idx="40" formatCode="0.000">
                  <c:v>0.66</c:v>
                </c:pt>
                <c:pt idx="41" formatCode="0.000">
                  <c:v>0.66100000000000003</c:v>
                </c:pt>
                <c:pt idx="42" formatCode="0.000">
                  <c:v>0.65800000000000003</c:v>
                </c:pt>
                <c:pt idx="43" formatCode="0.000">
                  <c:v>0.65400000000000003</c:v>
                </c:pt>
                <c:pt idx="44" formatCode="0.000">
                  <c:v>0.65500000000000003</c:v>
                </c:pt>
                <c:pt idx="45" formatCode="0.000">
                  <c:v>0.66</c:v>
                </c:pt>
                <c:pt idx="46" formatCode="0.000">
                  <c:v>0.67600000000000005</c:v>
                </c:pt>
                <c:pt idx="47" formatCode="0.000">
                  <c:v>0.72699999999999998</c:v>
                </c:pt>
                <c:pt idx="48" formatCode="0.000">
                  <c:v>0.76800000000000002</c:v>
                </c:pt>
                <c:pt idx="49" formatCode="0.000">
                  <c:v>0.79100000000000004</c:v>
                </c:pt>
                <c:pt idx="50" formatCode="0.000">
                  <c:v>0.79200000000000004</c:v>
                </c:pt>
                <c:pt idx="51" formatCode="0.000">
                  <c:v>0.79</c:v>
                </c:pt>
                <c:pt idx="52" formatCode="0.000">
                  <c:v>0.77900000000000003</c:v>
                </c:pt>
                <c:pt idx="53" formatCode="0.000">
                  <c:v>0.755</c:v>
                </c:pt>
                <c:pt idx="54" formatCode="0.000">
                  <c:v>0.73499999999999999</c:v>
                </c:pt>
                <c:pt idx="55" formatCode="0.000">
                  <c:v>0.72799999999999998</c:v>
                </c:pt>
                <c:pt idx="56" formatCode="0.000">
                  <c:v>0.73099999999999998</c:v>
                </c:pt>
                <c:pt idx="57" formatCode="0.000">
                  <c:v>0.73</c:v>
                </c:pt>
                <c:pt idx="58" formatCode="0.000">
                  <c:v>0.72499999999999998</c:v>
                </c:pt>
                <c:pt idx="59" formatCode="0.000">
                  <c:v>0.73499999999999999</c:v>
                </c:pt>
                <c:pt idx="60" formatCode="0.000">
                  <c:v>0.754</c:v>
                </c:pt>
                <c:pt idx="61" formatCode="0.000">
                  <c:v>0.79200000000000004</c:v>
                </c:pt>
                <c:pt idx="62" formatCode="0.000">
                  <c:v>0.86799999999999999</c:v>
                </c:pt>
                <c:pt idx="63" formatCode="0.000">
                  <c:v>0.88900000000000001</c:v>
                </c:pt>
                <c:pt idx="64" formatCode="0.000">
                  <c:v>0.84299999999999997</c:v>
                </c:pt>
                <c:pt idx="65" formatCode="0.000">
                  <c:v>0.79400000000000004</c:v>
                </c:pt>
                <c:pt idx="66" formatCode="0.000">
                  <c:v>0.74199999999999999</c:v>
                </c:pt>
                <c:pt idx="67" formatCode="0.000">
                  <c:v>0.76800000000000002</c:v>
                </c:pt>
                <c:pt idx="68" formatCode="0.000">
                  <c:v>0.81799999999999995</c:v>
                </c:pt>
                <c:pt idx="69" formatCode="0.000">
                  <c:v>0.85099999999999998</c:v>
                </c:pt>
                <c:pt idx="70" formatCode="0.000">
                  <c:v>0.873</c:v>
                </c:pt>
                <c:pt idx="71" formatCode="0.000">
                  <c:v>0.88</c:v>
                </c:pt>
                <c:pt idx="72" formatCode="0.000">
                  <c:v>0.872</c:v>
                </c:pt>
                <c:pt idx="73" formatCode="0.000">
                  <c:v>0.85699999999999998</c:v>
                </c:pt>
                <c:pt idx="74" formatCode="0.000">
                  <c:v>0.84099999999999997</c:v>
                </c:pt>
                <c:pt idx="75" formatCode="0.000">
                  <c:v>0.81200000000000006</c:v>
                </c:pt>
                <c:pt idx="76" formatCode="0.000">
                  <c:v>0.77400000000000002</c:v>
                </c:pt>
                <c:pt idx="77" formatCode="0.000">
                  <c:v>0.753</c:v>
                </c:pt>
                <c:pt idx="78" formatCode="0.000">
                  <c:v>0.76800000000000002</c:v>
                </c:pt>
                <c:pt idx="79" formatCode="0.000">
                  <c:v>0.78800000000000003</c:v>
                </c:pt>
                <c:pt idx="80" formatCode="0.000">
                  <c:v>0.79700000000000004</c:v>
                </c:pt>
                <c:pt idx="81" formatCode="0.000">
                  <c:v>0.78800000000000003</c:v>
                </c:pt>
                <c:pt idx="82" formatCode="0.000">
                  <c:v>0.78200000000000003</c:v>
                </c:pt>
                <c:pt idx="83" formatCode="0.000">
                  <c:v>0.84499999999999997</c:v>
                </c:pt>
                <c:pt idx="84" formatCode="0.000">
                  <c:v>0.875</c:v>
                </c:pt>
                <c:pt idx="85" formatCode="0.000">
                  <c:v>0.82299999999999995</c:v>
                </c:pt>
                <c:pt idx="86" formatCode="0.000">
                  <c:v>0.78600000000000003</c:v>
                </c:pt>
                <c:pt idx="87" formatCode="0.000">
                  <c:v>0.76900000000000002</c:v>
                </c:pt>
                <c:pt idx="88" formatCode="0.000">
                  <c:v>0.76100000000000001</c:v>
                </c:pt>
                <c:pt idx="89" formatCode="0.000">
                  <c:v>0.76500000000000001</c:v>
                </c:pt>
                <c:pt idx="90" formatCode="0.000">
                  <c:v>0.77</c:v>
                </c:pt>
                <c:pt idx="91" formatCode="0.000">
                  <c:v>0.76800000000000002</c:v>
                </c:pt>
                <c:pt idx="92" formatCode="0.000">
                  <c:v>0.75900000000000001</c:v>
                </c:pt>
                <c:pt idx="93" formatCode="0.000">
                  <c:v>0.751</c:v>
                </c:pt>
                <c:pt idx="94" formatCode="0.000">
                  <c:v>0.72499999999999998</c:v>
                </c:pt>
                <c:pt idx="95" formatCode="0.000">
                  <c:v>0.68600000000000005</c:v>
                </c:pt>
                <c:pt idx="96" formatCode="0.000">
                  <c:v>0.63</c:v>
                </c:pt>
                <c:pt idx="97" formatCode="0.000">
                  <c:v>0.62</c:v>
                </c:pt>
                <c:pt idx="98" formatCode="0.000">
                  <c:v>0.64200000000000002</c:v>
                </c:pt>
                <c:pt idx="99" formatCode="0.000">
                  <c:v>0.65400000000000003</c:v>
                </c:pt>
                <c:pt idx="100" formatCode="0.000">
                  <c:v>0.64200000000000002</c:v>
                </c:pt>
                <c:pt idx="101" formatCode="0.000">
                  <c:v>0.621</c:v>
                </c:pt>
                <c:pt idx="102" formatCode="0.000">
                  <c:v>0.60199999999999998</c:v>
                </c:pt>
                <c:pt idx="103" formatCode="0.000">
                  <c:v>0.59799999999999998</c:v>
                </c:pt>
                <c:pt idx="104" formatCode="0.000">
                  <c:v>0.58499999999999996</c:v>
                </c:pt>
                <c:pt idx="105" formatCode="0.000">
                  <c:v>0.58199999999999996</c:v>
                </c:pt>
                <c:pt idx="106" formatCode="0.000">
                  <c:v>0.58399999999999996</c:v>
                </c:pt>
                <c:pt idx="107" formatCode="0.000">
                  <c:v>0.59899999999999998</c:v>
                </c:pt>
              </c:numCache>
            </c:numRef>
          </c:val>
          <c:smooth val="0"/>
          <c:extLst>
            <c:ext xmlns:c16="http://schemas.microsoft.com/office/drawing/2014/chart" uri="{C3380CC4-5D6E-409C-BE32-E72D297353CC}">
              <c16:uniqueId val="{00000000-A7D8-4E44-91FC-A017AC48552B}"/>
            </c:ext>
          </c:extLst>
        </c:ser>
        <c:ser>
          <c:idx val="1"/>
          <c:order val="1"/>
          <c:tx>
            <c:v>Serie stimata Gpl</c:v>
          </c:tx>
          <c:marker>
            <c:symbol val="none"/>
          </c:marker>
          <c:val>
            <c:numRef>
              <c:f>'Componente sistematica'!$M$4:$M$111</c:f>
              <c:numCache>
                <c:formatCode>0.000</c:formatCode>
                <c:ptCount val="108"/>
                <c:pt idx="0">
                  <c:v>0.60800231481481481</c:v>
                </c:pt>
                <c:pt idx="1">
                  <c:v>0.60759567901234568</c:v>
                </c:pt>
                <c:pt idx="2">
                  <c:v>0.6166342592592593</c:v>
                </c:pt>
                <c:pt idx="3">
                  <c:v>0.61984413580246911</c:v>
                </c:pt>
                <c:pt idx="4">
                  <c:v>0.61778240740740742</c:v>
                </c:pt>
                <c:pt idx="5">
                  <c:v>0.61764351851851851</c:v>
                </c:pt>
                <c:pt idx="6">
                  <c:v>0.61684413580246911</c:v>
                </c:pt>
                <c:pt idx="7">
                  <c:v>0.62394444444444452</c:v>
                </c:pt>
                <c:pt idx="8">
                  <c:v>0.62843981481481481</c:v>
                </c:pt>
                <c:pt idx="9">
                  <c:v>0.63639197530864211</c:v>
                </c:pt>
                <c:pt idx="10">
                  <c:v>0.64881172839506185</c:v>
                </c:pt>
                <c:pt idx="11">
                  <c:v>0.6680462962962963</c:v>
                </c:pt>
                <c:pt idx="12">
                  <c:v>0.67868827160493828</c:v>
                </c:pt>
                <c:pt idx="13">
                  <c:v>0.68392901234567893</c:v>
                </c:pt>
                <c:pt idx="14">
                  <c:v>0.69030092592592585</c:v>
                </c:pt>
                <c:pt idx="15">
                  <c:v>0.68917746913580258</c:v>
                </c:pt>
                <c:pt idx="16">
                  <c:v>0.68544907407407396</c:v>
                </c:pt>
                <c:pt idx="17">
                  <c:v>0.69131018518518517</c:v>
                </c:pt>
                <c:pt idx="18">
                  <c:v>0.68884413580246906</c:v>
                </c:pt>
                <c:pt idx="19">
                  <c:v>0.69127777777777777</c:v>
                </c:pt>
                <c:pt idx="20">
                  <c:v>0.68910648148148146</c:v>
                </c:pt>
                <c:pt idx="21">
                  <c:v>0.68105864197530874</c:v>
                </c:pt>
                <c:pt idx="22">
                  <c:v>0.65681172839506186</c:v>
                </c:pt>
                <c:pt idx="23">
                  <c:v>0.63271296296296298</c:v>
                </c:pt>
                <c:pt idx="24">
                  <c:v>0.60402160493827162</c:v>
                </c:pt>
                <c:pt idx="25">
                  <c:v>0.58792901234567896</c:v>
                </c:pt>
                <c:pt idx="26">
                  <c:v>0.57730092592592586</c:v>
                </c:pt>
                <c:pt idx="27">
                  <c:v>0.56051080246913576</c:v>
                </c:pt>
                <c:pt idx="28">
                  <c:v>0.54578240740740736</c:v>
                </c:pt>
                <c:pt idx="29">
                  <c:v>0.54364351851851866</c:v>
                </c:pt>
                <c:pt idx="30">
                  <c:v>0.54284413580246915</c:v>
                </c:pt>
                <c:pt idx="31">
                  <c:v>0.54527777777777775</c:v>
                </c:pt>
                <c:pt idx="32">
                  <c:v>0.54610648148148155</c:v>
                </c:pt>
                <c:pt idx="33">
                  <c:v>0.55272530864197533</c:v>
                </c:pt>
                <c:pt idx="34">
                  <c:v>0.56847839506172848</c:v>
                </c:pt>
                <c:pt idx="35">
                  <c:v>0.59704629629629635</c:v>
                </c:pt>
                <c:pt idx="36">
                  <c:v>0.61902160493827152</c:v>
                </c:pt>
                <c:pt idx="37">
                  <c:v>0.63659567901234571</c:v>
                </c:pt>
                <c:pt idx="38">
                  <c:v>0.65630092592592604</c:v>
                </c:pt>
                <c:pt idx="39">
                  <c:v>0.66251080246913585</c:v>
                </c:pt>
                <c:pt idx="40">
                  <c:v>0.65978240740740746</c:v>
                </c:pt>
                <c:pt idx="41">
                  <c:v>0.65897685185185195</c:v>
                </c:pt>
                <c:pt idx="42">
                  <c:v>0.65384413580246914</c:v>
                </c:pt>
                <c:pt idx="43">
                  <c:v>0.65527777777777785</c:v>
                </c:pt>
                <c:pt idx="44">
                  <c:v>0.65710648148148154</c:v>
                </c:pt>
                <c:pt idx="45">
                  <c:v>0.66305864197530873</c:v>
                </c:pt>
                <c:pt idx="46">
                  <c:v>0.68514506172839518</c:v>
                </c:pt>
                <c:pt idx="47">
                  <c:v>0.72604629629629636</c:v>
                </c:pt>
                <c:pt idx="48">
                  <c:v>0.76268827160493824</c:v>
                </c:pt>
                <c:pt idx="49">
                  <c:v>0.78226234567901232</c:v>
                </c:pt>
                <c:pt idx="50">
                  <c:v>0.79430092592592594</c:v>
                </c:pt>
                <c:pt idx="51">
                  <c:v>0.79017746913580256</c:v>
                </c:pt>
                <c:pt idx="52">
                  <c:v>0.77378240740740734</c:v>
                </c:pt>
                <c:pt idx="53">
                  <c:v>0.75564351851851852</c:v>
                </c:pt>
                <c:pt idx="54">
                  <c:v>0.73551080246913569</c:v>
                </c:pt>
                <c:pt idx="55">
                  <c:v>0.7309444444444444</c:v>
                </c:pt>
                <c:pt idx="56">
                  <c:v>0.73043981481481479</c:v>
                </c:pt>
                <c:pt idx="57">
                  <c:v>0.72805864197530867</c:v>
                </c:pt>
                <c:pt idx="58">
                  <c:v>0.72747839506172829</c:v>
                </c:pt>
                <c:pt idx="59">
                  <c:v>0.74037962962962967</c:v>
                </c:pt>
                <c:pt idx="60">
                  <c:v>0.76102160493827165</c:v>
                </c:pt>
                <c:pt idx="61">
                  <c:v>0.80326234567901245</c:v>
                </c:pt>
                <c:pt idx="62">
                  <c:v>0.85296759259259258</c:v>
                </c:pt>
                <c:pt idx="63">
                  <c:v>0.86984413580246911</c:v>
                </c:pt>
                <c:pt idx="64">
                  <c:v>0.84111574074074058</c:v>
                </c:pt>
                <c:pt idx="65">
                  <c:v>0.79231018518518515</c:v>
                </c:pt>
                <c:pt idx="66">
                  <c:v>0.76417746913580253</c:v>
                </c:pt>
                <c:pt idx="67">
                  <c:v>0.77561111111111114</c:v>
                </c:pt>
                <c:pt idx="68">
                  <c:v>0.81310648148148135</c:v>
                </c:pt>
                <c:pt idx="69">
                  <c:v>0.84672530864197537</c:v>
                </c:pt>
                <c:pt idx="70">
                  <c:v>0.86547839506172841</c:v>
                </c:pt>
                <c:pt idx="71">
                  <c:v>0.87737962962962968</c:v>
                </c:pt>
                <c:pt idx="72">
                  <c:v>0.87035493827160493</c:v>
                </c:pt>
                <c:pt idx="73">
                  <c:v>0.85526234567901227</c:v>
                </c:pt>
                <c:pt idx="74">
                  <c:v>0.83996759259259268</c:v>
                </c:pt>
                <c:pt idx="75">
                  <c:v>0.81217746913580247</c:v>
                </c:pt>
                <c:pt idx="76">
                  <c:v>0.77878240740740734</c:v>
                </c:pt>
                <c:pt idx="77">
                  <c:v>0.76431018518518534</c:v>
                </c:pt>
                <c:pt idx="78">
                  <c:v>0.76584413580246913</c:v>
                </c:pt>
                <c:pt idx="79">
                  <c:v>0.78394444444444444</c:v>
                </c:pt>
                <c:pt idx="80">
                  <c:v>0.79177314814814814</c:v>
                </c:pt>
                <c:pt idx="81">
                  <c:v>0.78839197530864202</c:v>
                </c:pt>
                <c:pt idx="82">
                  <c:v>0.80247839506172847</c:v>
                </c:pt>
                <c:pt idx="83">
                  <c:v>0.83637962962962953</c:v>
                </c:pt>
                <c:pt idx="84">
                  <c:v>0.84835493827160491</c:v>
                </c:pt>
                <c:pt idx="85">
                  <c:v>0.82659567901234565</c:v>
                </c:pt>
                <c:pt idx="86">
                  <c:v>0.79596759259259264</c:v>
                </c:pt>
                <c:pt idx="87">
                  <c:v>0.77517746913580254</c:v>
                </c:pt>
                <c:pt idx="88">
                  <c:v>0.76411574074074062</c:v>
                </c:pt>
                <c:pt idx="89">
                  <c:v>0.76464351851851864</c:v>
                </c:pt>
                <c:pt idx="90">
                  <c:v>0.76384413580246902</c:v>
                </c:pt>
                <c:pt idx="91">
                  <c:v>0.76527777777777783</c:v>
                </c:pt>
                <c:pt idx="92">
                  <c:v>0.76010648148148141</c:v>
                </c:pt>
                <c:pt idx="93">
                  <c:v>0.74439197530864198</c:v>
                </c:pt>
                <c:pt idx="94">
                  <c:v>0.7181450617283951</c:v>
                </c:pt>
                <c:pt idx="95">
                  <c:v>0.68271296296296302</c:v>
                </c:pt>
                <c:pt idx="96">
                  <c:v>0.64602160493827165</c:v>
                </c:pt>
                <c:pt idx="97">
                  <c:v>0.62926234567901229</c:v>
                </c:pt>
                <c:pt idx="98">
                  <c:v>0.64196759259259251</c:v>
                </c:pt>
                <c:pt idx="99">
                  <c:v>0.64917746913580254</c:v>
                </c:pt>
                <c:pt idx="100">
                  <c:v>0.63811574074074073</c:v>
                </c:pt>
                <c:pt idx="101">
                  <c:v>0.62097685185185192</c:v>
                </c:pt>
                <c:pt idx="102">
                  <c:v>0.6031774691358025</c:v>
                </c:pt>
                <c:pt idx="103">
                  <c:v>0.59461111111111109</c:v>
                </c:pt>
                <c:pt idx="104">
                  <c:v>0.58910648148148137</c:v>
                </c:pt>
                <c:pt idx="105">
                  <c:v>0.58305864197530866</c:v>
                </c:pt>
                <c:pt idx="106">
                  <c:v>0.58581172839506168</c:v>
                </c:pt>
                <c:pt idx="107">
                  <c:v>0.597099537037037</c:v>
                </c:pt>
              </c:numCache>
            </c:numRef>
          </c:val>
          <c:smooth val="0"/>
          <c:extLst>
            <c:ext xmlns:c16="http://schemas.microsoft.com/office/drawing/2014/chart" uri="{C3380CC4-5D6E-409C-BE32-E72D297353CC}">
              <c16:uniqueId val="{00000001-A7D8-4E44-91FC-A017AC48552B}"/>
            </c:ext>
          </c:extLst>
        </c:ser>
        <c:dLbls>
          <c:showLegendKey val="0"/>
          <c:showVal val="0"/>
          <c:showCatName val="0"/>
          <c:showSerName val="0"/>
          <c:showPercent val="0"/>
          <c:showBubbleSize val="0"/>
        </c:dLbls>
        <c:smooth val="0"/>
        <c:axId val="-1837534288"/>
        <c:axId val="-1837529392"/>
      </c:lineChart>
      <c:dateAx>
        <c:axId val="-1837534288"/>
        <c:scaling>
          <c:orientation val="minMax"/>
        </c:scaling>
        <c:delete val="0"/>
        <c:axPos val="b"/>
        <c:numFmt formatCode="mmm\-yy" sourceLinked="1"/>
        <c:majorTickMark val="out"/>
        <c:minorTickMark val="none"/>
        <c:tickLblPos val="nextTo"/>
        <c:crossAx val="-1837529392"/>
        <c:crosses val="autoZero"/>
        <c:auto val="1"/>
        <c:lblOffset val="100"/>
        <c:baseTimeUnit val="months"/>
      </c:dateAx>
      <c:valAx>
        <c:axId val="-1837529392"/>
        <c:scaling>
          <c:orientation val="minMax"/>
        </c:scaling>
        <c:delete val="0"/>
        <c:axPos val="l"/>
        <c:majorGridlines/>
        <c:numFmt formatCode="#,##0.000" sourceLinked="1"/>
        <c:majorTickMark val="out"/>
        <c:minorTickMark val="none"/>
        <c:tickLblPos val="nextTo"/>
        <c:crossAx val="-1837534288"/>
        <c:crosses val="autoZero"/>
        <c:crossBetween val="between"/>
      </c:valAx>
    </c:plotArea>
    <c:legend>
      <c:legendPos val="b"/>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v>Residui Benzina</c:v>
          </c:tx>
          <c:marker>
            <c:symbol val="none"/>
          </c:marker>
          <c:cat>
            <c:numRef>
              <c:f>'Calcolo residui'!$A$4:$A$111</c:f>
              <c:numCache>
                <c:formatCode>mmm\-yy</c:formatCode>
                <c:ptCount val="108"/>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numCache>
            </c:numRef>
          </c:cat>
          <c:val>
            <c:numRef>
              <c:f>'Calcolo residui'!$D$4:$D$111</c:f>
              <c:numCache>
                <c:formatCode>0.000</c:formatCode>
                <c:ptCount val="108"/>
                <c:pt idx="0">
                  <c:v>8.8425925925925686E-3</c:v>
                </c:pt>
                <c:pt idx="1">
                  <c:v>-5.4660493827158874E-3</c:v>
                </c:pt>
                <c:pt idx="2">
                  <c:v>-6.7453703703703738E-3</c:v>
                </c:pt>
                <c:pt idx="3">
                  <c:v>-4.8410493827160117E-3</c:v>
                </c:pt>
                <c:pt idx="4">
                  <c:v>4.6620370370369368E-3</c:v>
                </c:pt>
                <c:pt idx="5">
                  <c:v>1.443055555555528E-2</c:v>
                </c:pt>
                <c:pt idx="6">
                  <c:v>1.8827160493828377E-3</c:v>
                </c:pt>
                <c:pt idx="7">
                  <c:v>-1.1140432098765585E-2</c:v>
                </c:pt>
                <c:pt idx="8">
                  <c:v>-1.0412037037037081E-2</c:v>
                </c:pt>
                <c:pt idx="9">
                  <c:v>-8.8040123456791797E-3</c:v>
                </c:pt>
                <c:pt idx="10">
                  <c:v>1.3501543209876621E-2</c:v>
                </c:pt>
                <c:pt idx="11">
                  <c:v>-4.1049382716049632E-3</c:v>
                </c:pt>
                <c:pt idx="12">
                  <c:v>1.5703703703703775E-2</c:v>
                </c:pt>
                <c:pt idx="13">
                  <c:v>-1.1327160493828092E-3</c:v>
                </c:pt>
                <c:pt idx="14">
                  <c:v>4.5879629629630436E-3</c:v>
                </c:pt>
                <c:pt idx="15">
                  <c:v>-3.017438271604922E-2</c:v>
                </c:pt>
                <c:pt idx="16">
                  <c:v>6.9953703703704573E-3</c:v>
                </c:pt>
                <c:pt idx="17">
                  <c:v>2.2430555555555287E-2</c:v>
                </c:pt>
                <c:pt idx="18">
                  <c:v>1.0882716049382735E-2</c:v>
                </c:pt>
                <c:pt idx="19">
                  <c:v>-1.480709876543207E-2</c:v>
                </c:pt>
                <c:pt idx="20">
                  <c:v>1.6921296296296351E-2</c:v>
                </c:pt>
                <c:pt idx="21">
                  <c:v>1.552932098765436E-2</c:v>
                </c:pt>
                <c:pt idx="22">
                  <c:v>-8.1651234567898801E-3</c:v>
                </c:pt>
                <c:pt idx="23">
                  <c:v>-3.510493827160488E-2</c:v>
                </c:pt>
                <c:pt idx="24">
                  <c:v>2.0370370370370594E-3</c:v>
                </c:pt>
                <c:pt idx="25">
                  <c:v>9.8672839506173116E-3</c:v>
                </c:pt>
                <c:pt idx="26">
                  <c:v>-8.0787037037037823E-3</c:v>
                </c:pt>
                <c:pt idx="27">
                  <c:v>-4.5077160493827151E-3</c:v>
                </c:pt>
                <c:pt idx="28">
                  <c:v>-1.1337962962963077E-2</c:v>
                </c:pt>
                <c:pt idx="29">
                  <c:v>3.8097222222222005E-2</c:v>
                </c:pt>
                <c:pt idx="30">
                  <c:v>-3.0117283950617191E-2</c:v>
                </c:pt>
                <c:pt idx="31">
                  <c:v>1.5192901234567957E-2</c:v>
                </c:pt>
                <c:pt idx="32">
                  <c:v>-8.0787037037035603E-3</c:v>
                </c:pt>
                <c:pt idx="33">
                  <c:v>-1.5804012345679075E-2</c:v>
                </c:pt>
                <c:pt idx="34">
                  <c:v>2.2834876543210036E-2</c:v>
                </c:pt>
                <c:pt idx="35">
                  <c:v>-2.3104938271605091E-2</c:v>
                </c:pt>
                <c:pt idx="36">
                  <c:v>2.1703703703703559E-2</c:v>
                </c:pt>
                <c:pt idx="37">
                  <c:v>-4.7993827160492941E-3</c:v>
                </c:pt>
                <c:pt idx="38">
                  <c:v>-1.7453703703702583E-3</c:v>
                </c:pt>
                <c:pt idx="39">
                  <c:v>8.4922839506174075E-3</c:v>
                </c:pt>
                <c:pt idx="40">
                  <c:v>5.3287037037037521E-3</c:v>
                </c:pt>
                <c:pt idx="41">
                  <c:v>4.0972222222224186E-3</c:v>
                </c:pt>
                <c:pt idx="42">
                  <c:v>-1.278395061728399E-2</c:v>
                </c:pt>
                <c:pt idx="43">
                  <c:v>-1.807098765431947E-3</c:v>
                </c:pt>
                <c:pt idx="44">
                  <c:v>-6.0787037037037805E-3</c:v>
                </c:pt>
                <c:pt idx="45">
                  <c:v>-7.1373456790124745E-3</c:v>
                </c:pt>
                <c:pt idx="46">
                  <c:v>-1.4984567901232815E-3</c:v>
                </c:pt>
                <c:pt idx="47">
                  <c:v>-6.7716049382715582E-3</c:v>
                </c:pt>
                <c:pt idx="48">
                  <c:v>2.1370370370370262E-2</c:v>
                </c:pt>
                <c:pt idx="49">
                  <c:v>-4.1327160493824788E-3</c:v>
                </c:pt>
                <c:pt idx="50">
                  <c:v>3.9212962962962283E-3</c:v>
                </c:pt>
                <c:pt idx="51">
                  <c:v>5.1589506172839972E-3</c:v>
                </c:pt>
                <c:pt idx="52">
                  <c:v>7.3287037037037539E-3</c:v>
                </c:pt>
                <c:pt idx="53">
                  <c:v>-1.5236111111111228E-2</c:v>
                </c:pt>
                <c:pt idx="54">
                  <c:v>-1.4506172839505727E-3</c:v>
                </c:pt>
                <c:pt idx="55">
                  <c:v>1.1929012345681667E-3</c:v>
                </c:pt>
                <c:pt idx="56">
                  <c:v>-5.0787037037034466E-3</c:v>
                </c:pt>
                <c:pt idx="57">
                  <c:v>1.5293209876543479E-3</c:v>
                </c:pt>
                <c:pt idx="58">
                  <c:v>-1.5165123456789997E-2</c:v>
                </c:pt>
                <c:pt idx="59">
                  <c:v>-7.7160493827155285E-4</c:v>
                </c:pt>
                <c:pt idx="60">
                  <c:v>1.6037037037037072E-2</c:v>
                </c:pt>
                <c:pt idx="61">
                  <c:v>-1.3271604938225323E-4</c:v>
                </c:pt>
                <c:pt idx="62">
                  <c:v>-4.0787037037037788E-3</c:v>
                </c:pt>
                <c:pt idx="63">
                  <c:v>3.2825617283950947E-2</c:v>
                </c:pt>
                <c:pt idx="64">
                  <c:v>-1.0046296296295498E-3</c:v>
                </c:pt>
                <c:pt idx="65">
                  <c:v>-4.9027777777779225E-3</c:v>
                </c:pt>
                <c:pt idx="66">
                  <c:v>-3.9783950617284125E-2</c:v>
                </c:pt>
                <c:pt idx="67">
                  <c:v>4.1929012345678363E-3</c:v>
                </c:pt>
                <c:pt idx="68">
                  <c:v>2.4587962962963061E-2</c:v>
                </c:pt>
                <c:pt idx="69">
                  <c:v>1.2529320987654025E-2</c:v>
                </c:pt>
                <c:pt idx="70">
                  <c:v>-1.3831790123456589E-2</c:v>
                </c:pt>
                <c:pt idx="71">
                  <c:v>-1.2438271604938267E-2</c:v>
                </c:pt>
                <c:pt idx="72">
                  <c:v>3.7037037037037646E-3</c:v>
                </c:pt>
                <c:pt idx="73">
                  <c:v>1.3867283950617315E-2</c:v>
                </c:pt>
                <c:pt idx="74">
                  <c:v>1.1587962962962939E-2</c:v>
                </c:pt>
                <c:pt idx="75">
                  <c:v>-1.5077160493828234E-3</c:v>
                </c:pt>
                <c:pt idx="76">
                  <c:v>-1.8337962962962751E-2</c:v>
                </c:pt>
                <c:pt idx="77">
                  <c:v>5.4305555555553831E-3</c:v>
                </c:pt>
                <c:pt idx="78">
                  <c:v>-1.1783950617283878E-2</c:v>
                </c:pt>
                <c:pt idx="79">
                  <c:v>1.8595679012345379E-3</c:v>
                </c:pt>
                <c:pt idx="80">
                  <c:v>1.1254629629629642E-2</c:v>
                </c:pt>
                <c:pt idx="81">
                  <c:v>-6.1373456790123626E-3</c:v>
                </c:pt>
                <c:pt idx="82">
                  <c:v>-9.8317901234565852E-3</c:v>
                </c:pt>
                <c:pt idx="83">
                  <c:v>2.2283950617281167E-3</c:v>
                </c:pt>
                <c:pt idx="84">
                  <c:v>1.5037037037037182E-2</c:v>
                </c:pt>
                <c:pt idx="85">
                  <c:v>4.8672839506174181E-3</c:v>
                </c:pt>
                <c:pt idx="86">
                  <c:v>-1.1078703703703452E-2</c:v>
                </c:pt>
                <c:pt idx="87">
                  <c:v>8.2561728395047496E-4</c:v>
                </c:pt>
                <c:pt idx="88">
                  <c:v>3.2870370370385871E-4</c:v>
                </c:pt>
                <c:pt idx="89">
                  <c:v>3.4305555555553813E-3</c:v>
                </c:pt>
                <c:pt idx="90">
                  <c:v>-4.4506172839506863E-3</c:v>
                </c:pt>
                <c:pt idx="91">
                  <c:v>1.929012345678327E-4</c:v>
                </c:pt>
                <c:pt idx="92">
                  <c:v>-1.4120370370369617E-3</c:v>
                </c:pt>
                <c:pt idx="93">
                  <c:v>1.0529320987654467E-2</c:v>
                </c:pt>
                <c:pt idx="94">
                  <c:v>9.5015432098766173E-3</c:v>
                </c:pt>
                <c:pt idx="95">
                  <c:v>8.8950617283949374E-3</c:v>
                </c:pt>
                <c:pt idx="96">
                  <c:v>-3.029629629629671E-2</c:v>
                </c:pt>
                <c:pt idx="97">
                  <c:v>-1.1799382716049189E-2</c:v>
                </c:pt>
                <c:pt idx="98">
                  <c:v>1.2921296296296347E-2</c:v>
                </c:pt>
                <c:pt idx="99">
                  <c:v>-5.1743827160493083E-3</c:v>
                </c:pt>
                <c:pt idx="100">
                  <c:v>6.9953703703704573E-3</c:v>
                </c:pt>
                <c:pt idx="101">
                  <c:v>9.097222222222312E-3</c:v>
                </c:pt>
                <c:pt idx="102">
                  <c:v>5.8827160493828412E-3</c:v>
                </c:pt>
                <c:pt idx="103">
                  <c:v>4.1929012345678363E-3</c:v>
                </c:pt>
                <c:pt idx="104">
                  <c:v>-2.2078703703703795E-2</c:v>
                </c:pt>
                <c:pt idx="105">
                  <c:v>-1.8040123456790624E-3</c:v>
                </c:pt>
                <c:pt idx="106">
                  <c:v>3.1682098765430933E-3</c:v>
                </c:pt>
                <c:pt idx="107">
                  <c:v>1.0555555555555873E-3</c:v>
                </c:pt>
              </c:numCache>
            </c:numRef>
          </c:val>
          <c:smooth val="0"/>
          <c:extLst>
            <c:ext xmlns:c16="http://schemas.microsoft.com/office/drawing/2014/chart" uri="{C3380CC4-5D6E-409C-BE32-E72D297353CC}">
              <c16:uniqueId val="{00000000-A972-4FA2-8966-4806B4A065B9}"/>
            </c:ext>
          </c:extLst>
        </c:ser>
        <c:dLbls>
          <c:showLegendKey val="0"/>
          <c:showVal val="0"/>
          <c:showCatName val="0"/>
          <c:showSerName val="0"/>
          <c:showPercent val="0"/>
          <c:showBubbleSize val="0"/>
        </c:dLbls>
        <c:smooth val="0"/>
        <c:axId val="-1837539184"/>
        <c:axId val="-1837533744"/>
      </c:lineChart>
      <c:dateAx>
        <c:axId val="-1837539184"/>
        <c:scaling>
          <c:orientation val="minMax"/>
        </c:scaling>
        <c:delete val="1"/>
        <c:axPos val="b"/>
        <c:numFmt formatCode="mmm\-yy" sourceLinked="1"/>
        <c:majorTickMark val="out"/>
        <c:minorTickMark val="none"/>
        <c:tickLblPos val="none"/>
        <c:crossAx val="-1837533744"/>
        <c:crosses val="autoZero"/>
        <c:auto val="1"/>
        <c:lblOffset val="100"/>
        <c:baseTimeUnit val="months"/>
      </c:dateAx>
      <c:valAx>
        <c:axId val="-1837533744"/>
        <c:scaling>
          <c:orientation val="minMax"/>
        </c:scaling>
        <c:delete val="0"/>
        <c:axPos val="l"/>
        <c:majorGridlines/>
        <c:numFmt formatCode="0.000" sourceLinked="1"/>
        <c:majorTickMark val="out"/>
        <c:minorTickMark val="none"/>
        <c:tickLblPos val="nextTo"/>
        <c:crossAx val="-1837539184"/>
        <c:crosses val="autoZero"/>
        <c:crossBetween val="between"/>
      </c:valAx>
    </c:plotArea>
    <c:legend>
      <c:legendPos val="b"/>
      <c:overlay val="0"/>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manualLayout>
          <c:layoutTarget val="inner"/>
          <c:xMode val="edge"/>
          <c:yMode val="edge"/>
          <c:x val="0.11258114610673665"/>
          <c:y val="0.19486111111111121"/>
          <c:w val="0.87630774278215218"/>
          <c:h val="0.67145778652668464"/>
        </c:manualLayout>
      </c:layout>
      <c:lineChart>
        <c:grouping val="standard"/>
        <c:varyColors val="0"/>
        <c:ser>
          <c:idx val="5"/>
          <c:order val="0"/>
          <c:tx>
            <c:v>Residui Diesel</c:v>
          </c:tx>
          <c:spPr>
            <a:ln w="28575" cap="rnd">
              <a:solidFill>
                <a:schemeClr val="accent6"/>
              </a:solidFill>
              <a:round/>
            </a:ln>
            <a:effectLst/>
          </c:spPr>
          <c:marker>
            <c:symbol val="none"/>
          </c:marker>
          <c:cat>
            <c:numRef>
              <c:f>'Calcolo residui'!$A$4:$A$111</c:f>
              <c:numCache>
                <c:formatCode>mmm\-yy</c:formatCode>
                <c:ptCount val="108"/>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numCache>
            </c:numRef>
          </c:cat>
          <c:val>
            <c:numRef>
              <c:f>'Calcolo residui'!$G$4:$G$111</c:f>
              <c:numCache>
                <c:formatCode>General</c:formatCode>
                <c:ptCount val="108"/>
                <c:pt idx="0">
                  <c:v>5.1378009259257507E-3</c:v>
                </c:pt>
                <c:pt idx="1">
                  <c:v>-7.7689814814796421E-4</c:v>
                </c:pt>
                <c:pt idx="2">
                  <c:v>-7.6247993827160965E-3</c:v>
                </c:pt>
                <c:pt idx="3">
                  <c:v>6.9775308641975009E-3</c:v>
                </c:pt>
                <c:pt idx="4">
                  <c:v>-4.9998302469136391E-3</c:v>
                </c:pt>
                <c:pt idx="5">
                  <c:v>1.0163348765432234E-2</c:v>
                </c:pt>
                <c:pt idx="6">
                  <c:v>-1.575716049382736E-2</c:v>
                </c:pt>
                <c:pt idx="7">
                  <c:v>3.8731790123456289E-3</c:v>
                </c:pt>
                <c:pt idx="8">
                  <c:v>-9.9728086419752504E-3</c:v>
                </c:pt>
                <c:pt idx="9">
                  <c:v>-8.581820987654476E-3</c:v>
                </c:pt>
                <c:pt idx="10">
                  <c:v>9.3325308641976079E-3</c:v>
                </c:pt>
                <c:pt idx="11">
                  <c:v>1.2450925925926004E-2</c:v>
                </c:pt>
                <c:pt idx="12">
                  <c:v>1.279135802469078E-3</c:v>
                </c:pt>
                <c:pt idx="13">
                  <c:v>-9.7068981481482908E-3</c:v>
                </c:pt>
                <c:pt idx="14">
                  <c:v>5.6352006172839531E-3</c:v>
                </c:pt>
                <c:pt idx="15">
                  <c:v>-2.2812469135802704E-2</c:v>
                </c:pt>
                <c:pt idx="16">
                  <c:v>9.1701697530865989E-3</c:v>
                </c:pt>
                <c:pt idx="17">
                  <c:v>2.5303348765431943E-2</c:v>
                </c:pt>
                <c:pt idx="18">
                  <c:v>1.5032839506172957E-2</c:v>
                </c:pt>
                <c:pt idx="19">
                  <c:v>-7.1001543209876505E-3</c:v>
                </c:pt>
                <c:pt idx="20">
                  <c:v>5.6638580246912706E-3</c:v>
                </c:pt>
                <c:pt idx="21">
                  <c:v>7.0148456790122271E-3</c:v>
                </c:pt>
                <c:pt idx="22">
                  <c:v>3.2758641975310088E-3</c:v>
                </c:pt>
                <c:pt idx="23">
                  <c:v>-2.1712407407407541E-2</c:v>
                </c:pt>
                <c:pt idx="24">
                  <c:v>-1.3487530864197739E-2</c:v>
                </c:pt>
                <c:pt idx="25">
                  <c:v>2.5456435185185367E-2</c:v>
                </c:pt>
                <c:pt idx="26">
                  <c:v>-2.7614799382716049E-2</c:v>
                </c:pt>
                <c:pt idx="27">
                  <c:v>4.8375308641974701E-3</c:v>
                </c:pt>
                <c:pt idx="28">
                  <c:v>-6.7864969135802422E-3</c:v>
                </c:pt>
                <c:pt idx="29">
                  <c:v>2.2323348765431961E-2</c:v>
                </c:pt>
                <c:pt idx="30">
                  <c:v>-2.9350493827160484E-2</c:v>
                </c:pt>
                <c:pt idx="31">
                  <c:v>1.9806512345678984E-2</c:v>
                </c:pt>
                <c:pt idx="32">
                  <c:v>-1.1106141975308681E-2</c:v>
                </c:pt>
                <c:pt idx="33">
                  <c:v>-1.1298487654320954E-2</c:v>
                </c:pt>
                <c:pt idx="34">
                  <c:v>1.8749197530864237E-2</c:v>
                </c:pt>
                <c:pt idx="35">
                  <c:v>-1.5555740740740731E-2</c:v>
                </c:pt>
                <c:pt idx="36">
                  <c:v>1.3289135802469154E-2</c:v>
                </c:pt>
                <c:pt idx="37">
                  <c:v>-4.3568981481483249E-3</c:v>
                </c:pt>
                <c:pt idx="38">
                  <c:v>-3.084799382716108E-3</c:v>
                </c:pt>
                <c:pt idx="39">
                  <c:v>5.6241975308641834E-3</c:v>
                </c:pt>
                <c:pt idx="40">
                  <c:v>8.0768364197532083E-3</c:v>
                </c:pt>
                <c:pt idx="41">
                  <c:v>1.2930015432098818E-2</c:v>
                </c:pt>
                <c:pt idx="42">
                  <c:v>-2.1390493827160517E-2</c:v>
                </c:pt>
                <c:pt idx="43">
                  <c:v>-8.8682098765424655E-4</c:v>
                </c:pt>
                <c:pt idx="44">
                  <c:v>-3.6428086419755257E-3</c:v>
                </c:pt>
                <c:pt idx="45">
                  <c:v>-6.7751543209877418E-3</c:v>
                </c:pt>
                <c:pt idx="46">
                  <c:v>-2.530802469135951E-3</c:v>
                </c:pt>
                <c:pt idx="47">
                  <c:v>-9.7907407407382685E-4</c:v>
                </c:pt>
                <c:pt idx="48">
                  <c:v>8.3324691358024339E-3</c:v>
                </c:pt>
                <c:pt idx="49">
                  <c:v>-1.7435648148149685E-3</c:v>
                </c:pt>
                <c:pt idx="50">
                  <c:v>1.2918672839508094E-3</c:v>
                </c:pt>
                <c:pt idx="51">
                  <c:v>2.4044197530864064E-2</c:v>
                </c:pt>
                <c:pt idx="52">
                  <c:v>-3.3731635802469739E-3</c:v>
                </c:pt>
                <c:pt idx="53">
                  <c:v>-1.5263317901234474E-2</c:v>
                </c:pt>
                <c:pt idx="54">
                  <c:v>-3.3504938271604612E-3</c:v>
                </c:pt>
                <c:pt idx="55">
                  <c:v>4.3198456790123352E-3</c:v>
                </c:pt>
                <c:pt idx="56">
                  <c:v>-8.5894753086419584E-3</c:v>
                </c:pt>
                <c:pt idx="57">
                  <c:v>-4.6884876543211718E-3</c:v>
                </c:pt>
                <c:pt idx="58">
                  <c:v>-2.5074135802469089E-2</c:v>
                </c:pt>
                <c:pt idx="59">
                  <c:v>2.4660925925925836E-2</c:v>
                </c:pt>
                <c:pt idx="60">
                  <c:v>8.3958024691359601E-3</c:v>
                </c:pt>
                <c:pt idx="61">
                  <c:v>9.0064351851850688E-3</c:v>
                </c:pt>
                <c:pt idx="62">
                  <c:v>-3.2381327160493356E-3</c:v>
                </c:pt>
                <c:pt idx="63">
                  <c:v>1.9607530864197864E-2</c:v>
                </c:pt>
                <c:pt idx="64">
                  <c:v>2.5601697530865941E-3</c:v>
                </c:pt>
                <c:pt idx="65">
                  <c:v>-4.2866512345678398E-3</c:v>
                </c:pt>
                <c:pt idx="66">
                  <c:v>-4.2350493827160385E-2</c:v>
                </c:pt>
                <c:pt idx="67">
                  <c:v>9.7765123456790004E-3</c:v>
                </c:pt>
                <c:pt idx="68">
                  <c:v>1.7863858024691259E-2</c:v>
                </c:pt>
                <c:pt idx="69">
                  <c:v>3.6681790123456182E-3</c:v>
                </c:pt>
                <c:pt idx="70">
                  <c:v>-2.1641358024693247E-3</c:v>
                </c:pt>
                <c:pt idx="71">
                  <c:v>-3.2424074074073328E-3</c:v>
                </c:pt>
                <c:pt idx="72">
                  <c:v>-1.887530864197462E-3</c:v>
                </c:pt>
                <c:pt idx="73">
                  <c:v>1.6046435185185004E-2</c:v>
                </c:pt>
                <c:pt idx="74">
                  <c:v>2.2785339506170565E-3</c:v>
                </c:pt>
                <c:pt idx="75">
                  <c:v>3.9908641975308079E-3</c:v>
                </c:pt>
                <c:pt idx="76">
                  <c:v>-1.9669830246913822E-2</c:v>
                </c:pt>
                <c:pt idx="77">
                  <c:v>6.433348765432445E-3</c:v>
                </c:pt>
                <c:pt idx="78">
                  <c:v>-1.450382716049381E-2</c:v>
                </c:pt>
                <c:pt idx="79">
                  <c:v>7.798456790124586E-4</c:v>
                </c:pt>
                <c:pt idx="80">
                  <c:v>7.7405246913582193E-3</c:v>
                </c:pt>
                <c:pt idx="81">
                  <c:v>9.5151234567913967E-4</c:v>
                </c:pt>
                <c:pt idx="82">
                  <c:v>-9.4741358024690303E-3</c:v>
                </c:pt>
                <c:pt idx="83">
                  <c:v>7.5942592592592728E-3</c:v>
                </c:pt>
                <c:pt idx="84">
                  <c:v>3.3158024691355426E-3</c:v>
                </c:pt>
                <c:pt idx="85">
                  <c:v>1.0773101851851763E-2</c:v>
                </c:pt>
                <c:pt idx="86">
                  <c:v>-1.1234799382715766E-2</c:v>
                </c:pt>
                <c:pt idx="87">
                  <c:v>3.650864197531023E-3</c:v>
                </c:pt>
                <c:pt idx="88">
                  <c:v>-1.7764969135800612E-3</c:v>
                </c:pt>
                <c:pt idx="89">
                  <c:v>6.8500154320987328E-3</c:v>
                </c:pt>
                <c:pt idx="90">
                  <c:v>-9.820493827160437E-3</c:v>
                </c:pt>
                <c:pt idx="91">
                  <c:v>-8.3487654320757443E-5</c:v>
                </c:pt>
                <c:pt idx="92">
                  <c:v>7.7385802469143172E-4</c:v>
                </c:pt>
                <c:pt idx="93">
                  <c:v>5.008179012345737E-3</c:v>
                </c:pt>
                <c:pt idx="94">
                  <c:v>1.1585864197530826E-2</c:v>
                </c:pt>
                <c:pt idx="95">
                  <c:v>1.3837592592592651E-2</c:v>
                </c:pt>
                <c:pt idx="96">
                  <c:v>-3.7660864197530897E-2</c:v>
                </c:pt>
                <c:pt idx="97">
                  <c:v>-3.8735648148147117E-3</c:v>
                </c:pt>
                <c:pt idx="98">
                  <c:v>1.5381867283950745E-2</c:v>
                </c:pt>
                <c:pt idx="99">
                  <c:v>-1.0339135802469368E-2</c:v>
                </c:pt>
                <c:pt idx="100">
                  <c:v>9.6935030864195859E-3</c:v>
                </c:pt>
                <c:pt idx="101">
                  <c:v>1.5346682098765552E-2</c:v>
                </c:pt>
                <c:pt idx="102">
                  <c:v>-6.7504938271605308E-3</c:v>
                </c:pt>
                <c:pt idx="103">
                  <c:v>-2.3701543209877496E-3</c:v>
                </c:pt>
                <c:pt idx="104">
                  <c:v>-1.3162808641975277E-2</c:v>
                </c:pt>
                <c:pt idx="105">
                  <c:v>-2.3251543209876768E-3</c:v>
                </c:pt>
                <c:pt idx="106">
                  <c:v>1.2785864197530694E-2</c:v>
                </c:pt>
                <c:pt idx="107">
                  <c:v>-1.1772708333333215E-2</c:v>
                </c:pt>
              </c:numCache>
            </c:numRef>
          </c:val>
          <c:smooth val="0"/>
          <c:extLst>
            <c:ext xmlns:c16="http://schemas.microsoft.com/office/drawing/2014/chart" uri="{C3380CC4-5D6E-409C-BE32-E72D297353CC}">
              <c16:uniqueId val="{00000000-1034-44BC-B91D-FCCB998A8C21}"/>
            </c:ext>
          </c:extLst>
        </c:ser>
        <c:dLbls>
          <c:showLegendKey val="0"/>
          <c:showVal val="0"/>
          <c:showCatName val="0"/>
          <c:showSerName val="0"/>
          <c:showPercent val="0"/>
          <c:showBubbleSize val="0"/>
        </c:dLbls>
        <c:smooth val="0"/>
        <c:axId val="-1885157296"/>
        <c:axId val="-1885154576"/>
      </c:lineChart>
      <c:dateAx>
        <c:axId val="-1885157296"/>
        <c:scaling>
          <c:orientation val="minMax"/>
        </c:scaling>
        <c:delete val="1"/>
        <c:axPos val="b"/>
        <c:numFmt formatCode="mmm\-yy" sourceLinked="1"/>
        <c:majorTickMark val="out"/>
        <c:minorTickMark val="none"/>
        <c:tickLblPos val="none"/>
        <c:crossAx val="-1885154576"/>
        <c:crosses val="autoZero"/>
        <c:auto val="1"/>
        <c:lblOffset val="100"/>
        <c:baseTimeUnit val="months"/>
      </c:dateAx>
      <c:valAx>
        <c:axId val="-188515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85157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000000000000189" l="0.70000000000000062" r="0.70000000000000062" t="0.75000000000000189"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v>Residui Gpl</c:v>
          </c:tx>
          <c:marker>
            <c:symbol val="none"/>
          </c:marker>
          <c:cat>
            <c:numRef>
              <c:f>'Calcolo residui'!$A$4:$A$111</c:f>
              <c:numCache>
                <c:formatCode>mmm\-yy</c:formatCode>
                <c:ptCount val="108"/>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numCache>
            </c:numRef>
          </c:cat>
          <c:val>
            <c:numRef>
              <c:f>'Calcolo residui'!$J$4:$J$111</c:f>
              <c:numCache>
                <c:formatCode>#,##0.000</c:formatCode>
                <c:ptCount val="108"/>
                <c:pt idx="0">
                  <c:v>9.9768518518517091E-4</c:v>
                </c:pt>
                <c:pt idx="1">
                  <c:v>1.4043209876543061E-3</c:v>
                </c:pt>
                <c:pt idx="2">
                  <c:v>-7.6342592592593128E-3</c:v>
                </c:pt>
                <c:pt idx="3">
                  <c:v>2.1558641975308879E-3</c:v>
                </c:pt>
                <c:pt idx="4">
                  <c:v>1.2175925925925757E-3</c:v>
                </c:pt>
                <c:pt idx="5">
                  <c:v>-2.6435185185185173E-3</c:v>
                </c:pt>
                <c:pt idx="6">
                  <c:v>4.1558641975308896E-3</c:v>
                </c:pt>
                <c:pt idx="7">
                  <c:v>2.0555555555554772E-3</c:v>
                </c:pt>
                <c:pt idx="8">
                  <c:v>-2.4398148148148113E-3</c:v>
                </c:pt>
                <c:pt idx="9">
                  <c:v>-5.3919753086421052E-3</c:v>
                </c:pt>
                <c:pt idx="10">
                  <c:v>5.1882716049381772E-3</c:v>
                </c:pt>
                <c:pt idx="11">
                  <c:v>9.5370370370373436E-4</c:v>
                </c:pt>
                <c:pt idx="12">
                  <c:v>-4.6882716049382323E-3</c:v>
                </c:pt>
                <c:pt idx="13">
                  <c:v>7.0709876543210148E-3</c:v>
                </c:pt>
                <c:pt idx="14">
                  <c:v>6.9907407407410194E-4</c:v>
                </c:pt>
                <c:pt idx="15">
                  <c:v>-1.017746913580253E-2</c:v>
                </c:pt>
                <c:pt idx="16">
                  <c:v>2.5509259259259842E-3</c:v>
                </c:pt>
                <c:pt idx="17">
                  <c:v>6.8981481481478202E-4</c:v>
                </c:pt>
                <c:pt idx="18">
                  <c:v>7.1558641975308923E-3</c:v>
                </c:pt>
                <c:pt idx="19">
                  <c:v>-1.2777777777778221E-3</c:v>
                </c:pt>
                <c:pt idx="20">
                  <c:v>-1.0648148148151293E-4</c:v>
                </c:pt>
                <c:pt idx="21">
                  <c:v>4.9413580246913114E-3</c:v>
                </c:pt>
                <c:pt idx="22">
                  <c:v>1.3188271604938184E-2</c:v>
                </c:pt>
                <c:pt idx="23">
                  <c:v>-1.071296296296298E-2</c:v>
                </c:pt>
                <c:pt idx="24">
                  <c:v>-5.0216049382716399E-3</c:v>
                </c:pt>
                <c:pt idx="25">
                  <c:v>1.0709876543210095E-3</c:v>
                </c:pt>
                <c:pt idx="26">
                  <c:v>2.6990740740741037E-3</c:v>
                </c:pt>
                <c:pt idx="27">
                  <c:v>-7.5108024691357134E-3</c:v>
                </c:pt>
                <c:pt idx="28">
                  <c:v>-6.7824074074073204E-3</c:v>
                </c:pt>
                <c:pt idx="29">
                  <c:v>4.3564814814813779E-3</c:v>
                </c:pt>
                <c:pt idx="30">
                  <c:v>3.1558641975308888E-3</c:v>
                </c:pt>
                <c:pt idx="31">
                  <c:v>7.2222222222229071E-4</c:v>
                </c:pt>
                <c:pt idx="32">
                  <c:v>-1.1064814814815138E-3</c:v>
                </c:pt>
                <c:pt idx="33">
                  <c:v>-7.7253086419752925E-3</c:v>
                </c:pt>
                <c:pt idx="34">
                  <c:v>1.5216049382714703E-3</c:v>
                </c:pt>
                <c:pt idx="35">
                  <c:v>9.5370370370362334E-4</c:v>
                </c:pt>
                <c:pt idx="36">
                  <c:v>-3.0216049382715271E-3</c:v>
                </c:pt>
                <c:pt idx="37">
                  <c:v>4.4043209876543088E-3</c:v>
                </c:pt>
                <c:pt idx="38">
                  <c:v>6.9907407407399091E-4</c:v>
                </c:pt>
                <c:pt idx="39">
                  <c:v>-1.5108024691358191E-3</c:v>
                </c:pt>
                <c:pt idx="40">
                  <c:v>2.175925925925748E-4</c:v>
                </c:pt>
                <c:pt idx="41">
                  <c:v>2.0231481481480795E-3</c:v>
                </c:pt>
                <c:pt idx="42">
                  <c:v>4.1558641975308896E-3</c:v>
                </c:pt>
                <c:pt idx="43">
                  <c:v>-1.2777777777778221E-3</c:v>
                </c:pt>
                <c:pt idx="44">
                  <c:v>-2.1064814814815147E-3</c:v>
                </c:pt>
                <c:pt idx="45">
                  <c:v>-3.0586419753086957E-3</c:v>
                </c:pt>
                <c:pt idx="46">
                  <c:v>-9.1450617283951319E-3</c:v>
                </c:pt>
                <c:pt idx="47">
                  <c:v>9.5370370370362334E-4</c:v>
                </c:pt>
                <c:pt idx="48">
                  <c:v>5.3117283950617766E-3</c:v>
                </c:pt>
                <c:pt idx="49">
                  <c:v>8.73765432098772E-3</c:v>
                </c:pt>
                <c:pt idx="50">
                  <c:v>-2.3009259259259007E-3</c:v>
                </c:pt>
                <c:pt idx="51">
                  <c:v>-1.7746913580252155E-4</c:v>
                </c:pt>
                <c:pt idx="52">
                  <c:v>5.2175925925926903E-3</c:v>
                </c:pt>
                <c:pt idx="53">
                  <c:v>-6.4351851851851549E-4</c:v>
                </c:pt>
                <c:pt idx="54">
                  <c:v>-5.1080246913570715E-4</c:v>
                </c:pt>
                <c:pt idx="55">
                  <c:v>-2.9444444444444162E-3</c:v>
                </c:pt>
                <c:pt idx="56">
                  <c:v>5.6018518518519134E-4</c:v>
                </c:pt>
                <c:pt idx="57">
                  <c:v>1.9413580246913087E-3</c:v>
                </c:pt>
                <c:pt idx="58">
                  <c:v>-2.4783950617283113E-3</c:v>
                </c:pt>
                <c:pt idx="59">
                  <c:v>-5.3796296296296786E-3</c:v>
                </c:pt>
                <c:pt idx="60">
                  <c:v>-7.0216049382716417E-3</c:v>
                </c:pt>
                <c:pt idx="61">
                  <c:v>-1.1262345679012409E-2</c:v>
                </c:pt>
                <c:pt idx="62">
                  <c:v>1.5032407407407411E-2</c:v>
                </c:pt>
                <c:pt idx="63">
                  <c:v>1.9155864197530903E-2</c:v>
                </c:pt>
                <c:pt idx="64">
                  <c:v>1.884259259259391E-3</c:v>
                </c:pt>
                <c:pt idx="65">
                  <c:v>1.6898148148148939E-3</c:v>
                </c:pt>
                <c:pt idx="66">
                  <c:v>-2.2177469135802541E-2</c:v>
                </c:pt>
                <c:pt idx="67">
                  <c:v>-7.611111111111124E-3</c:v>
                </c:pt>
                <c:pt idx="68">
                  <c:v>4.8935185185186025E-3</c:v>
                </c:pt>
                <c:pt idx="69">
                  <c:v>4.2746913580246071E-3</c:v>
                </c:pt>
                <c:pt idx="70">
                  <c:v>7.5216049382715866E-3</c:v>
                </c:pt>
                <c:pt idx="71">
                  <c:v>2.6203703703703285E-3</c:v>
                </c:pt>
                <c:pt idx="72">
                  <c:v>1.6450617283950697E-3</c:v>
                </c:pt>
                <c:pt idx="73">
                  <c:v>1.7376543209877138E-3</c:v>
                </c:pt>
                <c:pt idx="74">
                  <c:v>1.0324074074072875E-3</c:v>
                </c:pt>
                <c:pt idx="75">
                  <c:v>-1.7746913580241053E-4</c:v>
                </c:pt>
                <c:pt idx="76">
                  <c:v>-4.7824074074073186E-3</c:v>
                </c:pt>
                <c:pt idx="77">
                  <c:v>-1.131018518518534E-2</c:v>
                </c:pt>
                <c:pt idx="78">
                  <c:v>2.1558641975308879E-3</c:v>
                </c:pt>
                <c:pt idx="79">
                  <c:v>4.05555555555559E-3</c:v>
                </c:pt>
                <c:pt idx="80">
                  <c:v>5.2268518518518992E-3</c:v>
                </c:pt>
                <c:pt idx="81">
                  <c:v>-3.9197530864198971E-4</c:v>
                </c:pt>
                <c:pt idx="82">
                  <c:v>-2.0478395061728438E-2</c:v>
                </c:pt>
                <c:pt idx="83">
                  <c:v>8.6203703703704448E-3</c:v>
                </c:pt>
                <c:pt idx="84">
                  <c:v>2.6645061728395092E-2</c:v>
                </c:pt>
                <c:pt idx="85">
                  <c:v>-3.5956790123456983E-3</c:v>
                </c:pt>
                <c:pt idx="86">
                  <c:v>-9.9675925925926112E-3</c:v>
                </c:pt>
                <c:pt idx="87">
                  <c:v>-6.1774691358025269E-3</c:v>
                </c:pt>
                <c:pt idx="88">
                  <c:v>-3.1157407407406135E-3</c:v>
                </c:pt>
                <c:pt idx="89">
                  <c:v>3.5648148148137437E-4</c:v>
                </c:pt>
                <c:pt idx="90">
                  <c:v>6.1558641975310024E-3</c:v>
                </c:pt>
                <c:pt idx="91">
                  <c:v>2.7222222222221815E-3</c:v>
                </c:pt>
                <c:pt idx="92">
                  <c:v>-1.1064814814814028E-3</c:v>
                </c:pt>
                <c:pt idx="93">
                  <c:v>6.6080246913580165E-3</c:v>
                </c:pt>
                <c:pt idx="94">
                  <c:v>6.8549382716048823E-3</c:v>
                </c:pt>
                <c:pt idx="95">
                  <c:v>3.2870370370370328E-3</c:v>
                </c:pt>
                <c:pt idx="96">
                  <c:v>-1.602160493827165E-2</c:v>
                </c:pt>
                <c:pt idx="97">
                  <c:v>-9.262345679012296E-3</c:v>
                </c:pt>
                <c:pt idx="98">
                  <c:v>3.2407407407508693E-5</c:v>
                </c:pt>
                <c:pt idx="99">
                  <c:v>4.8225308641974829E-3</c:v>
                </c:pt>
                <c:pt idx="100">
                  <c:v>3.8842592592592817E-3</c:v>
                </c:pt>
                <c:pt idx="101">
                  <c:v>2.3148148148077752E-5</c:v>
                </c:pt>
                <c:pt idx="102">
                  <c:v>-1.1774691358025224E-3</c:v>
                </c:pt>
                <c:pt idx="103">
                  <c:v>3.3888888888888857E-3</c:v>
                </c:pt>
                <c:pt idx="104">
                  <c:v>-4.1064814814814055E-3</c:v>
                </c:pt>
                <c:pt idx="105">
                  <c:v>-1.058641975308694E-3</c:v>
                </c:pt>
                <c:pt idx="106">
                  <c:v>-1.811728395061718E-3</c:v>
                </c:pt>
                <c:pt idx="107">
                  <c:v>1.9004629629629788E-3</c:v>
                </c:pt>
              </c:numCache>
            </c:numRef>
          </c:val>
          <c:smooth val="0"/>
          <c:extLst>
            <c:ext xmlns:c16="http://schemas.microsoft.com/office/drawing/2014/chart" uri="{C3380CC4-5D6E-409C-BE32-E72D297353CC}">
              <c16:uniqueId val="{00000000-7CD6-4F4A-853A-9AEB0CC388F8}"/>
            </c:ext>
          </c:extLst>
        </c:ser>
        <c:dLbls>
          <c:showLegendKey val="0"/>
          <c:showVal val="0"/>
          <c:showCatName val="0"/>
          <c:showSerName val="0"/>
          <c:showPercent val="0"/>
          <c:showBubbleSize val="0"/>
        </c:dLbls>
        <c:smooth val="0"/>
        <c:axId val="-1885148048"/>
        <c:axId val="-1885156752"/>
      </c:lineChart>
      <c:dateAx>
        <c:axId val="-1885148048"/>
        <c:scaling>
          <c:orientation val="minMax"/>
        </c:scaling>
        <c:delete val="1"/>
        <c:axPos val="b"/>
        <c:numFmt formatCode="mmm\-yy" sourceLinked="1"/>
        <c:majorTickMark val="out"/>
        <c:minorTickMark val="none"/>
        <c:tickLblPos val="none"/>
        <c:crossAx val="-1885156752"/>
        <c:crosses val="autoZero"/>
        <c:auto val="1"/>
        <c:lblOffset val="100"/>
        <c:baseTimeUnit val="months"/>
      </c:dateAx>
      <c:valAx>
        <c:axId val="-1885156752"/>
        <c:scaling>
          <c:orientation val="minMax"/>
        </c:scaling>
        <c:delete val="0"/>
        <c:axPos val="l"/>
        <c:majorGridlines/>
        <c:numFmt formatCode="#,##0.000" sourceLinked="1"/>
        <c:majorTickMark val="out"/>
        <c:minorTickMark val="none"/>
        <c:tickLblPos val="nextTo"/>
        <c:crossAx val="-1885148048"/>
        <c:crosses val="autoZero"/>
        <c:crossBetween val="between"/>
      </c:valAx>
    </c:plotArea>
    <c:legend>
      <c:legendPos val="b"/>
      <c:overlay val="0"/>
    </c:legend>
    <c:plotVisOnly val="1"/>
    <c:dispBlanksAs val="gap"/>
    <c:showDLblsOverMax val="0"/>
  </c:chart>
  <c:printSettings>
    <c:headerFooter/>
    <c:pageMargins b="0.75000000000000155" l="0.70000000000000062" r="0.70000000000000062" t="0.7500000000000015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Analisi residui</a:t>
            </a:r>
            <a:r>
              <a:rPr lang="en-US" baseline="0"/>
              <a:t> benzina</a:t>
            </a:r>
          </a:p>
        </c:rich>
      </c:tx>
      <c:layout>
        <c:manualLayout>
          <c:xMode val="edge"/>
          <c:yMode val="edge"/>
          <c:x val="0.27184711286089236"/>
          <c:y val="3.2407407407407558E-2"/>
        </c:manualLayout>
      </c:layout>
      <c:overlay val="0"/>
    </c:title>
    <c:autoTitleDeleted val="0"/>
    <c:plotArea>
      <c:layout/>
      <c:barChart>
        <c:barDir val="col"/>
        <c:grouping val="clustered"/>
        <c:varyColors val="0"/>
        <c:ser>
          <c:idx val="0"/>
          <c:order val="0"/>
          <c:tx>
            <c:v>Residui</c:v>
          </c:tx>
          <c:invertIfNegative val="0"/>
          <c:trendline>
            <c:spPr>
              <a:ln>
                <a:solidFill>
                  <a:schemeClr val="accent2"/>
                </a:solidFill>
              </a:ln>
            </c:spPr>
            <c:trendlineType val="poly"/>
            <c:order val="6"/>
            <c:dispRSqr val="0"/>
            <c:dispEq val="0"/>
          </c:trendline>
          <c:cat>
            <c:numRef>
              <c:f>'Analisi residui'!$J$4:$J$15</c:f>
              <c:numCache>
                <c:formatCode>General</c:formatCode>
                <c:ptCount val="12"/>
                <c:pt idx="0">
                  <c:v>-2.5</c:v>
                </c:pt>
                <c:pt idx="1">
                  <c:v>-2</c:v>
                </c:pt>
                <c:pt idx="2">
                  <c:v>-1.5</c:v>
                </c:pt>
                <c:pt idx="3">
                  <c:v>-1</c:v>
                </c:pt>
                <c:pt idx="4">
                  <c:v>-0.5</c:v>
                </c:pt>
                <c:pt idx="5">
                  <c:v>0</c:v>
                </c:pt>
                <c:pt idx="6">
                  <c:v>0.5</c:v>
                </c:pt>
                <c:pt idx="7">
                  <c:v>1</c:v>
                </c:pt>
                <c:pt idx="8">
                  <c:v>1.5</c:v>
                </c:pt>
                <c:pt idx="9">
                  <c:v>2</c:v>
                </c:pt>
                <c:pt idx="10">
                  <c:v>2.5</c:v>
                </c:pt>
                <c:pt idx="11">
                  <c:v>3</c:v>
                </c:pt>
              </c:numCache>
            </c:numRef>
          </c:cat>
          <c:val>
            <c:numRef>
              <c:f>'Analisi residui'!$K$4:$K$15</c:f>
              <c:numCache>
                <c:formatCode>0</c:formatCode>
                <c:ptCount val="12"/>
                <c:pt idx="0" formatCode="General">
                  <c:v>0</c:v>
                </c:pt>
                <c:pt idx="1">
                  <c:v>3</c:v>
                </c:pt>
                <c:pt idx="2">
                  <c:v>2</c:v>
                </c:pt>
                <c:pt idx="3">
                  <c:v>6</c:v>
                </c:pt>
                <c:pt idx="4">
                  <c:v>16</c:v>
                </c:pt>
                <c:pt idx="5">
                  <c:v>24</c:v>
                </c:pt>
                <c:pt idx="6">
                  <c:v>24</c:v>
                </c:pt>
                <c:pt idx="7">
                  <c:v>15</c:v>
                </c:pt>
                <c:pt idx="8">
                  <c:v>9</c:v>
                </c:pt>
                <c:pt idx="9">
                  <c:v>5</c:v>
                </c:pt>
                <c:pt idx="10">
                  <c:v>1</c:v>
                </c:pt>
                <c:pt idx="11" formatCode="General">
                  <c:v>0</c:v>
                </c:pt>
              </c:numCache>
            </c:numRef>
          </c:val>
          <c:extLst>
            <c:ext xmlns:c16="http://schemas.microsoft.com/office/drawing/2014/chart" uri="{C3380CC4-5D6E-409C-BE32-E72D297353CC}">
              <c16:uniqueId val="{00000001-DD0F-4CD5-B166-2EC760DD81A4}"/>
            </c:ext>
          </c:extLst>
        </c:ser>
        <c:dLbls>
          <c:showLegendKey val="0"/>
          <c:showVal val="0"/>
          <c:showCatName val="0"/>
          <c:showSerName val="0"/>
          <c:showPercent val="0"/>
          <c:showBubbleSize val="0"/>
        </c:dLbls>
        <c:gapWidth val="150"/>
        <c:axId val="-1885146416"/>
        <c:axId val="-1885152944"/>
      </c:barChart>
      <c:catAx>
        <c:axId val="-1885146416"/>
        <c:scaling>
          <c:orientation val="minMax"/>
        </c:scaling>
        <c:delete val="0"/>
        <c:axPos val="b"/>
        <c:numFmt formatCode="General" sourceLinked="1"/>
        <c:majorTickMark val="out"/>
        <c:minorTickMark val="none"/>
        <c:tickLblPos val="nextTo"/>
        <c:crossAx val="-1885152944"/>
        <c:crosses val="autoZero"/>
        <c:auto val="1"/>
        <c:lblAlgn val="ctr"/>
        <c:lblOffset val="100"/>
        <c:noMultiLvlLbl val="0"/>
      </c:catAx>
      <c:valAx>
        <c:axId val="-1885152944"/>
        <c:scaling>
          <c:orientation val="minMax"/>
        </c:scaling>
        <c:delete val="0"/>
        <c:axPos val="l"/>
        <c:majorGridlines/>
        <c:numFmt formatCode="General" sourceLinked="1"/>
        <c:majorTickMark val="out"/>
        <c:minorTickMark val="none"/>
        <c:tickLblPos val="nextTo"/>
        <c:crossAx val="-1885146416"/>
        <c:crosses val="autoZero"/>
        <c:crossBetween val="between"/>
      </c:valAx>
    </c:plotArea>
    <c:legend>
      <c:legendPos val="r"/>
      <c:overlay val="0"/>
    </c:legend>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Analisi residui diesel</a:t>
            </a:r>
          </a:p>
        </c:rich>
      </c:tx>
      <c:overlay val="0"/>
      <c:spPr>
        <a:noFill/>
        <a:ln>
          <a:noFill/>
        </a:ln>
        <a:effectLst/>
      </c:spPr>
    </c:title>
    <c:autoTitleDeleted val="0"/>
    <c:plotArea>
      <c:layout/>
      <c:barChart>
        <c:barDir val="col"/>
        <c:grouping val="clustered"/>
        <c:varyColors val="0"/>
        <c:ser>
          <c:idx val="0"/>
          <c:order val="0"/>
          <c:tx>
            <c:v>Residui</c:v>
          </c:tx>
          <c:spPr>
            <a:solidFill>
              <a:schemeClr val="accent1"/>
            </a:solidFill>
            <a:ln>
              <a:noFill/>
            </a:ln>
            <a:effectLst/>
          </c:spPr>
          <c:invertIfNegative val="0"/>
          <c:trendline>
            <c:spPr>
              <a:ln>
                <a:solidFill>
                  <a:srgbClr val="FF0000"/>
                </a:solidFill>
              </a:ln>
            </c:spPr>
            <c:trendlineType val="poly"/>
            <c:order val="5"/>
            <c:dispRSqr val="0"/>
            <c:dispEq val="0"/>
          </c:trendline>
          <c:cat>
            <c:numRef>
              <c:f>'Analisi residui'!$J$24:$J$34</c:f>
              <c:numCache>
                <c:formatCode>General</c:formatCode>
                <c:ptCount val="11"/>
                <c:pt idx="0">
                  <c:v>-3</c:v>
                </c:pt>
                <c:pt idx="1">
                  <c:v>-2.5</c:v>
                </c:pt>
                <c:pt idx="2">
                  <c:v>-2</c:v>
                </c:pt>
                <c:pt idx="3">
                  <c:v>-1.5</c:v>
                </c:pt>
                <c:pt idx="4">
                  <c:v>-1</c:v>
                </c:pt>
                <c:pt idx="5">
                  <c:v>-0.5</c:v>
                </c:pt>
                <c:pt idx="6">
                  <c:v>0</c:v>
                </c:pt>
                <c:pt idx="7">
                  <c:v>0.5</c:v>
                </c:pt>
                <c:pt idx="8">
                  <c:v>1</c:v>
                </c:pt>
                <c:pt idx="9">
                  <c:v>1.5</c:v>
                </c:pt>
                <c:pt idx="10">
                  <c:v>2</c:v>
                </c:pt>
              </c:numCache>
            </c:numRef>
          </c:cat>
          <c:val>
            <c:numRef>
              <c:f>'Analisi residui'!$K$24:$K$34</c:f>
              <c:numCache>
                <c:formatCode>0</c:formatCode>
                <c:ptCount val="11"/>
                <c:pt idx="0" formatCode="General">
                  <c:v>1</c:v>
                </c:pt>
                <c:pt idx="1">
                  <c:v>1</c:v>
                </c:pt>
                <c:pt idx="2">
                  <c:v>2</c:v>
                </c:pt>
                <c:pt idx="3">
                  <c:v>5</c:v>
                </c:pt>
                <c:pt idx="4">
                  <c:v>6</c:v>
                </c:pt>
                <c:pt idx="5">
                  <c:v>16</c:v>
                </c:pt>
                <c:pt idx="6">
                  <c:v>22</c:v>
                </c:pt>
                <c:pt idx="7">
                  <c:v>21</c:v>
                </c:pt>
                <c:pt idx="8">
                  <c:v>18</c:v>
                </c:pt>
                <c:pt idx="9">
                  <c:v>9</c:v>
                </c:pt>
                <c:pt idx="10">
                  <c:v>7</c:v>
                </c:pt>
              </c:numCache>
            </c:numRef>
          </c:val>
          <c:extLst>
            <c:ext xmlns:c16="http://schemas.microsoft.com/office/drawing/2014/chart" uri="{C3380CC4-5D6E-409C-BE32-E72D297353CC}">
              <c16:uniqueId val="{00000001-67D7-4DA9-87CF-C47B6B25A104}"/>
            </c:ext>
          </c:extLst>
        </c:ser>
        <c:dLbls>
          <c:showLegendKey val="0"/>
          <c:showVal val="0"/>
          <c:showCatName val="0"/>
          <c:showSerName val="0"/>
          <c:showPercent val="0"/>
          <c:showBubbleSize val="0"/>
        </c:dLbls>
        <c:gapWidth val="219"/>
        <c:overlap val="-27"/>
        <c:axId val="-1885149136"/>
        <c:axId val="-1885147504"/>
      </c:barChart>
      <c:catAx>
        <c:axId val="-188514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85147504"/>
        <c:crosses val="autoZero"/>
        <c:auto val="1"/>
        <c:lblAlgn val="ctr"/>
        <c:lblOffset val="100"/>
        <c:noMultiLvlLbl val="0"/>
      </c:catAx>
      <c:valAx>
        <c:axId val="-188514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8514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000000000000189" l="0.70000000000000062" r="0.70000000000000062" t="0.75000000000000189"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1"/>
          <c:order val="0"/>
          <c:tx>
            <c:v>Analisi residui Gpl</c:v>
          </c:tx>
          <c:spPr>
            <a:solidFill>
              <a:schemeClr val="tx1"/>
            </a:solidFill>
          </c:spPr>
          <c:invertIfNegative val="0"/>
          <c:trendline>
            <c:spPr>
              <a:ln>
                <a:solidFill>
                  <a:srgbClr val="FF0000"/>
                </a:solidFill>
              </a:ln>
            </c:spPr>
            <c:trendlineType val="poly"/>
            <c:order val="6"/>
            <c:dispRSqr val="0"/>
            <c:dispEq val="0"/>
          </c:trendline>
          <c:val>
            <c:numRef>
              <c:f>'Analisi residui'!$K$44:$K$58</c:f>
              <c:numCache>
                <c:formatCode>0</c:formatCode>
                <c:ptCount val="15"/>
                <c:pt idx="0" formatCode="General">
                  <c:v>2</c:v>
                </c:pt>
                <c:pt idx="1">
                  <c:v>0</c:v>
                </c:pt>
                <c:pt idx="2">
                  <c:v>1</c:v>
                </c:pt>
                <c:pt idx="3">
                  <c:v>4</c:v>
                </c:pt>
                <c:pt idx="4">
                  <c:v>9</c:v>
                </c:pt>
                <c:pt idx="5">
                  <c:v>8</c:v>
                </c:pt>
                <c:pt idx="6">
                  <c:v>23</c:v>
                </c:pt>
                <c:pt idx="7">
                  <c:v>34</c:v>
                </c:pt>
                <c:pt idx="8">
                  <c:v>17</c:v>
                </c:pt>
                <c:pt idx="9">
                  <c:v>6</c:v>
                </c:pt>
                <c:pt idx="10">
                  <c:v>1</c:v>
                </c:pt>
                <c:pt idx="11" formatCode="General">
                  <c:v>1</c:v>
                </c:pt>
                <c:pt idx="12" formatCode="General">
                  <c:v>1</c:v>
                </c:pt>
                <c:pt idx="13" formatCode="General">
                  <c:v>0</c:v>
                </c:pt>
                <c:pt idx="14" formatCode="General">
                  <c:v>1</c:v>
                </c:pt>
              </c:numCache>
            </c:numRef>
          </c:val>
          <c:extLst>
            <c:ext xmlns:c16="http://schemas.microsoft.com/office/drawing/2014/chart" uri="{C3380CC4-5D6E-409C-BE32-E72D297353CC}">
              <c16:uniqueId val="{00000001-DCD9-44A1-90E5-E96045979DAD}"/>
            </c:ext>
          </c:extLst>
        </c:ser>
        <c:dLbls>
          <c:showLegendKey val="0"/>
          <c:showVal val="0"/>
          <c:showCatName val="0"/>
          <c:showSerName val="0"/>
          <c:showPercent val="0"/>
          <c:showBubbleSize val="0"/>
        </c:dLbls>
        <c:gapWidth val="150"/>
        <c:axId val="-1885151312"/>
        <c:axId val="-1885145872"/>
      </c:barChart>
      <c:catAx>
        <c:axId val="-1885151312"/>
        <c:scaling>
          <c:orientation val="minMax"/>
        </c:scaling>
        <c:delete val="0"/>
        <c:axPos val="b"/>
        <c:majorTickMark val="out"/>
        <c:minorTickMark val="none"/>
        <c:tickLblPos val="nextTo"/>
        <c:crossAx val="-1885145872"/>
        <c:crosses val="autoZero"/>
        <c:auto val="1"/>
        <c:lblAlgn val="ctr"/>
        <c:lblOffset val="100"/>
        <c:noMultiLvlLbl val="0"/>
      </c:catAx>
      <c:valAx>
        <c:axId val="-1885145872"/>
        <c:scaling>
          <c:orientation val="minMax"/>
        </c:scaling>
        <c:delete val="0"/>
        <c:axPos val="l"/>
        <c:majorGridlines/>
        <c:numFmt formatCode="General" sourceLinked="1"/>
        <c:majorTickMark val="out"/>
        <c:minorTickMark val="none"/>
        <c:tickLblPos val="nextTo"/>
        <c:crossAx val="-1885151312"/>
        <c:crosses val="autoZero"/>
        <c:crossBetween val="between"/>
      </c:valAx>
    </c:plotArea>
    <c:legend>
      <c:legendPos val="r"/>
      <c:overlay val="0"/>
    </c:legend>
    <c:plotVisOnly val="1"/>
    <c:dispBlanksAs val="gap"/>
    <c:showDLblsOverMax val="0"/>
  </c:chart>
  <c:printSettings>
    <c:headerFooter/>
    <c:pageMargins b="0.75000000000000155" l="0.70000000000000062" r="0.70000000000000062" t="0.7500000000000015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a:t>Prezzi  €/l  Tracciato dei residui</a:t>
            </a:r>
          </a:p>
        </c:rich>
      </c:tx>
      <c:layout>
        <c:manualLayout>
          <c:xMode val="edge"/>
          <c:yMode val="edge"/>
          <c:x val="0.19274305555555571"/>
          <c:y val="3.8535645472061689E-2"/>
        </c:manualLayout>
      </c:layout>
      <c:overlay val="0"/>
    </c:title>
    <c:autoTitleDeleted val="0"/>
    <c:plotArea>
      <c:layout/>
      <c:scatterChart>
        <c:scatterStyle val="lineMarker"/>
        <c:varyColors val="0"/>
        <c:ser>
          <c:idx val="0"/>
          <c:order val="0"/>
          <c:spPr>
            <a:ln w="28575">
              <a:noFill/>
            </a:ln>
          </c:spPr>
          <c:xVal>
            <c:numRef>
              <c:f>Dati!$C$5:$C$20</c:f>
              <c:numCache>
                <c:formatCode>General</c:formatCode>
                <c:ptCount val="16"/>
                <c:pt idx="0">
                  <c:v>1.0820000000000001</c:v>
                </c:pt>
                <c:pt idx="1">
                  <c:v>1.052</c:v>
                </c:pt>
                <c:pt idx="2">
                  <c:v>1.0469999999999999</c:v>
                </c:pt>
                <c:pt idx="3">
                  <c:v>1.0580000000000001</c:v>
                </c:pt>
                <c:pt idx="4">
                  <c:v>1.125</c:v>
                </c:pt>
                <c:pt idx="5">
                  <c:v>1.2210000000000001</c:v>
                </c:pt>
                <c:pt idx="6">
                  <c:v>1.286</c:v>
                </c:pt>
                <c:pt idx="7">
                  <c:v>1.2989999999999999</c:v>
                </c:pt>
                <c:pt idx="8">
                  <c:v>1.381</c:v>
                </c:pt>
                <c:pt idx="9">
                  <c:v>1.234</c:v>
                </c:pt>
                <c:pt idx="10">
                  <c:v>1.3640000000000001</c:v>
                </c:pt>
                <c:pt idx="11">
                  <c:v>1.5549999999999999</c:v>
                </c:pt>
                <c:pt idx="12">
                  <c:v>1.7869999999999999</c:v>
                </c:pt>
                <c:pt idx="13">
                  <c:v>1.7490000000000001</c:v>
                </c:pt>
                <c:pt idx="14">
                  <c:v>1.7130000000000001</c:v>
                </c:pt>
                <c:pt idx="15">
                  <c:v>1.5349999999999999</c:v>
                </c:pt>
              </c:numCache>
            </c:numRef>
          </c:xVal>
          <c:yVal>
            <c:numRef>
              <c:f>'RLM1'!$D$49:$D$64</c:f>
              <c:numCache>
                <c:formatCode>General</c:formatCode>
                <c:ptCount val="16"/>
                <c:pt idx="0">
                  <c:v>0.93592475277910125</c:v>
                </c:pt>
                <c:pt idx="1">
                  <c:v>4.3899550694077334</c:v>
                </c:pt>
                <c:pt idx="2">
                  <c:v>-10.953708119375733</c:v>
                </c:pt>
                <c:pt idx="3">
                  <c:v>5.4826710339511919</c:v>
                </c:pt>
                <c:pt idx="4">
                  <c:v>22.204181474702636</c:v>
                </c:pt>
                <c:pt idx="5">
                  <c:v>-18.643419646716211</c:v>
                </c:pt>
                <c:pt idx="6">
                  <c:v>-3.5809676576318452</c:v>
                </c:pt>
                <c:pt idx="7">
                  <c:v>-14.271971510395815</c:v>
                </c:pt>
                <c:pt idx="8">
                  <c:v>19.656402830813022</c:v>
                </c:pt>
                <c:pt idx="9">
                  <c:v>-5.9641030212042097</c:v>
                </c:pt>
                <c:pt idx="10">
                  <c:v>4.172851595285465E-3</c:v>
                </c:pt>
                <c:pt idx="11">
                  <c:v>-1.7098020395169442</c:v>
                </c:pt>
                <c:pt idx="12">
                  <c:v>23.18171637816522</c:v>
                </c:pt>
                <c:pt idx="13">
                  <c:v>-84.872103168381727</c:v>
                </c:pt>
                <c:pt idx="14">
                  <c:v>69.615838879236435</c:v>
                </c:pt>
                <c:pt idx="15">
                  <c:v>-5.474788107248969</c:v>
                </c:pt>
              </c:numCache>
            </c:numRef>
          </c:yVal>
          <c:smooth val="0"/>
          <c:extLst>
            <c:ext xmlns:c16="http://schemas.microsoft.com/office/drawing/2014/chart" uri="{C3380CC4-5D6E-409C-BE32-E72D297353CC}">
              <c16:uniqueId val="{00000000-F04C-4ABA-A2B4-ABDC7640A2D9}"/>
            </c:ext>
          </c:extLst>
        </c:ser>
        <c:dLbls>
          <c:showLegendKey val="0"/>
          <c:showVal val="0"/>
          <c:showCatName val="0"/>
          <c:showSerName val="0"/>
          <c:showPercent val="0"/>
          <c:showBubbleSize val="0"/>
        </c:dLbls>
        <c:axId val="-1885155664"/>
        <c:axId val="-1885144784"/>
      </c:scatterChart>
      <c:valAx>
        <c:axId val="-1885155664"/>
        <c:scaling>
          <c:orientation val="minMax"/>
        </c:scaling>
        <c:delete val="0"/>
        <c:axPos val="b"/>
        <c:title>
          <c:tx>
            <c:rich>
              <a:bodyPr/>
              <a:lstStyle/>
              <a:p>
                <a:pPr>
                  <a:defRPr/>
                </a:pPr>
                <a:r>
                  <a:rPr lang="it-IT"/>
                  <a:t>Prezzi  €/l </a:t>
                </a:r>
              </a:p>
            </c:rich>
          </c:tx>
          <c:overlay val="0"/>
        </c:title>
        <c:numFmt formatCode="General" sourceLinked="1"/>
        <c:majorTickMark val="out"/>
        <c:minorTickMark val="none"/>
        <c:tickLblPos val="nextTo"/>
        <c:crossAx val="-1885144784"/>
        <c:crosses val="autoZero"/>
        <c:crossBetween val="midCat"/>
      </c:valAx>
      <c:valAx>
        <c:axId val="-1885144784"/>
        <c:scaling>
          <c:orientation val="minMax"/>
        </c:scaling>
        <c:delete val="0"/>
        <c:axPos val="l"/>
        <c:title>
          <c:tx>
            <c:rich>
              <a:bodyPr/>
              <a:lstStyle/>
              <a:p>
                <a:pPr>
                  <a:defRPr/>
                </a:pPr>
                <a:r>
                  <a:rPr lang="it-IT"/>
                  <a:t>Residui</a:t>
                </a:r>
              </a:p>
            </c:rich>
          </c:tx>
          <c:overlay val="0"/>
        </c:title>
        <c:numFmt formatCode="General" sourceLinked="1"/>
        <c:majorTickMark val="out"/>
        <c:minorTickMark val="none"/>
        <c:tickLblPos val="nextTo"/>
        <c:crossAx val="-1885155664"/>
        <c:crosses val="autoZero"/>
        <c:crossBetween val="midCat"/>
      </c:valAx>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a:t>Accise € Tracciato dei residui</a:t>
            </a:r>
          </a:p>
        </c:rich>
      </c:tx>
      <c:overlay val="0"/>
    </c:title>
    <c:autoTitleDeleted val="0"/>
    <c:plotArea>
      <c:layout/>
      <c:scatterChart>
        <c:scatterStyle val="lineMarker"/>
        <c:varyColors val="0"/>
        <c:ser>
          <c:idx val="0"/>
          <c:order val="0"/>
          <c:spPr>
            <a:ln w="28575">
              <a:noFill/>
            </a:ln>
          </c:spPr>
          <c:xVal>
            <c:numRef>
              <c:f>Dati!$D$5:$D$20</c:f>
              <c:numCache>
                <c:formatCode>General</c:formatCode>
                <c:ptCount val="16"/>
                <c:pt idx="0">
                  <c:v>0.52100000000000002</c:v>
                </c:pt>
                <c:pt idx="1">
                  <c:v>0.52400000000000002</c:v>
                </c:pt>
                <c:pt idx="2">
                  <c:v>0.54200000000000004</c:v>
                </c:pt>
                <c:pt idx="3">
                  <c:v>0.54200000000000004</c:v>
                </c:pt>
                <c:pt idx="4">
                  <c:v>0.55800000000000005</c:v>
                </c:pt>
                <c:pt idx="5">
                  <c:v>0.56299999999999994</c:v>
                </c:pt>
                <c:pt idx="6">
                  <c:v>0.56399999999999995</c:v>
                </c:pt>
                <c:pt idx="7">
                  <c:v>0.56399999999999995</c:v>
                </c:pt>
                <c:pt idx="8">
                  <c:v>0.56299999999999994</c:v>
                </c:pt>
                <c:pt idx="9">
                  <c:v>0.56399999999999995</c:v>
                </c:pt>
                <c:pt idx="10">
                  <c:v>0.56399999999999995</c:v>
                </c:pt>
                <c:pt idx="11">
                  <c:v>0.59699999999999998</c:v>
                </c:pt>
                <c:pt idx="12">
                  <c:v>0.71699999999999997</c:v>
                </c:pt>
                <c:pt idx="13">
                  <c:v>0.72799999999999998</c:v>
                </c:pt>
                <c:pt idx="14">
                  <c:v>0.73</c:v>
                </c:pt>
                <c:pt idx="15">
                  <c:v>0.72799999999999998</c:v>
                </c:pt>
              </c:numCache>
            </c:numRef>
          </c:xVal>
          <c:yVal>
            <c:numRef>
              <c:f>'RLM1'!$D$49:$D$64</c:f>
              <c:numCache>
                <c:formatCode>General</c:formatCode>
                <c:ptCount val="16"/>
                <c:pt idx="0">
                  <c:v>0.93592475277910125</c:v>
                </c:pt>
                <c:pt idx="1">
                  <c:v>4.3899550694077334</c:v>
                </c:pt>
                <c:pt idx="2">
                  <c:v>-10.953708119375733</c:v>
                </c:pt>
                <c:pt idx="3">
                  <c:v>5.4826710339511919</c:v>
                </c:pt>
                <c:pt idx="4">
                  <c:v>22.204181474702636</c:v>
                </c:pt>
                <c:pt idx="5">
                  <c:v>-18.643419646716211</c:v>
                </c:pt>
                <c:pt idx="6">
                  <c:v>-3.5809676576318452</c:v>
                </c:pt>
                <c:pt idx="7">
                  <c:v>-14.271971510395815</c:v>
                </c:pt>
                <c:pt idx="8">
                  <c:v>19.656402830813022</c:v>
                </c:pt>
                <c:pt idx="9">
                  <c:v>-5.9641030212042097</c:v>
                </c:pt>
                <c:pt idx="10">
                  <c:v>4.172851595285465E-3</c:v>
                </c:pt>
                <c:pt idx="11">
                  <c:v>-1.7098020395169442</c:v>
                </c:pt>
                <c:pt idx="12">
                  <c:v>23.18171637816522</c:v>
                </c:pt>
                <c:pt idx="13">
                  <c:v>-84.872103168381727</c:v>
                </c:pt>
                <c:pt idx="14">
                  <c:v>69.615838879236435</c:v>
                </c:pt>
                <c:pt idx="15">
                  <c:v>-5.474788107248969</c:v>
                </c:pt>
              </c:numCache>
            </c:numRef>
          </c:yVal>
          <c:smooth val="0"/>
          <c:extLst>
            <c:ext xmlns:c16="http://schemas.microsoft.com/office/drawing/2014/chart" uri="{C3380CC4-5D6E-409C-BE32-E72D297353CC}">
              <c16:uniqueId val="{00000000-E69A-48EF-B334-879119D4DFCA}"/>
            </c:ext>
          </c:extLst>
        </c:ser>
        <c:dLbls>
          <c:showLegendKey val="0"/>
          <c:showVal val="0"/>
          <c:showCatName val="0"/>
          <c:showSerName val="0"/>
          <c:showPercent val="0"/>
          <c:showBubbleSize val="0"/>
        </c:dLbls>
        <c:axId val="-1885155120"/>
        <c:axId val="-1885143696"/>
      </c:scatterChart>
      <c:valAx>
        <c:axId val="-1885155120"/>
        <c:scaling>
          <c:orientation val="minMax"/>
        </c:scaling>
        <c:delete val="0"/>
        <c:axPos val="b"/>
        <c:title>
          <c:tx>
            <c:rich>
              <a:bodyPr/>
              <a:lstStyle/>
              <a:p>
                <a:pPr>
                  <a:defRPr/>
                </a:pPr>
                <a:r>
                  <a:rPr lang="it-IT"/>
                  <a:t>Accise €</a:t>
                </a:r>
              </a:p>
            </c:rich>
          </c:tx>
          <c:overlay val="0"/>
        </c:title>
        <c:numFmt formatCode="General" sourceLinked="1"/>
        <c:majorTickMark val="out"/>
        <c:minorTickMark val="none"/>
        <c:tickLblPos val="nextTo"/>
        <c:crossAx val="-1885143696"/>
        <c:crosses val="autoZero"/>
        <c:crossBetween val="midCat"/>
      </c:valAx>
      <c:valAx>
        <c:axId val="-1885143696"/>
        <c:scaling>
          <c:orientation val="minMax"/>
        </c:scaling>
        <c:delete val="0"/>
        <c:axPos val="l"/>
        <c:title>
          <c:tx>
            <c:rich>
              <a:bodyPr/>
              <a:lstStyle/>
              <a:p>
                <a:pPr>
                  <a:defRPr/>
                </a:pPr>
                <a:r>
                  <a:rPr lang="it-IT"/>
                  <a:t>Residui</a:t>
                </a:r>
              </a:p>
            </c:rich>
          </c:tx>
          <c:overlay val="0"/>
        </c:title>
        <c:numFmt formatCode="General" sourceLinked="1"/>
        <c:majorTickMark val="out"/>
        <c:minorTickMark val="none"/>
        <c:tickLblPos val="nextTo"/>
        <c:crossAx val="-1885155120"/>
        <c:crosses val="autoZero"/>
        <c:crossBetween val="midCat"/>
      </c:valAx>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Prezzo benzina</c:v>
          </c:tx>
          <c:marker>
            <c:symbol val="none"/>
          </c:marker>
          <c:cat>
            <c:numRef>
              <c:f>'Trend-ciclo (prima appross.)'!$A$4:$A$111</c:f>
              <c:numCache>
                <c:formatCode>mmm\-yy</c:formatCode>
                <c:ptCount val="108"/>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numCache>
            </c:numRef>
          </c:cat>
          <c:val>
            <c:numRef>
              <c:f>'Trend-ciclo (prima appross.)'!$B$4:$B$111</c:f>
              <c:numCache>
                <c:formatCode>0.000</c:formatCode>
                <c:ptCount val="108"/>
                <c:pt idx="0">
                  <c:v>1.2090000000000001</c:v>
                </c:pt>
                <c:pt idx="1">
                  <c:v>1.202</c:v>
                </c:pt>
                <c:pt idx="2">
                  <c:v>1.236</c:v>
                </c:pt>
                <c:pt idx="3">
                  <c:v>1.2669999999999999</c:v>
                </c:pt>
                <c:pt idx="4">
                  <c:v>1.3149999999999999</c:v>
                </c:pt>
                <c:pt idx="5">
                  <c:v>1.3460000000000001</c:v>
                </c:pt>
                <c:pt idx="6">
                  <c:v>1.3540000000000001</c:v>
                </c:pt>
                <c:pt idx="7">
                  <c:v>1.3149999999999999</c:v>
                </c:pt>
                <c:pt idx="8">
                  <c:v>1.306</c:v>
                </c:pt>
                <c:pt idx="9">
                  <c:v>1.3129999999999999</c:v>
                </c:pt>
                <c:pt idx="10">
                  <c:v>1.347</c:v>
                </c:pt>
                <c:pt idx="11">
                  <c:v>1.36</c:v>
                </c:pt>
                <c:pt idx="12">
                  <c:v>1.3640000000000001</c:v>
                </c:pt>
                <c:pt idx="13">
                  <c:v>1.361</c:v>
                </c:pt>
                <c:pt idx="14">
                  <c:v>1.3859999999999999</c:v>
                </c:pt>
                <c:pt idx="15">
                  <c:v>1.3740000000000001</c:v>
                </c:pt>
                <c:pt idx="16">
                  <c:v>1.4550000000000001</c:v>
                </c:pt>
                <c:pt idx="17">
                  <c:v>1.512</c:v>
                </c:pt>
                <c:pt idx="18">
                  <c:v>1.522</c:v>
                </c:pt>
                <c:pt idx="19">
                  <c:v>1.458</c:v>
                </c:pt>
                <c:pt idx="20">
                  <c:v>1.4350000000000001</c:v>
                </c:pt>
                <c:pt idx="21">
                  <c:v>1.3460000000000001</c:v>
                </c:pt>
                <c:pt idx="22">
                  <c:v>1.2110000000000001</c:v>
                </c:pt>
                <c:pt idx="23">
                  <c:v>1.1200000000000001</c:v>
                </c:pt>
                <c:pt idx="24">
                  <c:v>1.113</c:v>
                </c:pt>
                <c:pt idx="25">
                  <c:v>1.1399999999999999</c:v>
                </c:pt>
                <c:pt idx="26">
                  <c:v>1.1619999999999999</c:v>
                </c:pt>
                <c:pt idx="27">
                  <c:v>1.1850000000000001</c:v>
                </c:pt>
                <c:pt idx="28">
                  <c:v>1.224</c:v>
                </c:pt>
                <c:pt idx="29">
                  <c:v>1.294</c:v>
                </c:pt>
                <c:pt idx="30">
                  <c:v>1.27</c:v>
                </c:pt>
                <c:pt idx="31">
                  <c:v>1.2949999999999999</c:v>
                </c:pt>
                <c:pt idx="32">
                  <c:v>1.2709999999999999</c:v>
                </c:pt>
                <c:pt idx="33">
                  <c:v>1.256</c:v>
                </c:pt>
                <c:pt idx="34">
                  <c:v>1.2889999999999999</c:v>
                </c:pt>
                <c:pt idx="35">
                  <c:v>1.2729999999999999</c:v>
                </c:pt>
                <c:pt idx="36">
                  <c:v>1.3049999999999999</c:v>
                </c:pt>
                <c:pt idx="37">
                  <c:v>1.3120000000000001</c:v>
                </c:pt>
                <c:pt idx="38">
                  <c:v>1.3580000000000001</c:v>
                </c:pt>
                <c:pt idx="39">
                  <c:v>1.3859999999999999</c:v>
                </c:pt>
                <c:pt idx="40">
                  <c:v>1.391</c:v>
                </c:pt>
                <c:pt idx="41">
                  <c:v>1.377</c:v>
                </c:pt>
                <c:pt idx="42">
                  <c:v>1.371</c:v>
                </c:pt>
                <c:pt idx="43">
                  <c:v>1.3620000000000001</c:v>
                </c:pt>
                <c:pt idx="44">
                  <c:v>1.355</c:v>
                </c:pt>
                <c:pt idx="45">
                  <c:v>1.351</c:v>
                </c:pt>
                <c:pt idx="46">
                  <c:v>1.369</c:v>
                </c:pt>
                <c:pt idx="47">
                  <c:v>1.411</c:v>
                </c:pt>
                <c:pt idx="48">
                  <c:v>1.452</c:v>
                </c:pt>
                <c:pt idx="49">
                  <c:v>1.4690000000000001</c:v>
                </c:pt>
                <c:pt idx="50">
                  <c:v>1.5229999999999999</c:v>
                </c:pt>
                <c:pt idx="51">
                  <c:v>1.542</c:v>
                </c:pt>
                <c:pt idx="52">
                  <c:v>1.548</c:v>
                </c:pt>
                <c:pt idx="53">
                  <c:v>1.5289999999999999</c:v>
                </c:pt>
                <c:pt idx="54">
                  <c:v>1.5760000000000001</c:v>
                </c:pt>
                <c:pt idx="55">
                  <c:v>1.5860000000000001</c:v>
                </c:pt>
                <c:pt idx="56">
                  <c:v>1.589</c:v>
                </c:pt>
                <c:pt idx="57">
                  <c:v>1.5920000000000001</c:v>
                </c:pt>
                <c:pt idx="58">
                  <c:v>1.591</c:v>
                </c:pt>
                <c:pt idx="59">
                  <c:v>1.655</c:v>
                </c:pt>
                <c:pt idx="60">
                  <c:v>1.7</c:v>
                </c:pt>
                <c:pt idx="61">
                  <c:v>1.7370000000000001</c:v>
                </c:pt>
                <c:pt idx="62">
                  <c:v>1.7989999999999999</c:v>
                </c:pt>
                <c:pt idx="63">
                  <c:v>1.85</c:v>
                </c:pt>
                <c:pt idx="64">
                  <c:v>1.8049999999999999</c:v>
                </c:pt>
                <c:pt idx="65">
                  <c:v>1.76</c:v>
                </c:pt>
                <c:pt idx="66">
                  <c:v>1.75</c:v>
                </c:pt>
                <c:pt idx="67">
                  <c:v>1.8180000000000001</c:v>
                </c:pt>
                <c:pt idx="68">
                  <c:v>1.87</c:v>
                </c:pt>
                <c:pt idx="69">
                  <c:v>1.833</c:v>
                </c:pt>
                <c:pt idx="70">
                  <c:v>1.7589999999999999</c:v>
                </c:pt>
                <c:pt idx="71">
                  <c:v>1.746</c:v>
                </c:pt>
                <c:pt idx="72">
                  <c:v>1.7490000000000001</c:v>
                </c:pt>
                <c:pt idx="73">
                  <c:v>1.7809999999999999</c:v>
                </c:pt>
                <c:pt idx="74">
                  <c:v>1.796</c:v>
                </c:pt>
                <c:pt idx="75">
                  <c:v>1.7529999999999999</c:v>
                </c:pt>
                <c:pt idx="76">
                  <c:v>1.7170000000000001</c:v>
                </c:pt>
                <c:pt idx="77">
                  <c:v>1.7330000000000001</c:v>
                </c:pt>
                <c:pt idx="78">
                  <c:v>1.7529999999999999</c:v>
                </c:pt>
                <c:pt idx="79">
                  <c:v>1.7669999999999999</c:v>
                </c:pt>
                <c:pt idx="80">
                  <c:v>1.772</c:v>
                </c:pt>
                <c:pt idx="81">
                  <c:v>1.728</c:v>
                </c:pt>
                <c:pt idx="82">
                  <c:v>1.7030000000000001</c:v>
                </c:pt>
                <c:pt idx="83">
                  <c:v>1.7270000000000001</c:v>
                </c:pt>
                <c:pt idx="84">
                  <c:v>1.7230000000000001</c:v>
                </c:pt>
                <c:pt idx="85">
                  <c:v>1.714</c:v>
                </c:pt>
                <c:pt idx="86">
                  <c:v>1.7150000000000001</c:v>
                </c:pt>
                <c:pt idx="87">
                  <c:v>1.726</c:v>
                </c:pt>
                <c:pt idx="88">
                  <c:v>1.7370000000000001</c:v>
                </c:pt>
                <c:pt idx="89">
                  <c:v>1.744</c:v>
                </c:pt>
                <c:pt idx="90">
                  <c:v>1.7609999999999999</c:v>
                </c:pt>
                <c:pt idx="91">
                  <c:v>1.75</c:v>
                </c:pt>
                <c:pt idx="92">
                  <c:v>1.7350000000000001</c:v>
                </c:pt>
                <c:pt idx="93">
                  <c:v>1.7090000000000001</c:v>
                </c:pt>
                <c:pt idx="94">
                  <c:v>1.6519999999999999</c:v>
                </c:pt>
                <c:pt idx="95">
                  <c:v>1.5860000000000001</c:v>
                </c:pt>
                <c:pt idx="96">
                  <c:v>1.472</c:v>
                </c:pt>
                <c:pt idx="97">
                  <c:v>1.4890000000000001</c:v>
                </c:pt>
                <c:pt idx="98">
                  <c:v>1.5660000000000001</c:v>
                </c:pt>
                <c:pt idx="99">
                  <c:v>1.581</c:v>
                </c:pt>
                <c:pt idx="100">
                  <c:v>1.6140000000000001</c:v>
                </c:pt>
                <c:pt idx="101">
                  <c:v>1.623</c:v>
                </c:pt>
                <c:pt idx="102">
                  <c:v>1.625</c:v>
                </c:pt>
                <c:pt idx="103">
                  <c:v>1.5680000000000001</c:v>
                </c:pt>
                <c:pt idx="104">
                  <c:v>1.4950000000000001</c:v>
                </c:pt>
                <c:pt idx="105">
                  <c:v>1.4730000000000001</c:v>
                </c:pt>
                <c:pt idx="106">
                  <c:v>1.4570000000000001</c:v>
                </c:pt>
                <c:pt idx="107">
                  <c:v>1.4510000000000001</c:v>
                </c:pt>
              </c:numCache>
            </c:numRef>
          </c:val>
          <c:smooth val="0"/>
          <c:extLst>
            <c:ext xmlns:c16="http://schemas.microsoft.com/office/drawing/2014/chart" uri="{C3380CC4-5D6E-409C-BE32-E72D297353CC}">
              <c16:uniqueId val="{00000000-EBC9-4A2E-B30B-1F0B8F3404E9}"/>
            </c:ext>
          </c:extLst>
        </c:ser>
        <c:ser>
          <c:idx val="1"/>
          <c:order val="1"/>
          <c:tx>
            <c:v>Medie mobili</c:v>
          </c:tx>
          <c:marker>
            <c:symbol val="none"/>
          </c:marker>
          <c:cat>
            <c:numRef>
              <c:f>'Trend-ciclo (prima appross.)'!$A$4:$A$111</c:f>
              <c:numCache>
                <c:formatCode>mmm\-yy</c:formatCode>
                <c:ptCount val="108"/>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numCache>
            </c:numRef>
          </c:cat>
          <c:val>
            <c:numRef>
              <c:f>'Trend-ciclo (prima appross.)'!$C$4:$C$111</c:f>
              <c:numCache>
                <c:formatCode>General</c:formatCode>
                <c:ptCount val="108"/>
                <c:pt idx="6" formatCode="0.000">
                  <c:v>1.3039583333333333</c:v>
                </c:pt>
                <c:pt idx="7" formatCode="0.000">
                  <c:v>1.3170416666666667</c:v>
                </c:pt>
                <c:pt idx="8" formatCode="0.000">
                  <c:v>1.3299166666666666</c:v>
                </c:pt>
                <c:pt idx="9" formatCode="0.000">
                  <c:v>1.340625</c:v>
                </c:pt>
                <c:pt idx="10" formatCode="0.000">
                  <c:v>1.3509166666666668</c:v>
                </c:pt>
                <c:pt idx="11" formatCode="0.000">
                  <c:v>1.3636666666666668</c:v>
                </c:pt>
                <c:pt idx="12" formatCode="0.000">
                  <c:v>1.3775833333333336</c:v>
                </c:pt>
                <c:pt idx="13" formatCode="0.000">
                  <c:v>1.3905416666666668</c:v>
                </c:pt>
                <c:pt idx="14" formatCode="0.000">
                  <c:v>1.4018750000000002</c:v>
                </c:pt>
                <c:pt idx="15" formatCode="0.000">
                  <c:v>1.408625</c:v>
                </c:pt>
                <c:pt idx="16" formatCode="0.000">
                  <c:v>1.4043333333333334</c:v>
                </c:pt>
                <c:pt idx="17" formatCode="0.000">
                  <c:v>1.3886666666666667</c:v>
                </c:pt>
                <c:pt idx="18" formatCode="0.000">
                  <c:v>1.3682083333333337</c:v>
                </c:pt>
                <c:pt idx="19" formatCode="0.000">
                  <c:v>1.3485416666666667</c:v>
                </c:pt>
                <c:pt idx="20" formatCode="0.000">
                  <c:v>1.3299999999999998</c:v>
                </c:pt>
                <c:pt idx="21" formatCode="0.000">
                  <c:v>1.3127916666666666</c:v>
                </c:pt>
                <c:pt idx="22" formatCode="0.000">
                  <c:v>1.2952916666666667</c:v>
                </c:pt>
                <c:pt idx="23" formatCode="0.000">
                  <c:v>1.2765833333333336</c:v>
                </c:pt>
                <c:pt idx="24" formatCode="0.000">
                  <c:v>1.2569999999999999</c:v>
                </c:pt>
                <c:pt idx="25" formatCode="0.000">
                  <c:v>1.2397083333333334</c:v>
                </c:pt>
                <c:pt idx="26" formatCode="0.000">
                  <c:v>1.2260833333333334</c:v>
                </c:pt>
                <c:pt idx="27" formatCode="0.000">
                  <c:v>1.2155</c:v>
                </c:pt>
                <c:pt idx="28" formatCode="0.000">
                  <c:v>1.2150000000000001</c:v>
                </c:pt>
                <c:pt idx="29" formatCode="0.000">
                  <c:v>1.2246250000000001</c:v>
                </c:pt>
                <c:pt idx="30" formatCode="0.000">
                  <c:v>1.2389999999999997</c:v>
                </c:pt>
                <c:pt idx="31" formatCode="0.000">
                  <c:v>1.2541666666666667</c:v>
                </c:pt>
                <c:pt idx="32" formatCode="0.000">
                  <c:v>1.2694999999999999</c:v>
                </c:pt>
                <c:pt idx="33" formatCode="0.000">
                  <c:v>1.2860416666666665</c:v>
                </c:pt>
                <c:pt idx="34" formatCode="0.000">
                  <c:v>1.3013749999999999</c:v>
                </c:pt>
                <c:pt idx="35" formatCode="0.000">
                  <c:v>1.3117916666666665</c:v>
                </c:pt>
                <c:pt idx="36" formatCode="0.000">
                  <c:v>1.3194583333333332</c:v>
                </c:pt>
                <c:pt idx="37" formatCode="0.000">
                  <c:v>1.3264583333333333</c:v>
                </c:pt>
                <c:pt idx="38" formatCode="0.000">
                  <c:v>1.3327500000000001</c:v>
                </c:pt>
                <c:pt idx="39" formatCode="0.000">
                  <c:v>1.3402083333333337</c:v>
                </c:pt>
                <c:pt idx="40" formatCode="0.000">
                  <c:v>1.3475000000000001</c:v>
                </c:pt>
                <c:pt idx="41" formatCode="0.000">
                  <c:v>1.3565833333333333</c:v>
                </c:pt>
                <c:pt idx="42" formatCode="0.000">
                  <c:v>1.3684583333333336</c:v>
                </c:pt>
                <c:pt idx="43" formatCode="0.000">
                  <c:v>1.3811249999999999</c:v>
                </c:pt>
                <c:pt idx="44" formatCode="0.000">
                  <c:v>1.3945416666666668</c:v>
                </c:pt>
                <c:pt idx="45" formatCode="0.000">
                  <c:v>1.4079166666666667</c:v>
                </c:pt>
                <c:pt idx="46" formatCode="0.000">
                  <c:v>1.4209583333333333</c:v>
                </c:pt>
                <c:pt idx="47" formatCode="0.000">
                  <c:v>1.4338333333333331</c:v>
                </c:pt>
                <c:pt idx="48" formatCode="0.000">
                  <c:v>1.4487083333333333</c:v>
                </c:pt>
                <c:pt idx="49" formatCode="0.000">
                  <c:v>1.4665833333333333</c:v>
                </c:pt>
                <c:pt idx="50" formatCode="0.000">
                  <c:v>1.4856666666666667</c:v>
                </c:pt>
                <c:pt idx="51" formatCode="0.000">
                  <c:v>1.5054583333333333</c:v>
                </c:pt>
                <c:pt idx="52" formatCode="0.000">
                  <c:v>1.52475</c:v>
                </c:pt>
                <c:pt idx="53" formatCode="0.000">
                  <c:v>1.5441666666666667</c:v>
                </c:pt>
                <c:pt idx="54" formatCode="0.000">
                  <c:v>1.5646666666666667</c:v>
                </c:pt>
                <c:pt idx="55" formatCode="0.000">
                  <c:v>1.5861666666666669</c:v>
                </c:pt>
                <c:pt idx="56" formatCode="0.000">
                  <c:v>1.6088333333333333</c:v>
                </c:pt>
                <c:pt idx="57" formatCode="0.000">
                  <c:v>1.6331666666666669</c:v>
                </c:pt>
                <c:pt idx="58" formatCode="0.000">
                  <c:v>1.6567083333333334</c:v>
                </c:pt>
                <c:pt idx="59" formatCode="0.000">
                  <c:v>1.6770416666666668</c:v>
                </c:pt>
                <c:pt idx="60" formatCode="0.000">
                  <c:v>1.6939166666666667</c:v>
                </c:pt>
                <c:pt idx="61" formatCode="0.000">
                  <c:v>1.7108333333333332</c:v>
                </c:pt>
                <c:pt idx="62" formatCode="0.000">
                  <c:v>1.7322083333333331</c:v>
                </c:pt>
                <c:pt idx="63" formatCode="0.000">
                  <c:v>1.7539583333333333</c:v>
                </c:pt>
                <c:pt idx="64" formatCode="0.000">
                  <c:v>1.7709999999999999</c:v>
                </c:pt>
                <c:pt idx="65" formatCode="0.000">
                  <c:v>1.7817916666666667</c:v>
                </c:pt>
                <c:pt idx="66" formatCode="0.000">
                  <c:v>1.787625</c:v>
                </c:pt>
                <c:pt idx="67" formatCode="0.000">
                  <c:v>1.7914999999999994</c:v>
                </c:pt>
                <c:pt idx="68" formatCode="0.000">
                  <c:v>1.7932083333333333</c:v>
                </c:pt>
                <c:pt idx="69" formatCode="0.000">
                  <c:v>1.7890416666666666</c:v>
                </c:pt>
                <c:pt idx="70" formatCode="0.000">
                  <c:v>1.7813333333333332</c:v>
                </c:pt>
                <c:pt idx="71" formatCode="0.000">
                  <c:v>1.7765416666666667</c:v>
                </c:pt>
                <c:pt idx="72" formatCode="0.000">
                  <c:v>1.7755416666666666</c:v>
                </c:pt>
                <c:pt idx="73" formatCode="0.000">
                  <c:v>1.7735416666666668</c:v>
                </c:pt>
                <c:pt idx="74" formatCode="0.000">
                  <c:v>1.7673333333333332</c:v>
                </c:pt>
                <c:pt idx="75" formatCode="0.000">
                  <c:v>1.758875</c:v>
                </c:pt>
                <c:pt idx="76" formatCode="0.000">
                  <c:v>1.7521666666666669</c:v>
                </c:pt>
                <c:pt idx="77" formatCode="0.000">
                  <c:v>1.7490416666666668</c:v>
                </c:pt>
                <c:pt idx="78" formatCode="0.000">
                  <c:v>1.7471666666666668</c:v>
                </c:pt>
                <c:pt idx="79" formatCode="0.000">
                  <c:v>1.7432916666666662</c:v>
                </c:pt>
                <c:pt idx="80" formatCode="0.000">
                  <c:v>1.7371249999999998</c:v>
                </c:pt>
                <c:pt idx="81" formatCode="0.000">
                  <c:v>1.7326249999999999</c:v>
                </c:pt>
                <c:pt idx="82" formatCode="0.000">
                  <c:v>1.7323333333333333</c:v>
                </c:pt>
                <c:pt idx="83" formatCode="0.000">
                  <c:v>1.7336249999999997</c:v>
                </c:pt>
                <c:pt idx="84" formatCode="0.000">
                  <c:v>1.7344166666666665</c:v>
                </c:pt>
                <c:pt idx="85" formatCode="0.000">
                  <c:v>1.7340416666666669</c:v>
                </c:pt>
                <c:pt idx="86" formatCode="0.000">
                  <c:v>1.7317916666666668</c:v>
                </c:pt>
                <c:pt idx="87" formatCode="0.000">
                  <c:v>1.7294583333333333</c:v>
                </c:pt>
                <c:pt idx="88" formatCode="0.000">
                  <c:v>1.7265416666666669</c:v>
                </c:pt>
                <c:pt idx="89" formatCode="0.000">
                  <c:v>1.7185416666666666</c:v>
                </c:pt>
                <c:pt idx="90" formatCode="0.000">
                  <c:v>1.7022083333333331</c:v>
                </c:pt>
                <c:pt idx="91" formatCode="0.000">
                  <c:v>1.6823749999999997</c:v>
                </c:pt>
                <c:pt idx="92" formatCode="0.000">
                  <c:v>1.6667916666666669</c:v>
                </c:pt>
                <c:pt idx="93" formatCode="0.000">
                  <c:v>1.6545416666666666</c:v>
                </c:pt>
                <c:pt idx="94" formatCode="0.000">
                  <c:v>1.6433749999999998</c:v>
                </c:pt>
                <c:pt idx="95" formatCode="0.000">
                  <c:v>1.6332083333333334</c:v>
                </c:pt>
                <c:pt idx="96" formatCode="0.000">
                  <c:v>1.6225000000000003</c:v>
                </c:pt>
                <c:pt idx="97" formatCode="0.000">
                  <c:v>1.6092500000000001</c:v>
                </c:pt>
                <c:pt idx="98" formatCode="0.000">
                  <c:v>1.5916666666666666</c:v>
                </c:pt>
                <c:pt idx="99" formatCode="0.000">
                  <c:v>1.5718333333333334</c:v>
                </c:pt>
                <c:pt idx="100" formatCode="0.000">
                  <c:v>1.5538749999999999</c:v>
                </c:pt>
                <c:pt idx="101" formatCode="0.000">
                  <c:v>1.540125</c:v>
                </c:pt>
              </c:numCache>
            </c:numRef>
          </c:val>
          <c:smooth val="0"/>
          <c:extLst>
            <c:ext xmlns:c16="http://schemas.microsoft.com/office/drawing/2014/chart" uri="{C3380CC4-5D6E-409C-BE32-E72D297353CC}">
              <c16:uniqueId val="{00000001-EBC9-4A2E-B30B-1F0B8F3404E9}"/>
            </c:ext>
          </c:extLst>
        </c:ser>
        <c:dLbls>
          <c:showLegendKey val="0"/>
          <c:showVal val="0"/>
          <c:showCatName val="0"/>
          <c:showSerName val="0"/>
          <c:showPercent val="0"/>
          <c:showBubbleSize val="0"/>
        </c:dLbls>
        <c:smooth val="0"/>
        <c:axId val="-1950371248"/>
        <c:axId val="-1950372880"/>
      </c:lineChart>
      <c:dateAx>
        <c:axId val="-1950371248"/>
        <c:scaling>
          <c:orientation val="minMax"/>
        </c:scaling>
        <c:delete val="0"/>
        <c:axPos val="b"/>
        <c:numFmt formatCode="mmm\-yy" sourceLinked="1"/>
        <c:majorTickMark val="out"/>
        <c:minorTickMark val="none"/>
        <c:tickLblPos val="nextTo"/>
        <c:crossAx val="-1950372880"/>
        <c:crosses val="autoZero"/>
        <c:auto val="1"/>
        <c:lblOffset val="100"/>
        <c:baseTimeUnit val="months"/>
      </c:dateAx>
      <c:valAx>
        <c:axId val="-1950372880"/>
        <c:scaling>
          <c:orientation val="minMax"/>
        </c:scaling>
        <c:delete val="0"/>
        <c:axPos val="l"/>
        <c:majorGridlines/>
        <c:numFmt formatCode="0.000" sourceLinked="1"/>
        <c:majorTickMark val="out"/>
        <c:minorTickMark val="none"/>
        <c:tickLblPos val="nextTo"/>
        <c:crossAx val="-1950371248"/>
        <c:crosses val="autoZero"/>
        <c:crossBetween val="between"/>
      </c:valAx>
    </c:plotArea>
    <c:legend>
      <c:legendPos val="r"/>
      <c:overlay val="0"/>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a:t>Auto Tracciato dei residui</a:t>
            </a:r>
          </a:p>
        </c:rich>
      </c:tx>
      <c:overlay val="0"/>
    </c:title>
    <c:autoTitleDeleted val="0"/>
    <c:plotArea>
      <c:layout/>
      <c:scatterChart>
        <c:scatterStyle val="lineMarker"/>
        <c:varyColors val="0"/>
        <c:ser>
          <c:idx val="0"/>
          <c:order val="0"/>
          <c:spPr>
            <a:ln w="28575">
              <a:noFill/>
            </a:ln>
          </c:spPr>
          <c:xVal>
            <c:numRef>
              <c:f>Dati!$E$5:$E$20</c:f>
              <c:numCache>
                <c:formatCode>General</c:formatCode>
                <c:ptCount val="16"/>
                <c:pt idx="0">
                  <c:v>1598259</c:v>
                </c:pt>
                <c:pt idx="1">
                  <c:v>1530686</c:v>
                </c:pt>
                <c:pt idx="2">
                  <c:v>1304040</c:v>
                </c:pt>
                <c:pt idx="3">
                  <c:v>1155778</c:v>
                </c:pt>
                <c:pt idx="4">
                  <c:v>937191</c:v>
                </c:pt>
                <c:pt idx="5">
                  <c:v>903627</c:v>
                </c:pt>
                <c:pt idx="6">
                  <c:v>941790</c:v>
                </c:pt>
                <c:pt idx="7">
                  <c:v>1011689</c:v>
                </c:pt>
                <c:pt idx="8">
                  <c:v>911790</c:v>
                </c:pt>
                <c:pt idx="9">
                  <c:v>780936</c:v>
                </c:pt>
                <c:pt idx="10">
                  <c:v>710799</c:v>
                </c:pt>
                <c:pt idx="11">
                  <c:v>684010</c:v>
                </c:pt>
                <c:pt idx="12">
                  <c:v>467518</c:v>
                </c:pt>
                <c:pt idx="13">
                  <c:v>401729</c:v>
                </c:pt>
                <c:pt idx="14">
                  <c:v>394053</c:v>
                </c:pt>
                <c:pt idx="15">
                  <c:v>491837</c:v>
                </c:pt>
              </c:numCache>
            </c:numRef>
          </c:xVal>
          <c:yVal>
            <c:numRef>
              <c:f>'RLM1'!$D$49:$D$64</c:f>
              <c:numCache>
                <c:formatCode>General</c:formatCode>
                <c:ptCount val="16"/>
                <c:pt idx="0">
                  <c:v>0.93592475277910125</c:v>
                </c:pt>
                <c:pt idx="1">
                  <c:v>4.3899550694077334</c:v>
                </c:pt>
                <c:pt idx="2">
                  <c:v>-10.953708119375733</c:v>
                </c:pt>
                <c:pt idx="3">
                  <c:v>5.4826710339511919</c:v>
                </c:pt>
                <c:pt idx="4">
                  <c:v>22.204181474702636</c:v>
                </c:pt>
                <c:pt idx="5">
                  <c:v>-18.643419646716211</c:v>
                </c:pt>
                <c:pt idx="6">
                  <c:v>-3.5809676576318452</c:v>
                </c:pt>
                <c:pt idx="7">
                  <c:v>-14.271971510395815</c:v>
                </c:pt>
                <c:pt idx="8">
                  <c:v>19.656402830813022</c:v>
                </c:pt>
                <c:pt idx="9">
                  <c:v>-5.9641030212042097</c:v>
                </c:pt>
                <c:pt idx="10">
                  <c:v>4.172851595285465E-3</c:v>
                </c:pt>
                <c:pt idx="11">
                  <c:v>-1.7098020395169442</c:v>
                </c:pt>
                <c:pt idx="12">
                  <c:v>23.18171637816522</c:v>
                </c:pt>
                <c:pt idx="13">
                  <c:v>-84.872103168381727</c:v>
                </c:pt>
                <c:pt idx="14">
                  <c:v>69.615838879236435</c:v>
                </c:pt>
                <c:pt idx="15">
                  <c:v>-5.474788107248969</c:v>
                </c:pt>
              </c:numCache>
            </c:numRef>
          </c:yVal>
          <c:smooth val="0"/>
          <c:extLst>
            <c:ext xmlns:c16="http://schemas.microsoft.com/office/drawing/2014/chart" uri="{C3380CC4-5D6E-409C-BE32-E72D297353CC}">
              <c16:uniqueId val="{00000000-BAFA-4BB4-924D-45850CA25D45}"/>
            </c:ext>
          </c:extLst>
        </c:ser>
        <c:dLbls>
          <c:showLegendKey val="0"/>
          <c:showVal val="0"/>
          <c:showCatName val="0"/>
          <c:showSerName val="0"/>
          <c:showPercent val="0"/>
          <c:showBubbleSize val="0"/>
        </c:dLbls>
        <c:axId val="-1885157840"/>
        <c:axId val="-1886694432"/>
      </c:scatterChart>
      <c:valAx>
        <c:axId val="-1885157840"/>
        <c:scaling>
          <c:orientation val="minMax"/>
        </c:scaling>
        <c:delete val="0"/>
        <c:axPos val="b"/>
        <c:title>
          <c:tx>
            <c:rich>
              <a:bodyPr/>
              <a:lstStyle/>
              <a:p>
                <a:pPr>
                  <a:defRPr/>
                </a:pPr>
                <a:r>
                  <a:rPr lang="it-IT"/>
                  <a:t>Auto</a:t>
                </a:r>
              </a:p>
            </c:rich>
          </c:tx>
          <c:overlay val="0"/>
        </c:title>
        <c:numFmt formatCode="General" sourceLinked="1"/>
        <c:majorTickMark val="out"/>
        <c:minorTickMark val="none"/>
        <c:tickLblPos val="nextTo"/>
        <c:crossAx val="-1886694432"/>
        <c:crosses val="autoZero"/>
        <c:crossBetween val="midCat"/>
      </c:valAx>
      <c:valAx>
        <c:axId val="-1886694432"/>
        <c:scaling>
          <c:orientation val="minMax"/>
        </c:scaling>
        <c:delete val="0"/>
        <c:axPos val="l"/>
        <c:title>
          <c:tx>
            <c:rich>
              <a:bodyPr/>
              <a:lstStyle/>
              <a:p>
                <a:pPr>
                  <a:defRPr/>
                </a:pPr>
                <a:r>
                  <a:rPr lang="it-IT"/>
                  <a:t>Residui</a:t>
                </a:r>
              </a:p>
            </c:rich>
          </c:tx>
          <c:overlay val="0"/>
        </c:title>
        <c:numFmt formatCode="General" sourceLinked="1"/>
        <c:majorTickMark val="out"/>
        <c:minorTickMark val="none"/>
        <c:tickLblPos val="nextTo"/>
        <c:crossAx val="-1885157840"/>
        <c:crosses val="autoZero"/>
        <c:crossBetween val="midCat"/>
      </c:valAx>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a:t>Consumi .000 tonnellate Tracciato dei residui</a:t>
            </a:r>
          </a:p>
        </c:rich>
      </c:tx>
      <c:overlay val="0"/>
    </c:title>
    <c:autoTitleDeleted val="0"/>
    <c:plotArea>
      <c:layout/>
      <c:scatterChart>
        <c:scatterStyle val="lineMarker"/>
        <c:varyColors val="0"/>
        <c:ser>
          <c:idx val="0"/>
          <c:order val="0"/>
          <c:spPr>
            <a:ln w="28575">
              <a:noFill/>
            </a:ln>
          </c:spPr>
          <c:xVal>
            <c:numRef>
              <c:f>Dati!$F$5:$F$20</c:f>
              <c:numCache>
                <c:formatCode>General</c:formatCode>
                <c:ptCount val="16"/>
                <c:pt idx="0">
                  <c:v>18252</c:v>
                </c:pt>
                <c:pt idx="1">
                  <c:v>20077</c:v>
                </c:pt>
                <c:pt idx="2">
                  <c:v>21454</c:v>
                </c:pt>
                <c:pt idx="3">
                  <c:v>22283</c:v>
                </c:pt>
                <c:pt idx="4">
                  <c:v>23979</c:v>
                </c:pt>
                <c:pt idx="5">
                  <c:v>24395</c:v>
                </c:pt>
                <c:pt idx="6">
                  <c:v>25362</c:v>
                </c:pt>
                <c:pt idx="7">
                  <c:v>26129</c:v>
                </c:pt>
                <c:pt idx="8">
                  <c:v>25934</c:v>
                </c:pt>
                <c:pt idx="9">
                  <c:v>25281</c:v>
                </c:pt>
                <c:pt idx="10">
                  <c:v>25322</c:v>
                </c:pt>
                <c:pt idx="11">
                  <c:v>25550</c:v>
                </c:pt>
                <c:pt idx="12">
                  <c:v>22896</c:v>
                </c:pt>
                <c:pt idx="13">
                  <c:v>22320</c:v>
                </c:pt>
                <c:pt idx="14">
                  <c:v>22820</c:v>
                </c:pt>
                <c:pt idx="15">
                  <c:v>26805</c:v>
                </c:pt>
              </c:numCache>
            </c:numRef>
          </c:xVal>
          <c:yVal>
            <c:numRef>
              <c:f>'RLM1'!$D$49:$D$64</c:f>
              <c:numCache>
                <c:formatCode>General</c:formatCode>
                <c:ptCount val="16"/>
                <c:pt idx="0">
                  <c:v>0.93592475277910125</c:v>
                </c:pt>
                <c:pt idx="1">
                  <c:v>4.3899550694077334</c:v>
                </c:pt>
                <c:pt idx="2">
                  <c:v>-10.953708119375733</c:v>
                </c:pt>
                <c:pt idx="3">
                  <c:v>5.4826710339511919</c:v>
                </c:pt>
                <c:pt idx="4">
                  <c:v>22.204181474702636</c:v>
                </c:pt>
                <c:pt idx="5">
                  <c:v>-18.643419646716211</c:v>
                </c:pt>
                <c:pt idx="6">
                  <c:v>-3.5809676576318452</c:v>
                </c:pt>
                <c:pt idx="7">
                  <c:v>-14.271971510395815</c:v>
                </c:pt>
                <c:pt idx="8">
                  <c:v>19.656402830813022</c:v>
                </c:pt>
                <c:pt idx="9">
                  <c:v>-5.9641030212042097</c:v>
                </c:pt>
                <c:pt idx="10">
                  <c:v>4.172851595285465E-3</c:v>
                </c:pt>
                <c:pt idx="11">
                  <c:v>-1.7098020395169442</c:v>
                </c:pt>
                <c:pt idx="12">
                  <c:v>23.18171637816522</c:v>
                </c:pt>
                <c:pt idx="13">
                  <c:v>-84.872103168381727</c:v>
                </c:pt>
                <c:pt idx="14">
                  <c:v>69.615838879236435</c:v>
                </c:pt>
                <c:pt idx="15">
                  <c:v>-5.474788107248969</c:v>
                </c:pt>
              </c:numCache>
            </c:numRef>
          </c:yVal>
          <c:smooth val="0"/>
          <c:extLst>
            <c:ext xmlns:c16="http://schemas.microsoft.com/office/drawing/2014/chart" uri="{C3380CC4-5D6E-409C-BE32-E72D297353CC}">
              <c16:uniqueId val="{00000000-890E-4E94-BA27-25823A6828C1}"/>
            </c:ext>
          </c:extLst>
        </c:ser>
        <c:dLbls>
          <c:showLegendKey val="0"/>
          <c:showVal val="0"/>
          <c:showCatName val="0"/>
          <c:showSerName val="0"/>
          <c:showPercent val="0"/>
          <c:showBubbleSize val="0"/>
        </c:dLbls>
        <c:axId val="-1886708576"/>
        <c:axId val="-1886703680"/>
      </c:scatterChart>
      <c:valAx>
        <c:axId val="-1886708576"/>
        <c:scaling>
          <c:orientation val="minMax"/>
        </c:scaling>
        <c:delete val="0"/>
        <c:axPos val="b"/>
        <c:title>
          <c:tx>
            <c:rich>
              <a:bodyPr/>
              <a:lstStyle/>
              <a:p>
                <a:pPr>
                  <a:defRPr/>
                </a:pPr>
                <a:r>
                  <a:rPr lang="it-IT"/>
                  <a:t>Consumi .000 tonnellate</a:t>
                </a:r>
              </a:p>
            </c:rich>
          </c:tx>
          <c:overlay val="0"/>
        </c:title>
        <c:numFmt formatCode="General" sourceLinked="1"/>
        <c:majorTickMark val="out"/>
        <c:minorTickMark val="none"/>
        <c:tickLblPos val="nextTo"/>
        <c:crossAx val="-1886703680"/>
        <c:crosses val="autoZero"/>
        <c:crossBetween val="midCat"/>
      </c:valAx>
      <c:valAx>
        <c:axId val="-1886703680"/>
        <c:scaling>
          <c:orientation val="minMax"/>
        </c:scaling>
        <c:delete val="0"/>
        <c:axPos val="l"/>
        <c:title>
          <c:tx>
            <c:rich>
              <a:bodyPr/>
              <a:lstStyle/>
              <a:p>
                <a:pPr>
                  <a:defRPr/>
                </a:pPr>
                <a:r>
                  <a:rPr lang="it-IT"/>
                  <a:t>Residui</a:t>
                </a:r>
              </a:p>
            </c:rich>
          </c:tx>
          <c:overlay val="0"/>
        </c:title>
        <c:numFmt formatCode="General" sourceLinked="1"/>
        <c:majorTickMark val="out"/>
        <c:minorTickMark val="none"/>
        <c:tickLblPos val="nextTo"/>
        <c:crossAx val="-1886708576"/>
        <c:crosses val="autoZero"/>
        <c:crossBetween val="midCat"/>
      </c:valAx>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a:t>Prezzi  €/l  Tracciato dei residui</a:t>
            </a:r>
          </a:p>
        </c:rich>
      </c:tx>
      <c:overlay val="0"/>
    </c:title>
    <c:autoTitleDeleted val="0"/>
    <c:plotArea>
      <c:layout/>
      <c:scatterChart>
        <c:scatterStyle val="lineMarker"/>
        <c:varyColors val="0"/>
        <c:ser>
          <c:idx val="0"/>
          <c:order val="0"/>
          <c:spPr>
            <a:ln w="28575">
              <a:noFill/>
            </a:ln>
          </c:spPr>
          <c:xVal>
            <c:numRef>
              <c:f>Dati!$G$5:$G$20</c:f>
              <c:numCache>
                <c:formatCode>General</c:formatCode>
                <c:ptCount val="16"/>
                <c:pt idx="0">
                  <c:v>0.89200000000000002</c:v>
                </c:pt>
                <c:pt idx="1">
                  <c:v>0.86799999999999999</c:v>
                </c:pt>
                <c:pt idx="2">
                  <c:v>0.85599999999999998</c:v>
                </c:pt>
                <c:pt idx="3">
                  <c:v>0.877</c:v>
                </c:pt>
                <c:pt idx="4">
                  <c:v>0.94</c:v>
                </c:pt>
                <c:pt idx="5">
                  <c:v>1.109</c:v>
                </c:pt>
                <c:pt idx="6">
                  <c:v>1.1639999999999999</c:v>
                </c:pt>
                <c:pt idx="7">
                  <c:v>1.1639999999999999</c:v>
                </c:pt>
                <c:pt idx="8">
                  <c:v>1.343</c:v>
                </c:pt>
                <c:pt idx="9">
                  <c:v>1.081</c:v>
                </c:pt>
                <c:pt idx="10">
                  <c:v>1.2150000000000001</c:v>
                </c:pt>
                <c:pt idx="11">
                  <c:v>1.448</c:v>
                </c:pt>
                <c:pt idx="12">
                  <c:v>1.7050000000000001</c:v>
                </c:pt>
                <c:pt idx="13">
                  <c:v>1.66</c:v>
                </c:pt>
                <c:pt idx="14">
                  <c:v>1.61</c:v>
                </c:pt>
                <c:pt idx="15">
                  <c:v>1.405</c:v>
                </c:pt>
              </c:numCache>
            </c:numRef>
          </c:xVal>
          <c:yVal>
            <c:numRef>
              <c:f>'RLM1'!$D$49:$D$64</c:f>
              <c:numCache>
                <c:formatCode>General</c:formatCode>
                <c:ptCount val="16"/>
                <c:pt idx="0">
                  <c:v>0.93592475277910125</c:v>
                </c:pt>
                <c:pt idx="1">
                  <c:v>4.3899550694077334</c:v>
                </c:pt>
                <c:pt idx="2">
                  <c:v>-10.953708119375733</c:v>
                </c:pt>
                <c:pt idx="3">
                  <c:v>5.4826710339511919</c:v>
                </c:pt>
                <c:pt idx="4">
                  <c:v>22.204181474702636</c:v>
                </c:pt>
                <c:pt idx="5">
                  <c:v>-18.643419646716211</c:v>
                </c:pt>
                <c:pt idx="6">
                  <c:v>-3.5809676576318452</c:v>
                </c:pt>
                <c:pt idx="7">
                  <c:v>-14.271971510395815</c:v>
                </c:pt>
                <c:pt idx="8">
                  <c:v>19.656402830813022</c:v>
                </c:pt>
                <c:pt idx="9">
                  <c:v>-5.9641030212042097</c:v>
                </c:pt>
                <c:pt idx="10">
                  <c:v>4.172851595285465E-3</c:v>
                </c:pt>
                <c:pt idx="11">
                  <c:v>-1.7098020395169442</c:v>
                </c:pt>
                <c:pt idx="12">
                  <c:v>23.18171637816522</c:v>
                </c:pt>
                <c:pt idx="13">
                  <c:v>-84.872103168381727</c:v>
                </c:pt>
                <c:pt idx="14">
                  <c:v>69.615838879236435</c:v>
                </c:pt>
                <c:pt idx="15">
                  <c:v>-5.474788107248969</c:v>
                </c:pt>
              </c:numCache>
            </c:numRef>
          </c:yVal>
          <c:smooth val="0"/>
          <c:extLst>
            <c:ext xmlns:c16="http://schemas.microsoft.com/office/drawing/2014/chart" uri="{C3380CC4-5D6E-409C-BE32-E72D297353CC}">
              <c16:uniqueId val="{00000000-43F4-46BE-AADC-ED3857C8DBC5}"/>
            </c:ext>
          </c:extLst>
        </c:ser>
        <c:dLbls>
          <c:showLegendKey val="0"/>
          <c:showVal val="0"/>
          <c:showCatName val="0"/>
          <c:showSerName val="0"/>
          <c:showPercent val="0"/>
          <c:showBubbleSize val="0"/>
        </c:dLbls>
        <c:axId val="-1886705856"/>
        <c:axId val="-1886699328"/>
      </c:scatterChart>
      <c:valAx>
        <c:axId val="-1886705856"/>
        <c:scaling>
          <c:orientation val="minMax"/>
        </c:scaling>
        <c:delete val="0"/>
        <c:axPos val="b"/>
        <c:title>
          <c:tx>
            <c:rich>
              <a:bodyPr/>
              <a:lstStyle/>
              <a:p>
                <a:pPr>
                  <a:defRPr/>
                </a:pPr>
                <a:r>
                  <a:rPr lang="it-IT"/>
                  <a:t>Prezzi  €/l </a:t>
                </a:r>
              </a:p>
            </c:rich>
          </c:tx>
          <c:overlay val="0"/>
        </c:title>
        <c:numFmt formatCode="General" sourceLinked="1"/>
        <c:majorTickMark val="out"/>
        <c:minorTickMark val="none"/>
        <c:tickLblPos val="nextTo"/>
        <c:crossAx val="-1886699328"/>
        <c:crosses val="autoZero"/>
        <c:crossBetween val="midCat"/>
      </c:valAx>
      <c:valAx>
        <c:axId val="-1886699328"/>
        <c:scaling>
          <c:orientation val="minMax"/>
        </c:scaling>
        <c:delete val="0"/>
        <c:axPos val="l"/>
        <c:title>
          <c:tx>
            <c:rich>
              <a:bodyPr/>
              <a:lstStyle/>
              <a:p>
                <a:pPr>
                  <a:defRPr/>
                </a:pPr>
                <a:r>
                  <a:rPr lang="it-IT"/>
                  <a:t>Residui</a:t>
                </a:r>
              </a:p>
            </c:rich>
          </c:tx>
          <c:overlay val="0"/>
        </c:title>
        <c:numFmt formatCode="General" sourceLinked="1"/>
        <c:majorTickMark val="out"/>
        <c:minorTickMark val="none"/>
        <c:tickLblPos val="nextTo"/>
        <c:crossAx val="-1886705856"/>
        <c:crosses val="autoZero"/>
        <c:crossBetween val="midCat"/>
      </c:valAx>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a:t>Accise € Tracciato dei residui</a:t>
            </a:r>
          </a:p>
        </c:rich>
      </c:tx>
      <c:layout>
        <c:manualLayout>
          <c:xMode val="edge"/>
          <c:yMode val="edge"/>
          <c:x val="0.23856763998250224"/>
          <c:y val="0.24031007751937991"/>
        </c:manualLayout>
      </c:layout>
      <c:overlay val="0"/>
    </c:title>
    <c:autoTitleDeleted val="0"/>
    <c:plotArea>
      <c:layout/>
      <c:scatterChart>
        <c:scatterStyle val="lineMarker"/>
        <c:varyColors val="0"/>
        <c:ser>
          <c:idx val="0"/>
          <c:order val="0"/>
          <c:spPr>
            <a:ln w="28575">
              <a:noFill/>
            </a:ln>
          </c:spPr>
          <c:xVal>
            <c:numRef>
              <c:f>Dati!$H$5:$H$20</c:f>
              <c:numCache>
                <c:formatCode>General</c:formatCode>
                <c:ptCount val="16"/>
                <c:pt idx="0">
                  <c:v>0.38300000000000001</c:v>
                </c:pt>
                <c:pt idx="1">
                  <c:v>0.38500000000000001</c:v>
                </c:pt>
                <c:pt idx="2">
                  <c:v>0.40300000000000002</c:v>
                </c:pt>
                <c:pt idx="3">
                  <c:v>0.40300000000000002</c:v>
                </c:pt>
                <c:pt idx="4">
                  <c:v>0.40300000000000002</c:v>
                </c:pt>
                <c:pt idx="5">
                  <c:v>0.41199999999999998</c:v>
                </c:pt>
                <c:pt idx="6">
                  <c:v>0.41399999999999998</c:v>
                </c:pt>
                <c:pt idx="7">
                  <c:v>0.42</c:v>
                </c:pt>
                <c:pt idx="8">
                  <c:v>0.42099999999999999</c:v>
                </c:pt>
                <c:pt idx="9">
                  <c:v>0.42299999999999999</c:v>
                </c:pt>
                <c:pt idx="10">
                  <c:v>0.42299999999999999</c:v>
                </c:pt>
                <c:pt idx="11">
                  <c:v>0.45900000000000002</c:v>
                </c:pt>
                <c:pt idx="12">
                  <c:v>0.60599999999999998</c:v>
                </c:pt>
                <c:pt idx="13">
                  <c:v>0.61699999999999999</c:v>
                </c:pt>
                <c:pt idx="14">
                  <c:v>0.61899999999999999</c:v>
                </c:pt>
                <c:pt idx="15">
                  <c:v>0.61699999999999999</c:v>
                </c:pt>
              </c:numCache>
            </c:numRef>
          </c:xVal>
          <c:yVal>
            <c:numRef>
              <c:f>'RLM1'!$D$49:$D$64</c:f>
              <c:numCache>
                <c:formatCode>General</c:formatCode>
                <c:ptCount val="16"/>
                <c:pt idx="0">
                  <c:v>0.93592475277910125</c:v>
                </c:pt>
                <c:pt idx="1">
                  <c:v>4.3899550694077334</c:v>
                </c:pt>
                <c:pt idx="2">
                  <c:v>-10.953708119375733</c:v>
                </c:pt>
                <c:pt idx="3">
                  <c:v>5.4826710339511919</c:v>
                </c:pt>
                <c:pt idx="4">
                  <c:v>22.204181474702636</c:v>
                </c:pt>
                <c:pt idx="5">
                  <c:v>-18.643419646716211</c:v>
                </c:pt>
                <c:pt idx="6">
                  <c:v>-3.5809676576318452</c:v>
                </c:pt>
                <c:pt idx="7">
                  <c:v>-14.271971510395815</c:v>
                </c:pt>
                <c:pt idx="8">
                  <c:v>19.656402830813022</c:v>
                </c:pt>
                <c:pt idx="9">
                  <c:v>-5.9641030212042097</c:v>
                </c:pt>
                <c:pt idx="10">
                  <c:v>4.172851595285465E-3</c:v>
                </c:pt>
                <c:pt idx="11">
                  <c:v>-1.7098020395169442</c:v>
                </c:pt>
                <c:pt idx="12">
                  <c:v>23.18171637816522</c:v>
                </c:pt>
                <c:pt idx="13">
                  <c:v>-84.872103168381727</c:v>
                </c:pt>
                <c:pt idx="14">
                  <c:v>69.615838879236435</c:v>
                </c:pt>
                <c:pt idx="15">
                  <c:v>-5.474788107248969</c:v>
                </c:pt>
              </c:numCache>
            </c:numRef>
          </c:yVal>
          <c:smooth val="0"/>
          <c:extLst>
            <c:ext xmlns:c16="http://schemas.microsoft.com/office/drawing/2014/chart" uri="{C3380CC4-5D6E-409C-BE32-E72D297353CC}">
              <c16:uniqueId val="{00000000-C748-4C5C-9F15-47F1C537CA89}"/>
            </c:ext>
          </c:extLst>
        </c:ser>
        <c:dLbls>
          <c:showLegendKey val="0"/>
          <c:showVal val="0"/>
          <c:showCatName val="0"/>
          <c:showSerName val="0"/>
          <c:showPercent val="0"/>
          <c:showBubbleSize val="0"/>
        </c:dLbls>
        <c:axId val="-1886696608"/>
        <c:axId val="-1886703136"/>
      </c:scatterChart>
      <c:valAx>
        <c:axId val="-1886696608"/>
        <c:scaling>
          <c:orientation val="minMax"/>
        </c:scaling>
        <c:delete val="0"/>
        <c:axPos val="b"/>
        <c:title>
          <c:tx>
            <c:rich>
              <a:bodyPr/>
              <a:lstStyle/>
              <a:p>
                <a:pPr>
                  <a:defRPr/>
                </a:pPr>
                <a:r>
                  <a:rPr lang="it-IT"/>
                  <a:t>Accise €</a:t>
                </a:r>
              </a:p>
            </c:rich>
          </c:tx>
          <c:overlay val="0"/>
        </c:title>
        <c:numFmt formatCode="General" sourceLinked="1"/>
        <c:majorTickMark val="out"/>
        <c:minorTickMark val="none"/>
        <c:tickLblPos val="nextTo"/>
        <c:crossAx val="-1886703136"/>
        <c:crosses val="autoZero"/>
        <c:crossBetween val="midCat"/>
      </c:valAx>
      <c:valAx>
        <c:axId val="-1886703136"/>
        <c:scaling>
          <c:orientation val="minMax"/>
        </c:scaling>
        <c:delete val="0"/>
        <c:axPos val="l"/>
        <c:title>
          <c:tx>
            <c:rich>
              <a:bodyPr/>
              <a:lstStyle/>
              <a:p>
                <a:pPr>
                  <a:defRPr/>
                </a:pPr>
                <a:r>
                  <a:rPr lang="it-IT"/>
                  <a:t>Residui</a:t>
                </a:r>
              </a:p>
            </c:rich>
          </c:tx>
          <c:overlay val="0"/>
        </c:title>
        <c:numFmt formatCode="General" sourceLinked="1"/>
        <c:majorTickMark val="out"/>
        <c:minorTickMark val="none"/>
        <c:tickLblPos val="nextTo"/>
        <c:crossAx val="-1886696608"/>
        <c:crosses val="autoZero"/>
        <c:crossBetween val="midCat"/>
      </c:valAx>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a:t>Auto Tracciato dei residui</a:t>
            </a:r>
          </a:p>
        </c:rich>
      </c:tx>
      <c:layout>
        <c:manualLayout>
          <c:xMode val="edge"/>
          <c:yMode val="edge"/>
          <c:x val="1.6144466316710365E-3"/>
          <c:y val="0"/>
        </c:manualLayout>
      </c:layout>
      <c:overlay val="0"/>
    </c:title>
    <c:autoTitleDeleted val="0"/>
    <c:plotArea>
      <c:layout/>
      <c:scatterChart>
        <c:scatterStyle val="lineMarker"/>
        <c:varyColors val="0"/>
        <c:ser>
          <c:idx val="0"/>
          <c:order val="0"/>
          <c:spPr>
            <a:ln w="28575">
              <a:noFill/>
            </a:ln>
          </c:spPr>
          <c:xVal>
            <c:numRef>
              <c:f>Dati!$I$5:$I$20</c:f>
              <c:numCache>
                <c:formatCode>General</c:formatCode>
                <c:ptCount val="16"/>
                <c:pt idx="0">
                  <c:v>813567</c:v>
                </c:pt>
                <c:pt idx="1">
                  <c:v>872878</c:v>
                </c:pt>
                <c:pt idx="2">
                  <c:v>976132</c:v>
                </c:pt>
                <c:pt idx="3">
                  <c:v>1084773</c:v>
                </c:pt>
                <c:pt idx="4">
                  <c:v>1314617</c:v>
                </c:pt>
                <c:pt idx="5">
                  <c:v>1308372</c:v>
                </c:pt>
                <c:pt idx="6">
                  <c:v>1352271</c:v>
                </c:pt>
                <c:pt idx="7">
                  <c:v>1387988</c:v>
                </c:pt>
                <c:pt idx="8">
                  <c:v>1093444</c:v>
                </c:pt>
                <c:pt idx="9">
                  <c:v>903116</c:v>
                </c:pt>
                <c:pt idx="10">
                  <c:v>901127</c:v>
                </c:pt>
                <c:pt idx="11">
                  <c:v>965488</c:v>
                </c:pt>
                <c:pt idx="12">
                  <c:v>745398</c:v>
                </c:pt>
                <c:pt idx="13">
                  <c:v>702719</c:v>
                </c:pt>
                <c:pt idx="14">
                  <c:v>757398</c:v>
                </c:pt>
                <c:pt idx="15">
                  <c:v>880281</c:v>
                </c:pt>
              </c:numCache>
            </c:numRef>
          </c:xVal>
          <c:yVal>
            <c:numRef>
              <c:f>'RLM1'!$D$49:$D$64</c:f>
              <c:numCache>
                <c:formatCode>General</c:formatCode>
                <c:ptCount val="16"/>
                <c:pt idx="0">
                  <c:v>0.93592475277910125</c:v>
                </c:pt>
                <c:pt idx="1">
                  <c:v>4.3899550694077334</c:v>
                </c:pt>
                <c:pt idx="2">
                  <c:v>-10.953708119375733</c:v>
                </c:pt>
                <c:pt idx="3">
                  <c:v>5.4826710339511919</c:v>
                </c:pt>
                <c:pt idx="4">
                  <c:v>22.204181474702636</c:v>
                </c:pt>
                <c:pt idx="5">
                  <c:v>-18.643419646716211</c:v>
                </c:pt>
                <c:pt idx="6">
                  <c:v>-3.5809676576318452</c:v>
                </c:pt>
                <c:pt idx="7">
                  <c:v>-14.271971510395815</c:v>
                </c:pt>
                <c:pt idx="8">
                  <c:v>19.656402830813022</c:v>
                </c:pt>
                <c:pt idx="9">
                  <c:v>-5.9641030212042097</c:v>
                </c:pt>
                <c:pt idx="10">
                  <c:v>4.172851595285465E-3</c:v>
                </c:pt>
                <c:pt idx="11">
                  <c:v>-1.7098020395169442</c:v>
                </c:pt>
                <c:pt idx="12">
                  <c:v>23.18171637816522</c:v>
                </c:pt>
                <c:pt idx="13">
                  <c:v>-84.872103168381727</c:v>
                </c:pt>
                <c:pt idx="14">
                  <c:v>69.615838879236435</c:v>
                </c:pt>
                <c:pt idx="15">
                  <c:v>-5.474788107248969</c:v>
                </c:pt>
              </c:numCache>
            </c:numRef>
          </c:yVal>
          <c:smooth val="0"/>
          <c:extLst>
            <c:ext xmlns:c16="http://schemas.microsoft.com/office/drawing/2014/chart" uri="{C3380CC4-5D6E-409C-BE32-E72D297353CC}">
              <c16:uniqueId val="{00000000-B1BC-4354-ADE2-8BDDFAF58D30}"/>
            </c:ext>
          </c:extLst>
        </c:ser>
        <c:dLbls>
          <c:showLegendKey val="0"/>
          <c:showVal val="0"/>
          <c:showCatName val="0"/>
          <c:showSerName val="0"/>
          <c:showPercent val="0"/>
          <c:showBubbleSize val="0"/>
        </c:dLbls>
        <c:axId val="-1886695520"/>
        <c:axId val="-1886704768"/>
      </c:scatterChart>
      <c:valAx>
        <c:axId val="-1886695520"/>
        <c:scaling>
          <c:orientation val="minMax"/>
        </c:scaling>
        <c:delete val="0"/>
        <c:axPos val="b"/>
        <c:title>
          <c:tx>
            <c:rich>
              <a:bodyPr/>
              <a:lstStyle/>
              <a:p>
                <a:pPr>
                  <a:defRPr/>
                </a:pPr>
                <a:r>
                  <a:rPr lang="it-IT"/>
                  <a:t>Auto</a:t>
                </a:r>
              </a:p>
            </c:rich>
          </c:tx>
          <c:overlay val="0"/>
        </c:title>
        <c:numFmt formatCode="General" sourceLinked="1"/>
        <c:majorTickMark val="out"/>
        <c:minorTickMark val="none"/>
        <c:tickLblPos val="nextTo"/>
        <c:crossAx val="-1886704768"/>
        <c:crosses val="autoZero"/>
        <c:crossBetween val="midCat"/>
      </c:valAx>
      <c:valAx>
        <c:axId val="-1886704768"/>
        <c:scaling>
          <c:orientation val="minMax"/>
        </c:scaling>
        <c:delete val="0"/>
        <c:axPos val="l"/>
        <c:title>
          <c:tx>
            <c:rich>
              <a:bodyPr/>
              <a:lstStyle/>
              <a:p>
                <a:pPr>
                  <a:defRPr/>
                </a:pPr>
                <a:r>
                  <a:rPr lang="it-IT"/>
                  <a:t>Residui</a:t>
                </a:r>
              </a:p>
            </c:rich>
          </c:tx>
          <c:overlay val="0"/>
        </c:title>
        <c:numFmt formatCode="General" sourceLinked="1"/>
        <c:majorTickMark val="out"/>
        <c:minorTickMark val="none"/>
        <c:tickLblPos val="nextTo"/>
        <c:crossAx val="-1886695520"/>
        <c:crosses val="autoZero"/>
        <c:crossBetween val="midCat"/>
      </c:valAx>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a:t>Consumi .000 tonnellate Tracciato dei residui</a:t>
            </a:r>
          </a:p>
        </c:rich>
      </c:tx>
      <c:overlay val="0"/>
    </c:title>
    <c:autoTitleDeleted val="0"/>
    <c:plotArea>
      <c:layout/>
      <c:scatterChart>
        <c:scatterStyle val="lineMarker"/>
        <c:varyColors val="0"/>
        <c:ser>
          <c:idx val="0"/>
          <c:order val="0"/>
          <c:spPr>
            <a:ln w="28575">
              <a:noFill/>
            </a:ln>
          </c:spPr>
          <c:xVal>
            <c:numRef>
              <c:f>Dati!$J$5:$J$20</c:f>
              <c:numCache>
                <c:formatCode>General</c:formatCode>
                <c:ptCount val="16"/>
                <c:pt idx="0">
                  <c:v>1424</c:v>
                </c:pt>
                <c:pt idx="1">
                  <c:v>1392</c:v>
                </c:pt>
                <c:pt idx="2">
                  <c:v>1313</c:v>
                </c:pt>
                <c:pt idx="3">
                  <c:v>1209</c:v>
                </c:pt>
                <c:pt idx="4">
                  <c:v>1106</c:v>
                </c:pt>
                <c:pt idx="5">
                  <c:v>1029</c:v>
                </c:pt>
                <c:pt idx="6">
                  <c:v>989</c:v>
                </c:pt>
                <c:pt idx="7">
                  <c:v>944</c:v>
                </c:pt>
                <c:pt idx="8">
                  <c:v>1004</c:v>
                </c:pt>
                <c:pt idx="9">
                  <c:v>1099</c:v>
                </c:pt>
                <c:pt idx="10">
                  <c:v>1219</c:v>
                </c:pt>
                <c:pt idx="11">
                  <c:v>1272</c:v>
                </c:pt>
                <c:pt idx="12">
                  <c:v>1355</c:v>
                </c:pt>
                <c:pt idx="13">
                  <c:v>1537</c:v>
                </c:pt>
                <c:pt idx="14">
                  <c:v>1564</c:v>
                </c:pt>
                <c:pt idx="15">
                  <c:v>1626</c:v>
                </c:pt>
              </c:numCache>
            </c:numRef>
          </c:xVal>
          <c:yVal>
            <c:numRef>
              <c:f>'RLM1'!$D$49:$D$64</c:f>
              <c:numCache>
                <c:formatCode>General</c:formatCode>
                <c:ptCount val="16"/>
                <c:pt idx="0">
                  <c:v>0.93592475277910125</c:v>
                </c:pt>
                <c:pt idx="1">
                  <c:v>4.3899550694077334</c:v>
                </c:pt>
                <c:pt idx="2">
                  <c:v>-10.953708119375733</c:v>
                </c:pt>
                <c:pt idx="3">
                  <c:v>5.4826710339511919</c:v>
                </c:pt>
                <c:pt idx="4">
                  <c:v>22.204181474702636</c:v>
                </c:pt>
                <c:pt idx="5">
                  <c:v>-18.643419646716211</c:v>
                </c:pt>
                <c:pt idx="6">
                  <c:v>-3.5809676576318452</c:v>
                </c:pt>
                <c:pt idx="7">
                  <c:v>-14.271971510395815</c:v>
                </c:pt>
                <c:pt idx="8">
                  <c:v>19.656402830813022</c:v>
                </c:pt>
                <c:pt idx="9">
                  <c:v>-5.9641030212042097</c:v>
                </c:pt>
                <c:pt idx="10">
                  <c:v>4.172851595285465E-3</c:v>
                </c:pt>
                <c:pt idx="11">
                  <c:v>-1.7098020395169442</c:v>
                </c:pt>
                <c:pt idx="12">
                  <c:v>23.18171637816522</c:v>
                </c:pt>
                <c:pt idx="13">
                  <c:v>-84.872103168381727</c:v>
                </c:pt>
                <c:pt idx="14">
                  <c:v>69.615838879236435</c:v>
                </c:pt>
                <c:pt idx="15">
                  <c:v>-5.474788107248969</c:v>
                </c:pt>
              </c:numCache>
            </c:numRef>
          </c:yVal>
          <c:smooth val="0"/>
          <c:extLst>
            <c:ext xmlns:c16="http://schemas.microsoft.com/office/drawing/2014/chart" uri="{C3380CC4-5D6E-409C-BE32-E72D297353CC}">
              <c16:uniqueId val="{00000000-5801-4C15-97D3-348871338345}"/>
            </c:ext>
          </c:extLst>
        </c:ser>
        <c:dLbls>
          <c:showLegendKey val="0"/>
          <c:showVal val="0"/>
          <c:showCatName val="0"/>
          <c:showSerName val="0"/>
          <c:showPercent val="0"/>
          <c:showBubbleSize val="0"/>
        </c:dLbls>
        <c:axId val="-1886699872"/>
        <c:axId val="-1886707488"/>
      </c:scatterChart>
      <c:valAx>
        <c:axId val="-1886699872"/>
        <c:scaling>
          <c:orientation val="minMax"/>
        </c:scaling>
        <c:delete val="0"/>
        <c:axPos val="b"/>
        <c:title>
          <c:tx>
            <c:rich>
              <a:bodyPr/>
              <a:lstStyle/>
              <a:p>
                <a:pPr>
                  <a:defRPr/>
                </a:pPr>
                <a:r>
                  <a:rPr lang="it-IT"/>
                  <a:t>Consumi .000 tonnellate</a:t>
                </a:r>
              </a:p>
            </c:rich>
          </c:tx>
          <c:overlay val="0"/>
        </c:title>
        <c:numFmt formatCode="General" sourceLinked="1"/>
        <c:majorTickMark val="out"/>
        <c:minorTickMark val="none"/>
        <c:tickLblPos val="nextTo"/>
        <c:crossAx val="-1886707488"/>
        <c:crosses val="autoZero"/>
        <c:crossBetween val="midCat"/>
      </c:valAx>
      <c:valAx>
        <c:axId val="-1886707488"/>
        <c:scaling>
          <c:orientation val="minMax"/>
        </c:scaling>
        <c:delete val="0"/>
        <c:axPos val="l"/>
        <c:title>
          <c:tx>
            <c:rich>
              <a:bodyPr/>
              <a:lstStyle/>
              <a:p>
                <a:pPr>
                  <a:defRPr/>
                </a:pPr>
                <a:r>
                  <a:rPr lang="it-IT"/>
                  <a:t>Residui</a:t>
                </a:r>
              </a:p>
            </c:rich>
          </c:tx>
          <c:overlay val="0"/>
        </c:title>
        <c:numFmt formatCode="General" sourceLinked="1"/>
        <c:majorTickMark val="out"/>
        <c:minorTickMark val="none"/>
        <c:tickLblPos val="nextTo"/>
        <c:crossAx val="-1886699872"/>
        <c:crosses val="autoZero"/>
        <c:crossBetween val="midCat"/>
      </c:valAx>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a:t>Prezzi  €/l  Tracciato dei residui</a:t>
            </a:r>
          </a:p>
        </c:rich>
      </c:tx>
      <c:overlay val="0"/>
    </c:title>
    <c:autoTitleDeleted val="0"/>
    <c:plotArea>
      <c:layout/>
      <c:scatterChart>
        <c:scatterStyle val="lineMarker"/>
        <c:varyColors val="0"/>
        <c:ser>
          <c:idx val="0"/>
          <c:order val="0"/>
          <c:spPr>
            <a:ln w="28575">
              <a:noFill/>
            </a:ln>
          </c:spPr>
          <c:xVal>
            <c:numRef>
              <c:f>Dati!$K$5:$K$20</c:f>
              <c:numCache>
                <c:formatCode>General</c:formatCode>
                <c:ptCount val="16"/>
                <c:pt idx="0">
                  <c:v>0.54200000000000004</c:v>
                </c:pt>
                <c:pt idx="1">
                  <c:v>0.54100000000000004</c:v>
                </c:pt>
                <c:pt idx="2">
                  <c:v>0.51900000000000002</c:v>
                </c:pt>
                <c:pt idx="3">
                  <c:v>0.54100000000000004</c:v>
                </c:pt>
                <c:pt idx="4">
                  <c:v>0.53900000000000003</c:v>
                </c:pt>
                <c:pt idx="5">
                  <c:v>0.56999999999999995</c:v>
                </c:pt>
                <c:pt idx="6">
                  <c:v>0.64700000000000002</c:v>
                </c:pt>
                <c:pt idx="7">
                  <c:v>0.626</c:v>
                </c:pt>
                <c:pt idx="8">
                  <c:v>0.68100000000000005</c:v>
                </c:pt>
                <c:pt idx="9">
                  <c:v>0.56299999999999994</c:v>
                </c:pt>
                <c:pt idx="10">
                  <c:v>0.66100000000000003</c:v>
                </c:pt>
                <c:pt idx="11">
                  <c:v>0.754</c:v>
                </c:pt>
                <c:pt idx="12">
                  <c:v>0.82299999999999995</c:v>
                </c:pt>
                <c:pt idx="13">
                  <c:v>0.80500000000000005</c:v>
                </c:pt>
                <c:pt idx="14">
                  <c:v>0.77</c:v>
                </c:pt>
                <c:pt idx="15">
                  <c:v>0.61299999999999999</c:v>
                </c:pt>
              </c:numCache>
            </c:numRef>
          </c:xVal>
          <c:yVal>
            <c:numRef>
              <c:f>'RLM1'!$D$49:$D$64</c:f>
              <c:numCache>
                <c:formatCode>General</c:formatCode>
                <c:ptCount val="16"/>
                <c:pt idx="0">
                  <c:v>0.93592475277910125</c:v>
                </c:pt>
                <c:pt idx="1">
                  <c:v>4.3899550694077334</c:v>
                </c:pt>
                <c:pt idx="2">
                  <c:v>-10.953708119375733</c:v>
                </c:pt>
                <c:pt idx="3">
                  <c:v>5.4826710339511919</c:v>
                </c:pt>
                <c:pt idx="4">
                  <c:v>22.204181474702636</c:v>
                </c:pt>
                <c:pt idx="5">
                  <c:v>-18.643419646716211</c:v>
                </c:pt>
                <c:pt idx="6">
                  <c:v>-3.5809676576318452</c:v>
                </c:pt>
                <c:pt idx="7">
                  <c:v>-14.271971510395815</c:v>
                </c:pt>
                <c:pt idx="8">
                  <c:v>19.656402830813022</c:v>
                </c:pt>
                <c:pt idx="9">
                  <c:v>-5.9641030212042097</c:v>
                </c:pt>
                <c:pt idx="10">
                  <c:v>4.172851595285465E-3</c:v>
                </c:pt>
                <c:pt idx="11">
                  <c:v>-1.7098020395169442</c:v>
                </c:pt>
                <c:pt idx="12">
                  <c:v>23.18171637816522</c:v>
                </c:pt>
                <c:pt idx="13">
                  <c:v>-84.872103168381727</c:v>
                </c:pt>
                <c:pt idx="14">
                  <c:v>69.615838879236435</c:v>
                </c:pt>
                <c:pt idx="15">
                  <c:v>-5.474788107248969</c:v>
                </c:pt>
              </c:numCache>
            </c:numRef>
          </c:yVal>
          <c:smooth val="0"/>
          <c:extLst>
            <c:ext xmlns:c16="http://schemas.microsoft.com/office/drawing/2014/chart" uri="{C3380CC4-5D6E-409C-BE32-E72D297353CC}">
              <c16:uniqueId val="{00000000-C5B8-47C4-A1F7-CB82EE09563C}"/>
            </c:ext>
          </c:extLst>
        </c:ser>
        <c:dLbls>
          <c:showLegendKey val="0"/>
          <c:showVal val="0"/>
          <c:showCatName val="0"/>
          <c:showSerName val="0"/>
          <c:showPercent val="0"/>
          <c:showBubbleSize val="0"/>
        </c:dLbls>
        <c:axId val="-1886698240"/>
        <c:axId val="-1886697696"/>
      </c:scatterChart>
      <c:valAx>
        <c:axId val="-1886698240"/>
        <c:scaling>
          <c:orientation val="minMax"/>
        </c:scaling>
        <c:delete val="0"/>
        <c:axPos val="b"/>
        <c:title>
          <c:tx>
            <c:rich>
              <a:bodyPr/>
              <a:lstStyle/>
              <a:p>
                <a:pPr>
                  <a:defRPr/>
                </a:pPr>
                <a:r>
                  <a:rPr lang="it-IT"/>
                  <a:t>Prezzi  €/l </a:t>
                </a:r>
              </a:p>
            </c:rich>
          </c:tx>
          <c:overlay val="0"/>
        </c:title>
        <c:numFmt formatCode="General" sourceLinked="1"/>
        <c:majorTickMark val="out"/>
        <c:minorTickMark val="none"/>
        <c:tickLblPos val="nextTo"/>
        <c:crossAx val="-1886697696"/>
        <c:crosses val="autoZero"/>
        <c:crossBetween val="midCat"/>
      </c:valAx>
      <c:valAx>
        <c:axId val="-1886697696"/>
        <c:scaling>
          <c:orientation val="minMax"/>
        </c:scaling>
        <c:delete val="0"/>
        <c:axPos val="l"/>
        <c:title>
          <c:tx>
            <c:rich>
              <a:bodyPr/>
              <a:lstStyle/>
              <a:p>
                <a:pPr>
                  <a:defRPr/>
                </a:pPr>
                <a:r>
                  <a:rPr lang="it-IT"/>
                  <a:t>Residui</a:t>
                </a:r>
              </a:p>
            </c:rich>
          </c:tx>
          <c:overlay val="0"/>
        </c:title>
        <c:numFmt formatCode="General" sourceLinked="1"/>
        <c:majorTickMark val="out"/>
        <c:minorTickMark val="none"/>
        <c:tickLblPos val="nextTo"/>
        <c:crossAx val="-1886698240"/>
        <c:crosses val="autoZero"/>
        <c:crossBetween val="midCat"/>
      </c:valAx>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a:t>Accise € Tracciato dei residui</a:t>
            </a:r>
          </a:p>
        </c:rich>
      </c:tx>
      <c:overlay val="0"/>
    </c:title>
    <c:autoTitleDeleted val="0"/>
    <c:plotArea>
      <c:layout/>
      <c:scatterChart>
        <c:scatterStyle val="lineMarker"/>
        <c:varyColors val="0"/>
        <c:ser>
          <c:idx val="0"/>
          <c:order val="0"/>
          <c:spPr>
            <a:ln w="28575">
              <a:noFill/>
            </a:ln>
          </c:spPr>
          <c:xVal>
            <c:numRef>
              <c:f>Dati!$L$5:$L$20</c:f>
              <c:numCache>
                <c:formatCode>General</c:formatCode>
                <c:ptCount val="16"/>
                <c:pt idx="0">
                  <c:v>0.14599999999999999</c:v>
                </c:pt>
                <c:pt idx="1">
                  <c:v>0.14699999999999999</c:v>
                </c:pt>
                <c:pt idx="2">
                  <c:v>0.157</c:v>
                </c:pt>
                <c:pt idx="3">
                  <c:v>0.157</c:v>
                </c:pt>
                <c:pt idx="4">
                  <c:v>0.157</c:v>
                </c:pt>
                <c:pt idx="5">
                  <c:v>0.157</c:v>
                </c:pt>
                <c:pt idx="6">
                  <c:v>0.14899999999999999</c:v>
                </c:pt>
                <c:pt idx="7">
                  <c:v>0.125</c:v>
                </c:pt>
                <c:pt idx="8">
                  <c:v>0.124</c:v>
                </c:pt>
                <c:pt idx="9">
                  <c:v>0.125</c:v>
                </c:pt>
                <c:pt idx="10">
                  <c:v>0.125</c:v>
                </c:pt>
                <c:pt idx="11">
                  <c:v>0.127</c:v>
                </c:pt>
                <c:pt idx="12">
                  <c:v>0.14699999999999999</c:v>
                </c:pt>
                <c:pt idx="13">
                  <c:v>0.14699999999999999</c:v>
                </c:pt>
                <c:pt idx="14">
                  <c:v>0.14699999999999999</c:v>
                </c:pt>
                <c:pt idx="15">
                  <c:v>0.14699999999999999</c:v>
                </c:pt>
              </c:numCache>
            </c:numRef>
          </c:xVal>
          <c:yVal>
            <c:numRef>
              <c:f>'RLM1'!$D$49:$D$64</c:f>
              <c:numCache>
                <c:formatCode>General</c:formatCode>
                <c:ptCount val="16"/>
                <c:pt idx="0">
                  <c:v>0.93592475277910125</c:v>
                </c:pt>
                <c:pt idx="1">
                  <c:v>4.3899550694077334</c:v>
                </c:pt>
                <c:pt idx="2">
                  <c:v>-10.953708119375733</c:v>
                </c:pt>
                <c:pt idx="3">
                  <c:v>5.4826710339511919</c:v>
                </c:pt>
                <c:pt idx="4">
                  <c:v>22.204181474702636</c:v>
                </c:pt>
                <c:pt idx="5">
                  <c:v>-18.643419646716211</c:v>
                </c:pt>
                <c:pt idx="6">
                  <c:v>-3.5809676576318452</c:v>
                </c:pt>
                <c:pt idx="7">
                  <c:v>-14.271971510395815</c:v>
                </c:pt>
                <c:pt idx="8">
                  <c:v>19.656402830813022</c:v>
                </c:pt>
                <c:pt idx="9">
                  <c:v>-5.9641030212042097</c:v>
                </c:pt>
                <c:pt idx="10">
                  <c:v>4.172851595285465E-3</c:v>
                </c:pt>
                <c:pt idx="11">
                  <c:v>-1.7098020395169442</c:v>
                </c:pt>
                <c:pt idx="12">
                  <c:v>23.18171637816522</c:v>
                </c:pt>
                <c:pt idx="13">
                  <c:v>-84.872103168381727</c:v>
                </c:pt>
                <c:pt idx="14">
                  <c:v>69.615838879236435</c:v>
                </c:pt>
                <c:pt idx="15">
                  <c:v>-5.474788107248969</c:v>
                </c:pt>
              </c:numCache>
            </c:numRef>
          </c:yVal>
          <c:smooth val="0"/>
          <c:extLst>
            <c:ext xmlns:c16="http://schemas.microsoft.com/office/drawing/2014/chart" uri="{C3380CC4-5D6E-409C-BE32-E72D297353CC}">
              <c16:uniqueId val="{00000000-A51D-4094-828B-938491762019}"/>
            </c:ext>
          </c:extLst>
        </c:ser>
        <c:dLbls>
          <c:showLegendKey val="0"/>
          <c:showVal val="0"/>
          <c:showCatName val="0"/>
          <c:showSerName val="0"/>
          <c:showPercent val="0"/>
          <c:showBubbleSize val="0"/>
        </c:dLbls>
        <c:axId val="-1886693888"/>
        <c:axId val="-1886706400"/>
      </c:scatterChart>
      <c:valAx>
        <c:axId val="-1886693888"/>
        <c:scaling>
          <c:orientation val="minMax"/>
        </c:scaling>
        <c:delete val="0"/>
        <c:axPos val="b"/>
        <c:title>
          <c:tx>
            <c:rich>
              <a:bodyPr/>
              <a:lstStyle/>
              <a:p>
                <a:pPr>
                  <a:defRPr/>
                </a:pPr>
                <a:r>
                  <a:rPr lang="it-IT"/>
                  <a:t>Accise €</a:t>
                </a:r>
              </a:p>
            </c:rich>
          </c:tx>
          <c:overlay val="0"/>
        </c:title>
        <c:numFmt formatCode="General" sourceLinked="1"/>
        <c:majorTickMark val="out"/>
        <c:minorTickMark val="none"/>
        <c:tickLblPos val="nextTo"/>
        <c:crossAx val="-1886706400"/>
        <c:crosses val="autoZero"/>
        <c:crossBetween val="midCat"/>
      </c:valAx>
      <c:valAx>
        <c:axId val="-1886706400"/>
        <c:scaling>
          <c:orientation val="minMax"/>
        </c:scaling>
        <c:delete val="0"/>
        <c:axPos val="l"/>
        <c:title>
          <c:tx>
            <c:rich>
              <a:bodyPr/>
              <a:lstStyle/>
              <a:p>
                <a:pPr>
                  <a:defRPr/>
                </a:pPr>
                <a:r>
                  <a:rPr lang="it-IT"/>
                  <a:t>Residui</a:t>
                </a:r>
              </a:p>
            </c:rich>
          </c:tx>
          <c:overlay val="0"/>
        </c:title>
        <c:numFmt formatCode="General" sourceLinked="1"/>
        <c:majorTickMark val="out"/>
        <c:minorTickMark val="none"/>
        <c:tickLblPos val="nextTo"/>
        <c:crossAx val="-1886693888"/>
        <c:crosses val="autoZero"/>
        <c:crossBetween val="midCat"/>
      </c:valAx>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a:t>Auto Tracciato dei residui</a:t>
            </a:r>
          </a:p>
        </c:rich>
      </c:tx>
      <c:overlay val="0"/>
    </c:title>
    <c:autoTitleDeleted val="0"/>
    <c:plotArea>
      <c:layout/>
      <c:scatterChart>
        <c:scatterStyle val="lineMarker"/>
        <c:varyColors val="0"/>
        <c:ser>
          <c:idx val="0"/>
          <c:order val="0"/>
          <c:spPr>
            <a:ln w="28575">
              <a:noFill/>
            </a:ln>
          </c:spPr>
          <c:xVal>
            <c:numRef>
              <c:f>Dati!$M$5:$M$20</c:f>
              <c:numCache>
                <c:formatCode>General</c:formatCode>
                <c:ptCount val="16"/>
                <c:pt idx="0">
                  <c:v>2429</c:v>
                </c:pt>
                <c:pt idx="1">
                  <c:v>461</c:v>
                </c:pt>
                <c:pt idx="2">
                  <c:v>2382</c:v>
                </c:pt>
                <c:pt idx="3">
                  <c:v>1173</c:v>
                </c:pt>
                <c:pt idx="4">
                  <c:v>388</c:v>
                </c:pt>
                <c:pt idx="5">
                  <c:v>1833</c:v>
                </c:pt>
                <c:pt idx="6">
                  <c:v>3491</c:v>
                </c:pt>
                <c:pt idx="7">
                  <c:v>29993</c:v>
                </c:pt>
                <c:pt idx="8">
                  <c:v>74255</c:v>
                </c:pt>
                <c:pt idx="9">
                  <c:v>339591</c:v>
                </c:pt>
                <c:pt idx="10">
                  <c:v>279105</c:v>
                </c:pt>
                <c:pt idx="11">
                  <c:v>55746</c:v>
                </c:pt>
                <c:pt idx="12">
                  <c:v>128813</c:v>
                </c:pt>
                <c:pt idx="13">
                  <c:v>116164</c:v>
                </c:pt>
                <c:pt idx="14">
                  <c:v>124635</c:v>
                </c:pt>
                <c:pt idx="15">
                  <c:v>120953</c:v>
                </c:pt>
              </c:numCache>
            </c:numRef>
          </c:xVal>
          <c:yVal>
            <c:numRef>
              <c:f>'RLM1'!$D$49:$D$64</c:f>
              <c:numCache>
                <c:formatCode>General</c:formatCode>
                <c:ptCount val="16"/>
                <c:pt idx="0">
                  <c:v>0.93592475277910125</c:v>
                </c:pt>
                <c:pt idx="1">
                  <c:v>4.3899550694077334</c:v>
                </c:pt>
                <c:pt idx="2">
                  <c:v>-10.953708119375733</c:v>
                </c:pt>
                <c:pt idx="3">
                  <c:v>5.4826710339511919</c:v>
                </c:pt>
                <c:pt idx="4">
                  <c:v>22.204181474702636</c:v>
                </c:pt>
                <c:pt idx="5">
                  <c:v>-18.643419646716211</c:v>
                </c:pt>
                <c:pt idx="6">
                  <c:v>-3.5809676576318452</c:v>
                </c:pt>
                <c:pt idx="7">
                  <c:v>-14.271971510395815</c:v>
                </c:pt>
                <c:pt idx="8">
                  <c:v>19.656402830813022</c:v>
                </c:pt>
                <c:pt idx="9">
                  <c:v>-5.9641030212042097</c:v>
                </c:pt>
                <c:pt idx="10">
                  <c:v>4.172851595285465E-3</c:v>
                </c:pt>
                <c:pt idx="11">
                  <c:v>-1.7098020395169442</c:v>
                </c:pt>
                <c:pt idx="12">
                  <c:v>23.18171637816522</c:v>
                </c:pt>
                <c:pt idx="13">
                  <c:v>-84.872103168381727</c:v>
                </c:pt>
                <c:pt idx="14">
                  <c:v>69.615838879236435</c:v>
                </c:pt>
                <c:pt idx="15">
                  <c:v>-5.474788107248969</c:v>
                </c:pt>
              </c:numCache>
            </c:numRef>
          </c:yVal>
          <c:smooth val="0"/>
          <c:extLst>
            <c:ext xmlns:c16="http://schemas.microsoft.com/office/drawing/2014/chart" uri="{C3380CC4-5D6E-409C-BE32-E72D297353CC}">
              <c16:uniqueId val="{00000000-0400-4C35-A104-95EBEE2A523D}"/>
            </c:ext>
          </c:extLst>
        </c:ser>
        <c:dLbls>
          <c:showLegendKey val="0"/>
          <c:showVal val="0"/>
          <c:showCatName val="0"/>
          <c:showSerName val="0"/>
          <c:showPercent val="0"/>
          <c:showBubbleSize val="0"/>
        </c:dLbls>
        <c:axId val="-1886709664"/>
        <c:axId val="-1886692800"/>
      </c:scatterChart>
      <c:valAx>
        <c:axId val="-1886709664"/>
        <c:scaling>
          <c:orientation val="minMax"/>
        </c:scaling>
        <c:delete val="0"/>
        <c:axPos val="b"/>
        <c:title>
          <c:tx>
            <c:rich>
              <a:bodyPr/>
              <a:lstStyle/>
              <a:p>
                <a:pPr>
                  <a:defRPr/>
                </a:pPr>
                <a:r>
                  <a:rPr lang="it-IT"/>
                  <a:t>Auto</a:t>
                </a:r>
              </a:p>
            </c:rich>
          </c:tx>
          <c:overlay val="0"/>
        </c:title>
        <c:numFmt formatCode="General" sourceLinked="1"/>
        <c:majorTickMark val="out"/>
        <c:minorTickMark val="none"/>
        <c:tickLblPos val="nextTo"/>
        <c:crossAx val="-1886692800"/>
        <c:crosses val="autoZero"/>
        <c:crossBetween val="midCat"/>
      </c:valAx>
      <c:valAx>
        <c:axId val="-1886692800"/>
        <c:scaling>
          <c:orientation val="minMax"/>
        </c:scaling>
        <c:delete val="0"/>
        <c:axPos val="l"/>
        <c:title>
          <c:tx>
            <c:rich>
              <a:bodyPr/>
              <a:lstStyle/>
              <a:p>
                <a:pPr>
                  <a:defRPr/>
                </a:pPr>
                <a:r>
                  <a:rPr lang="it-IT"/>
                  <a:t>Residui</a:t>
                </a:r>
              </a:p>
            </c:rich>
          </c:tx>
          <c:overlay val="0"/>
        </c:title>
        <c:numFmt formatCode="General" sourceLinked="1"/>
        <c:majorTickMark val="out"/>
        <c:minorTickMark val="none"/>
        <c:tickLblPos val="nextTo"/>
        <c:crossAx val="-1886709664"/>
        <c:crosses val="autoZero"/>
        <c:crossBetween val="midCat"/>
      </c:valAx>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a:t>Auto elettriche + ibride + metano Tracciato dei residui</a:t>
            </a:r>
          </a:p>
        </c:rich>
      </c:tx>
      <c:overlay val="0"/>
    </c:title>
    <c:autoTitleDeleted val="0"/>
    <c:plotArea>
      <c:layout/>
      <c:scatterChart>
        <c:scatterStyle val="lineMarker"/>
        <c:varyColors val="0"/>
        <c:ser>
          <c:idx val="0"/>
          <c:order val="0"/>
          <c:spPr>
            <a:ln w="28575">
              <a:noFill/>
            </a:ln>
          </c:spPr>
          <c:xVal>
            <c:numRef>
              <c:f>Dati!$N$5:$N$20</c:f>
              <c:numCache>
                <c:formatCode>General</c:formatCode>
                <c:ptCount val="16"/>
                <c:pt idx="0">
                  <c:v>11265</c:v>
                </c:pt>
                <c:pt idx="1">
                  <c:v>13124</c:v>
                </c:pt>
                <c:pt idx="2">
                  <c:v>6182</c:v>
                </c:pt>
                <c:pt idx="3">
                  <c:v>6031</c:v>
                </c:pt>
                <c:pt idx="4">
                  <c:v>12671</c:v>
                </c:pt>
                <c:pt idx="5">
                  <c:v>23824</c:v>
                </c:pt>
                <c:pt idx="6">
                  <c:v>28844</c:v>
                </c:pt>
                <c:pt idx="7">
                  <c:v>64133</c:v>
                </c:pt>
                <c:pt idx="8">
                  <c:v>82641</c:v>
                </c:pt>
                <c:pt idx="9">
                  <c:v>135537</c:v>
                </c:pt>
                <c:pt idx="10">
                  <c:v>70438</c:v>
                </c:pt>
                <c:pt idx="11">
                  <c:v>43772</c:v>
                </c:pt>
                <c:pt idx="12">
                  <c:v>62055</c:v>
                </c:pt>
                <c:pt idx="13">
                  <c:v>84133</c:v>
                </c:pt>
                <c:pt idx="14">
                  <c:v>94865</c:v>
                </c:pt>
                <c:pt idx="15">
                  <c:v>90547</c:v>
                </c:pt>
              </c:numCache>
            </c:numRef>
          </c:xVal>
          <c:yVal>
            <c:numRef>
              <c:f>'RLM1'!$D$49:$D$64</c:f>
              <c:numCache>
                <c:formatCode>General</c:formatCode>
                <c:ptCount val="16"/>
                <c:pt idx="0">
                  <c:v>0.93592475277910125</c:v>
                </c:pt>
                <c:pt idx="1">
                  <c:v>4.3899550694077334</c:v>
                </c:pt>
                <c:pt idx="2">
                  <c:v>-10.953708119375733</c:v>
                </c:pt>
                <c:pt idx="3">
                  <c:v>5.4826710339511919</c:v>
                </c:pt>
                <c:pt idx="4">
                  <c:v>22.204181474702636</c:v>
                </c:pt>
                <c:pt idx="5">
                  <c:v>-18.643419646716211</c:v>
                </c:pt>
                <c:pt idx="6">
                  <c:v>-3.5809676576318452</c:v>
                </c:pt>
                <c:pt idx="7">
                  <c:v>-14.271971510395815</c:v>
                </c:pt>
                <c:pt idx="8">
                  <c:v>19.656402830813022</c:v>
                </c:pt>
                <c:pt idx="9">
                  <c:v>-5.9641030212042097</c:v>
                </c:pt>
                <c:pt idx="10">
                  <c:v>4.172851595285465E-3</c:v>
                </c:pt>
                <c:pt idx="11">
                  <c:v>-1.7098020395169442</c:v>
                </c:pt>
                <c:pt idx="12">
                  <c:v>23.18171637816522</c:v>
                </c:pt>
                <c:pt idx="13">
                  <c:v>-84.872103168381727</c:v>
                </c:pt>
                <c:pt idx="14">
                  <c:v>69.615838879236435</c:v>
                </c:pt>
                <c:pt idx="15">
                  <c:v>-5.474788107248969</c:v>
                </c:pt>
              </c:numCache>
            </c:numRef>
          </c:yVal>
          <c:smooth val="0"/>
          <c:extLst>
            <c:ext xmlns:c16="http://schemas.microsoft.com/office/drawing/2014/chart" uri="{C3380CC4-5D6E-409C-BE32-E72D297353CC}">
              <c16:uniqueId val="{00000000-E9EE-4740-A912-5D5BD3C856FB}"/>
            </c:ext>
          </c:extLst>
        </c:ser>
        <c:dLbls>
          <c:showLegendKey val="0"/>
          <c:showVal val="0"/>
          <c:showCatName val="0"/>
          <c:showSerName val="0"/>
          <c:showPercent val="0"/>
          <c:showBubbleSize val="0"/>
        </c:dLbls>
        <c:axId val="-1886687904"/>
        <c:axId val="-1886692256"/>
      </c:scatterChart>
      <c:valAx>
        <c:axId val="-1886687904"/>
        <c:scaling>
          <c:orientation val="minMax"/>
        </c:scaling>
        <c:delete val="0"/>
        <c:axPos val="b"/>
        <c:title>
          <c:tx>
            <c:rich>
              <a:bodyPr/>
              <a:lstStyle/>
              <a:p>
                <a:pPr>
                  <a:defRPr/>
                </a:pPr>
                <a:r>
                  <a:rPr lang="it-IT"/>
                  <a:t>Auto elettriche + ibride + metano</a:t>
                </a:r>
              </a:p>
            </c:rich>
          </c:tx>
          <c:overlay val="0"/>
        </c:title>
        <c:numFmt formatCode="General" sourceLinked="1"/>
        <c:majorTickMark val="out"/>
        <c:minorTickMark val="none"/>
        <c:tickLblPos val="nextTo"/>
        <c:crossAx val="-1886692256"/>
        <c:crosses val="autoZero"/>
        <c:crossBetween val="midCat"/>
      </c:valAx>
      <c:valAx>
        <c:axId val="-1886692256"/>
        <c:scaling>
          <c:orientation val="minMax"/>
        </c:scaling>
        <c:delete val="0"/>
        <c:axPos val="l"/>
        <c:title>
          <c:tx>
            <c:rich>
              <a:bodyPr/>
              <a:lstStyle/>
              <a:p>
                <a:pPr>
                  <a:defRPr/>
                </a:pPr>
                <a:r>
                  <a:rPr lang="it-IT"/>
                  <a:t>Residui</a:t>
                </a:r>
              </a:p>
            </c:rich>
          </c:tx>
          <c:overlay val="0"/>
        </c:title>
        <c:numFmt formatCode="General" sourceLinked="1"/>
        <c:majorTickMark val="out"/>
        <c:minorTickMark val="none"/>
        <c:tickLblPos val="nextTo"/>
        <c:crossAx val="-1886687904"/>
        <c:crosses val="autoZero"/>
        <c:crossBetween val="midCat"/>
      </c:valAx>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Prezzo Diesel</c:v>
          </c:tx>
          <c:spPr>
            <a:ln w="28575" cap="rnd">
              <a:solidFill>
                <a:schemeClr val="accent1"/>
              </a:solidFill>
              <a:round/>
            </a:ln>
            <a:effectLst/>
          </c:spPr>
          <c:marker>
            <c:symbol val="none"/>
          </c:marker>
          <c:cat>
            <c:numRef>
              <c:f>'Trend-ciclo (prima appross.)'!$A$4:$A$111</c:f>
              <c:numCache>
                <c:formatCode>mmm\-yy</c:formatCode>
                <c:ptCount val="108"/>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numCache>
            </c:numRef>
          </c:cat>
          <c:val>
            <c:numRef>
              <c:f>'Trend-ciclo (prima appross.)'!$D$4:$D$111</c:f>
              <c:numCache>
                <c:formatCode>#,##0.000</c:formatCode>
                <c:ptCount val="108"/>
                <c:pt idx="0">
                  <c:v>1.0993999999999999</c:v>
                </c:pt>
                <c:pt idx="1">
                  <c:v>1.08264</c:v>
                </c:pt>
                <c:pt idx="2">
                  <c:v>1.1053299999999999</c:v>
                </c:pt>
                <c:pt idx="3">
                  <c:v>1.12063</c:v>
                </c:pt>
                <c:pt idx="4">
                  <c:v>1.131</c:v>
                </c:pt>
                <c:pt idx="5">
                  <c:v>1.1503099999999999</c:v>
                </c:pt>
                <c:pt idx="6">
                  <c:v>1.16184</c:v>
                </c:pt>
                <c:pt idx="7">
                  <c:v>1.1735899999999999</c:v>
                </c:pt>
                <c:pt idx="8">
                  <c:v>1.1806700000000001</c:v>
                </c:pt>
                <c:pt idx="9">
                  <c:v>1.2052799999999999</c:v>
                </c:pt>
                <c:pt idx="10">
                  <c:v>1.25241</c:v>
                </c:pt>
                <c:pt idx="11">
                  <c:v>1.2861100000000001</c:v>
                </c:pt>
                <c:pt idx="12">
                  <c:v>1.2777400000000001</c:v>
                </c:pt>
                <c:pt idx="13">
                  <c:v>1.27189</c:v>
                </c:pt>
                <c:pt idx="14">
                  <c:v>1.3322799999999999</c:v>
                </c:pt>
                <c:pt idx="15">
                  <c:v>1.3454999999999999</c:v>
                </c:pt>
                <c:pt idx="16">
                  <c:v>1.44316</c:v>
                </c:pt>
                <c:pt idx="17">
                  <c:v>1.50725</c:v>
                </c:pt>
                <c:pt idx="18">
                  <c:v>1.51814</c:v>
                </c:pt>
                <c:pt idx="19">
                  <c:v>1.4368799999999999</c:v>
                </c:pt>
                <c:pt idx="20">
                  <c:v>1.3838699999999999</c:v>
                </c:pt>
                <c:pt idx="21">
                  <c:v>1.30148</c:v>
                </c:pt>
                <c:pt idx="22">
                  <c:v>1.19482</c:v>
                </c:pt>
                <c:pt idx="23">
                  <c:v>1.0929</c:v>
                </c:pt>
                <c:pt idx="24" formatCode="0.000">
                  <c:v>1.0513999999999999</c:v>
                </c:pt>
                <c:pt idx="25" formatCode="0.000">
                  <c:v>1.0567200000000001</c:v>
                </c:pt>
                <c:pt idx="26" formatCode="0.000">
                  <c:v>1.0227900000000001</c:v>
                </c:pt>
                <c:pt idx="27" formatCode="0.000">
                  <c:v>1.0414399999999999</c:v>
                </c:pt>
                <c:pt idx="28" formatCode="0.000">
                  <c:v>1.06158</c:v>
                </c:pt>
                <c:pt idx="29" formatCode="0.000">
                  <c:v>1.09602</c:v>
                </c:pt>
                <c:pt idx="30" formatCode="0.000">
                  <c:v>1.0862000000000001</c:v>
                </c:pt>
                <c:pt idx="31" formatCode="0.000">
                  <c:v>1.11738</c:v>
                </c:pt>
                <c:pt idx="32" formatCode="0.000">
                  <c:v>1.09609</c:v>
                </c:pt>
                <c:pt idx="33" formatCode="0.000">
                  <c:v>1.0957300000000001</c:v>
                </c:pt>
                <c:pt idx="34" formatCode="0.000">
                  <c:v>1.1260399999999999</c:v>
                </c:pt>
                <c:pt idx="35" formatCode="0.000">
                  <c:v>1.11467</c:v>
                </c:pt>
                <c:pt idx="36" formatCode="0.000">
                  <c:v>1.1452500000000001</c:v>
                </c:pt>
                <c:pt idx="37" formatCode="0.000">
                  <c:v>1.14232</c:v>
                </c:pt>
                <c:pt idx="38" formatCode="0.000">
                  <c:v>1.1895800000000001</c:v>
                </c:pt>
                <c:pt idx="39" formatCode="0.000">
                  <c:v>1.21583</c:v>
                </c:pt>
                <c:pt idx="40" formatCode="0.000">
                  <c:v>1.2412099999999999</c:v>
                </c:pt>
                <c:pt idx="41" formatCode="0.000">
                  <c:v>1.2363</c:v>
                </c:pt>
                <c:pt idx="42" formatCode="0.000">
                  <c:v>1.2153099999999999</c:v>
                </c:pt>
                <c:pt idx="43" formatCode="0.000">
                  <c:v>1.2114400000000001</c:v>
                </c:pt>
                <c:pt idx="44" formatCode="0.000">
                  <c:v>1.2171799999999999</c:v>
                </c:pt>
                <c:pt idx="45" formatCode="0.000">
                  <c:v>1.22146</c:v>
                </c:pt>
                <c:pt idx="46" formatCode="0.000">
                  <c:v>1.2428399999999999</c:v>
                </c:pt>
                <c:pt idx="47" formatCode="0.000">
                  <c:v>1.2863800000000001</c:v>
                </c:pt>
                <c:pt idx="48" formatCode="0.000">
                  <c:v>1.3281400000000001</c:v>
                </c:pt>
                <c:pt idx="49" formatCode="0.000">
                  <c:v>1.3512599999999999</c:v>
                </c:pt>
                <c:pt idx="50" formatCode="0.000">
                  <c:v>1.41673</c:v>
                </c:pt>
                <c:pt idx="51" formatCode="0.000">
                  <c:v>1.4480599999999999</c:v>
                </c:pt>
                <c:pt idx="52" formatCode="0.000">
                  <c:v>1.42326</c:v>
                </c:pt>
                <c:pt idx="53" formatCode="0.000">
                  <c:v>1.40252</c:v>
                </c:pt>
                <c:pt idx="54" formatCode="0.000">
                  <c:v>1.45028</c:v>
                </c:pt>
                <c:pt idx="55" formatCode="0.000">
                  <c:v>1.4610399999999999</c:v>
                </c:pt>
                <c:pt idx="56" formatCode="0.000">
                  <c:v>1.4657899999999999</c:v>
                </c:pt>
                <c:pt idx="57" formatCode="0.000">
                  <c:v>1.4839199999999999</c:v>
                </c:pt>
                <c:pt idx="58" formatCode="0.000">
                  <c:v>1.5128900000000001</c:v>
                </c:pt>
                <c:pt idx="59" formatCode="0.000">
                  <c:v>1.63165</c:v>
                </c:pt>
                <c:pt idx="60" formatCode="0.000">
                  <c:v>1.67171</c:v>
                </c:pt>
                <c:pt idx="61" formatCode="0.000">
                  <c:v>1.6929399999999999</c:v>
                </c:pt>
                <c:pt idx="62" formatCode="0.000">
                  <c:v>1.72427</c:v>
                </c:pt>
                <c:pt idx="63" formatCode="0.000">
                  <c:v>1.73505</c:v>
                </c:pt>
                <c:pt idx="64" formatCode="0.000">
                  <c:v>1.7030099999999999</c:v>
                </c:pt>
                <c:pt idx="65" formatCode="0.000">
                  <c:v>1.65723</c:v>
                </c:pt>
                <c:pt idx="66" formatCode="0.000">
                  <c:v>1.6470199999999999</c:v>
                </c:pt>
                <c:pt idx="67" formatCode="0.000">
                  <c:v>1.7168099999999999</c:v>
                </c:pt>
                <c:pt idx="68" formatCode="0.000">
                  <c:v>1.7642199999999999</c:v>
                </c:pt>
                <c:pt idx="69" formatCode="0.000">
                  <c:v>1.7456499999999999</c:v>
                </c:pt>
                <c:pt idx="70" formatCode="0.000">
                  <c:v>1.71285</c:v>
                </c:pt>
                <c:pt idx="71" formatCode="0.000">
                  <c:v>1.7011099999999999</c:v>
                </c:pt>
                <c:pt idx="72" formatCode="0.000">
                  <c:v>1.69438</c:v>
                </c:pt>
                <c:pt idx="73" formatCode="0.000">
                  <c:v>1.69967</c:v>
                </c:pt>
                <c:pt idx="74" formatCode="0.000">
                  <c:v>1.69394</c:v>
                </c:pt>
                <c:pt idx="75" formatCode="0.000">
                  <c:v>1.6511100000000001</c:v>
                </c:pt>
                <c:pt idx="76" formatCode="0.000">
                  <c:v>1.6123099999999999</c:v>
                </c:pt>
                <c:pt idx="77" formatCode="0.000">
                  <c:v>1.62646</c:v>
                </c:pt>
                <c:pt idx="78" formatCode="0.000">
                  <c:v>1.64402</c:v>
                </c:pt>
                <c:pt idx="79" formatCode="0.000">
                  <c:v>1.65804</c:v>
                </c:pt>
                <c:pt idx="80" formatCode="0.000">
                  <c:v>1.6766700000000001</c:v>
                </c:pt>
                <c:pt idx="81" formatCode="0.000">
                  <c:v>1.6596900000000001</c:v>
                </c:pt>
                <c:pt idx="82" formatCode="0.000">
                  <c:v>1.63663</c:v>
                </c:pt>
                <c:pt idx="83" formatCode="0.000">
                  <c:v>1.65656</c:v>
                </c:pt>
                <c:pt idx="84" formatCode="0.000">
                  <c:v>1.64899</c:v>
                </c:pt>
                <c:pt idx="85" formatCode="0.000">
                  <c:v>1.6378299999999999</c:v>
                </c:pt>
                <c:pt idx="86" formatCode="0.000">
                  <c:v>1.63147</c:v>
                </c:pt>
                <c:pt idx="87" formatCode="0.000">
                  <c:v>1.6285499999999999</c:v>
                </c:pt>
                <c:pt idx="88" formatCode="0.000">
                  <c:v>1.6306799999999999</c:v>
                </c:pt>
                <c:pt idx="89" formatCode="0.000">
                  <c:v>1.63208</c:v>
                </c:pt>
                <c:pt idx="90" formatCode="0.000">
                  <c:v>1.63564</c:v>
                </c:pt>
                <c:pt idx="91" formatCode="0.000">
                  <c:v>1.62161</c:v>
                </c:pt>
                <c:pt idx="92" formatCode="0.000">
                  <c:v>1.6147800000000001</c:v>
                </c:pt>
                <c:pt idx="93" formatCode="0.000">
                  <c:v>1.59324</c:v>
                </c:pt>
                <c:pt idx="94" formatCode="0.000">
                  <c:v>1.55345</c:v>
                </c:pt>
                <c:pt idx="95" formatCode="0.000">
                  <c:v>1.4934700000000001</c:v>
                </c:pt>
                <c:pt idx="96" formatCode="0.000">
                  <c:v>1.3872599999999999</c:v>
                </c:pt>
                <c:pt idx="97" formatCode="0.000">
                  <c:v>1.40039</c:v>
                </c:pt>
                <c:pt idx="98" formatCode="0.000">
                  <c:v>1.4622599999999999</c:v>
                </c:pt>
                <c:pt idx="99" formatCode="0.000">
                  <c:v>1.4477199999999999</c:v>
                </c:pt>
                <c:pt idx="100" formatCode="0.000">
                  <c:v>1.4802</c:v>
                </c:pt>
                <c:pt idx="101" formatCode="0.000">
                  <c:v>1.4775400000000001</c:v>
                </c:pt>
                <c:pt idx="102" formatCode="0.000">
                  <c:v>1.4515499999999999</c:v>
                </c:pt>
                <c:pt idx="103" formatCode="0.000">
                  <c:v>1.39876</c:v>
                </c:pt>
                <c:pt idx="104" formatCode="0.000">
                  <c:v>1.3600300000000001</c:v>
                </c:pt>
                <c:pt idx="105" formatCode="0.000">
                  <c:v>1.3484</c:v>
                </c:pt>
                <c:pt idx="106" formatCode="0.000">
                  <c:v>1.3405199999999999</c:v>
                </c:pt>
                <c:pt idx="107" formatCode="0.000">
                  <c:v>1.3088500000000001</c:v>
                </c:pt>
              </c:numCache>
            </c:numRef>
          </c:val>
          <c:smooth val="0"/>
          <c:extLst>
            <c:ext xmlns:c16="http://schemas.microsoft.com/office/drawing/2014/chart" uri="{C3380CC4-5D6E-409C-BE32-E72D297353CC}">
              <c16:uniqueId val="{00000000-D1BB-48B4-A0F9-B95C3B1A1918}"/>
            </c:ext>
          </c:extLst>
        </c:ser>
        <c:ser>
          <c:idx val="1"/>
          <c:order val="1"/>
          <c:tx>
            <c:v>Medie Mobili</c:v>
          </c:tx>
          <c:spPr>
            <a:ln w="28575" cap="rnd">
              <a:solidFill>
                <a:schemeClr val="accent2"/>
              </a:solidFill>
              <a:round/>
            </a:ln>
            <a:effectLst/>
          </c:spPr>
          <c:marker>
            <c:symbol val="none"/>
          </c:marker>
          <c:cat>
            <c:numRef>
              <c:f>'Trend-ciclo (prima appross.)'!$A$4:$A$111</c:f>
              <c:numCache>
                <c:formatCode>mmm\-yy</c:formatCode>
                <c:ptCount val="108"/>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numCache>
            </c:numRef>
          </c:cat>
          <c:val>
            <c:numRef>
              <c:f>'Trend-ciclo (prima appross.)'!$E$4:$E$111</c:f>
              <c:numCache>
                <c:formatCode>General</c:formatCode>
                <c:ptCount val="108"/>
                <c:pt idx="6" formatCode="0.000">
                  <c:v>1.1698650000000002</c:v>
                </c:pt>
                <c:pt idx="7" formatCode="0.000">
                  <c:v>1.1851812500000001</c:v>
                </c:pt>
                <c:pt idx="8" formatCode="0.000">
                  <c:v>1.2025229166666664</c:v>
                </c:pt>
                <c:pt idx="9" formatCode="0.000">
                  <c:v>1.22134875</c:v>
                </c:pt>
                <c:pt idx="10" formatCode="0.000">
                  <c:v>1.243725</c:v>
                </c:pt>
                <c:pt idx="11" formatCode="0.000">
                  <c:v>1.2716041666666666</c:v>
                </c:pt>
                <c:pt idx="12" formatCode="0.000">
                  <c:v>1.3013225000000002</c:v>
                </c:pt>
                <c:pt idx="13" formatCode="0.000">
                  <c:v>1.32713875</c:v>
                </c:pt>
                <c:pt idx="14" formatCode="0.000">
                  <c:v>1.3465758333333335</c:v>
                </c:pt>
                <c:pt idx="15" formatCode="0.000">
                  <c:v>1.3590508333333335</c:v>
                </c:pt>
                <c:pt idx="16" formatCode="0.000">
                  <c:v>1.3606595833333335</c:v>
                </c:pt>
                <c:pt idx="17" formatCode="0.000">
                  <c:v>1.3502095833333334</c:v>
                </c:pt>
                <c:pt idx="18" formatCode="0.000">
                  <c:v>1.3327283333333335</c:v>
                </c:pt>
                <c:pt idx="19" formatCode="0.000">
                  <c:v>1.3143320833333332</c:v>
                </c:pt>
                <c:pt idx="20" formatCode="0.000">
                  <c:v>1.29247125</c:v>
                </c:pt>
                <c:pt idx="21" formatCode="0.000">
                  <c:v>1.2669066666666666</c:v>
                </c:pt>
                <c:pt idx="22" formatCode="0.000">
                  <c:v>1.2383383333333333</c:v>
                </c:pt>
                <c:pt idx="23" formatCode="0.000">
                  <c:v>1.2053045833333333</c:v>
                </c:pt>
                <c:pt idx="24" formatCode="0.000">
                  <c:v>1.1701724999999998</c:v>
                </c:pt>
                <c:pt idx="25" formatCode="0.000">
                  <c:v>1.1388624999999999</c:v>
                </c:pt>
                <c:pt idx="26" formatCode="0.000">
                  <c:v>1.1135591666666664</c:v>
                </c:pt>
                <c:pt idx="27" formatCode="0.000">
                  <c:v>1.0929954166666669</c:v>
                </c:pt>
                <c:pt idx="28" formatCode="0.000">
                  <c:v>1.0815566666666667</c:v>
                </c:pt>
                <c:pt idx="29" formatCode="0.000">
                  <c:v>1.0795979166666667</c:v>
                </c:pt>
                <c:pt idx="30" formatCode="0.000">
                  <c:v>1.0844154166666666</c:v>
                </c:pt>
                <c:pt idx="31" formatCode="0.000">
                  <c:v>1.0918925000000002</c:v>
                </c:pt>
                <c:pt idx="32" formatCode="0.000">
                  <c:v>1.1024087500000002</c:v>
                </c:pt>
                <c:pt idx="33" formatCode="0.000">
                  <c:v>1.1166245833333335</c:v>
                </c:pt>
                <c:pt idx="34" formatCode="0.000">
                  <c:v>1.1313754166666665</c:v>
                </c:pt>
                <c:pt idx="35" formatCode="0.000">
                  <c:v>1.1447050000000001</c:v>
                </c:pt>
                <c:pt idx="36" formatCode="0.000">
                  <c:v>1.1559295833333334</c:v>
                </c:pt>
                <c:pt idx="37" formatCode="0.000">
                  <c:v>1.1652283333333335</c:v>
                </c:pt>
                <c:pt idx="38" formatCode="0.000">
                  <c:v>1.1741929166666667</c:v>
                </c:pt>
                <c:pt idx="39" formatCode="0.000">
                  <c:v>1.1844770833333336</c:v>
                </c:pt>
                <c:pt idx="40" formatCode="0.000">
                  <c:v>1.1945825000000003</c:v>
                </c:pt>
                <c:pt idx="41" formatCode="0.000">
                  <c:v>1.20660375</c:v>
                </c:pt>
                <c:pt idx="42" formatCode="0.000">
                  <c:v>1.2213787500000002</c:v>
                </c:pt>
                <c:pt idx="43" formatCode="0.000">
                  <c:v>1.2377049999999998</c:v>
                </c:pt>
                <c:pt idx="44" formatCode="0.000">
                  <c:v>1.2558754166666664</c:v>
                </c:pt>
                <c:pt idx="45" formatCode="0.000">
                  <c:v>1.2750162499999995</c:v>
                </c:pt>
                <c:pt idx="46" formatCode="0.000">
                  <c:v>1.2922779166666665</c:v>
                </c:pt>
                <c:pt idx="47" formatCode="0.000">
                  <c:v>1.3067891666666667</c:v>
                </c:pt>
                <c:pt idx="48" formatCode="0.000">
                  <c:v>1.3235054166666667</c:v>
                </c:pt>
                <c:pt idx="49" formatCode="0.000">
                  <c:v>1.3436958333333333</c:v>
                </c:pt>
                <c:pt idx="50" formatCode="0.000">
                  <c:v>1.364454583333333</c:v>
                </c:pt>
                <c:pt idx="51" formatCode="0.000">
                  <c:v>1.3857491666666666</c:v>
                </c:pt>
                <c:pt idx="52" formatCode="0.000">
                  <c:v>1.4079370833333333</c:v>
                </c:pt>
                <c:pt idx="53" formatCode="0.000">
                  <c:v>1.4335754166666668</c:v>
                </c:pt>
                <c:pt idx="54" formatCode="0.000">
                  <c:v>1.4622770833333332</c:v>
                </c:pt>
                <c:pt idx="55" formatCode="0.000">
                  <c:v>1.4908291666666669</c:v>
                </c:pt>
                <c:pt idx="56" formatCode="0.000">
                  <c:v>1.5178799999999999</c:v>
                </c:pt>
                <c:pt idx="57" formatCode="0.000">
                  <c:v>1.5426520833333335</c:v>
                </c:pt>
                <c:pt idx="58" formatCode="0.000">
                  <c:v>1.5662662500000002</c:v>
                </c:pt>
                <c:pt idx="59" formatCode="0.000">
                  <c:v>1.5885354166666668</c:v>
                </c:pt>
                <c:pt idx="60" formatCode="0.000">
                  <c:v>1.6073458333333333</c:v>
                </c:pt>
                <c:pt idx="61" formatCode="0.000">
                  <c:v>1.6262004166666666</c:v>
                </c:pt>
                <c:pt idx="62" formatCode="0.000">
                  <c:v>1.6492920833333331</c:v>
                </c:pt>
                <c:pt idx="63" formatCode="0.000">
                  <c:v>1.6726320833333332</c:v>
                </c:pt>
                <c:pt idx="64" formatCode="0.000">
                  <c:v>1.6918691666666668</c:v>
                </c:pt>
                <c:pt idx="65" formatCode="0.000">
                  <c:v>1.703095</c:v>
                </c:pt>
                <c:pt idx="66" formatCode="0.000">
                  <c:v>1.7069337499999999</c:v>
                </c:pt>
                <c:pt idx="67" formatCode="0.000">
                  <c:v>1.7081587499999997</c:v>
                </c:pt>
                <c:pt idx="68" formatCode="0.000">
                  <c:v>1.7071754166666666</c:v>
                </c:pt>
                <c:pt idx="69" formatCode="0.000">
                  <c:v>1.702414166666667</c:v>
                </c:pt>
                <c:pt idx="70" formatCode="0.000">
                  <c:v>1.6951374999999997</c:v>
                </c:pt>
                <c:pt idx="71" formatCode="0.000">
                  <c:v>1.6900762499999999</c:v>
                </c:pt>
                <c:pt idx="72" formatCode="0.000">
                  <c:v>1.6886691666666664</c:v>
                </c:pt>
                <c:pt idx="73" formatCode="0.000">
                  <c:v>1.6860954166666671</c:v>
                </c:pt>
                <c:pt idx="74" formatCode="0.000">
                  <c:v>1.67999875</c:v>
                </c:pt>
                <c:pt idx="75" formatCode="0.000">
                  <c:v>1.6727691666666666</c:v>
                </c:pt>
                <c:pt idx="76" formatCode="0.000">
                  <c:v>1.6660116666666669</c:v>
                </c:pt>
                <c:pt idx="77" formatCode="0.000">
                  <c:v>1.6609795833333332</c:v>
                </c:pt>
                <c:pt idx="78" formatCode="0.000">
                  <c:v>1.6572320833333329</c:v>
                </c:pt>
                <c:pt idx="79" formatCode="0.000">
                  <c:v>1.6527641666666666</c:v>
                </c:pt>
                <c:pt idx="80" formatCode="0.000">
                  <c:v>1.6475845833333336</c:v>
                </c:pt>
                <c:pt idx="81" formatCode="0.000">
                  <c:v>1.6440416666666666</c:v>
                </c:pt>
                <c:pt idx="82" formatCode="0.000">
                  <c:v>1.6438670833333333</c:v>
                </c:pt>
                <c:pt idx="83" formatCode="0.000">
                  <c:v>1.6448666666666669</c:v>
                </c:pt>
                <c:pt idx="84" formatCode="0.000">
                  <c:v>1.6447516666666668</c:v>
                </c:pt>
                <c:pt idx="85" formatCode="0.000">
                  <c:v>1.642884583333333</c:v>
                </c:pt>
                <c:pt idx="86" formatCode="0.000">
                  <c:v>1.6387879166666668</c:v>
                </c:pt>
                <c:pt idx="87" formatCode="0.000">
                  <c:v>1.6334404166666667</c:v>
                </c:pt>
                <c:pt idx="88" formatCode="0.000">
                  <c:v>1.6272058333333332</c:v>
                </c:pt>
                <c:pt idx="89" formatCode="0.000">
                  <c:v>1.6169445833333336</c:v>
                </c:pt>
                <c:pt idx="90" formatCode="0.000">
                  <c:v>1.5992437499999996</c:v>
                </c:pt>
                <c:pt idx="91" formatCode="0.000">
                  <c:v>1.5784450000000001</c:v>
                </c:pt>
                <c:pt idx="92" formatCode="0.000">
                  <c:v>1.5615012500000001</c:v>
                </c:pt>
                <c:pt idx="93" formatCode="0.000">
                  <c:v>1.5469162499999998</c:v>
                </c:pt>
                <c:pt idx="94" formatCode="0.000">
                  <c:v>1.5331116666666667</c:v>
                </c:pt>
                <c:pt idx="95" formatCode="0.000">
                  <c:v>1.5204025000000001</c:v>
                </c:pt>
                <c:pt idx="96" formatCode="0.000">
                  <c:v>1.5062929166666665</c:v>
                </c:pt>
                <c:pt idx="97" formatCode="0.000">
                  <c:v>1.4893370833333333</c:v>
                </c:pt>
                <c:pt idx="98" formatCode="0.000">
                  <c:v>1.4694370833333334</c:v>
                </c:pt>
                <c:pt idx="99" formatCode="0.000">
                  <c:v>1.448620833333333</c:v>
                </c:pt>
                <c:pt idx="100" formatCode="0.000">
                  <c:v>1.4295470833333328</c:v>
                </c:pt>
                <c:pt idx="101" formatCode="0.000">
                  <c:v>1.4129824999999998</c:v>
                </c:pt>
              </c:numCache>
            </c:numRef>
          </c:val>
          <c:smooth val="0"/>
          <c:extLst>
            <c:ext xmlns:c16="http://schemas.microsoft.com/office/drawing/2014/chart" uri="{C3380CC4-5D6E-409C-BE32-E72D297353CC}">
              <c16:uniqueId val="{00000001-D1BB-48B4-A0F9-B95C3B1A1918}"/>
            </c:ext>
          </c:extLst>
        </c:ser>
        <c:dLbls>
          <c:showLegendKey val="0"/>
          <c:showVal val="0"/>
          <c:showCatName val="0"/>
          <c:showSerName val="0"/>
          <c:showPercent val="0"/>
          <c:showBubbleSize val="0"/>
        </c:dLbls>
        <c:smooth val="0"/>
        <c:axId val="-1950369616"/>
        <c:axId val="-1950369072"/>
      </c:lineChart>
      <c:dateAx>
        <c:axId val="-195036961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950369072"/>
        <c:crosses val="autoZero"/>
        <c:auto val="1"/>
        <c:lblOffset val="100"/>
        <c:baseTimeUnit val="months"/>
      </c:dateAx>
      <c:valAx>
        <c:axId val="-195036907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950369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000000000000189" l="0.70000000000000062" r="0.70000000000000062" t="0.75000000000000189"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a:t>Pil( ai prezzi di mercato) milioni di euro Tracciato dei residui</a:t>
            </a:r>
          </a:p>
        </c:rich>
      </c:tx>
      <c:overlay val="0"/>
    </c:title>
    <c:autoTitleDeleted val="0"/>
    <c:plotArea>
      <c:layout/>
      <c:scatterChart>
        <c:scatterStyle val="lineMarker"/>
        <c:varyColors val="0"/>
        <c:ser>
          <c:idx val="0"/>
          <c:order val="0"/>
          <c:spPr>
            <a:ln w="28575">
              <a:noFill/>
            </a:ln>
          </c:spPr>
          <c:xVal>
            <c:numRef>
              <c:f>Dati!$O$5:$O$20</c:f>
              <c:numCache>
                <c:formatCode>General</c:formatCode>
                <c:ptCount val="16"/>
                <c:pt idx="0">
                  <c:v>1239266</c:v>
                </c:pt>
                <c:pt idx="1">
                  <c:v>1298890</c:v>
                </c:pt>
                <c:pt idx="2">
                  <c:v>1345794</c:v>
                </c:pt>
                <c:pt idx="3">
                  <c:v>1390710</c:v>
                </c:pt>
                <c:pt idx="4">
                  <c:v>1448363</c:v>
                </c:pt>
                <c:pt idx="5">
                  <c:v>1489726</c:v>
                </c:pt>
                <c:pt idx="6">
                  <c:v>1548473</c:v>
                </c:pt>
                <c:pt idx="7">
                  <c:v>1609551</c:v>
                </c:pt>
                <c:pt idx="8">
                  <c:v>1632151</c:v>
                </c:pt>
                <c:pt idx="9">
                  <c:v>1572878</c:v>
                </c:pt>
                <c:pt idx="10">
                  <c:v>1604514</c:v>
                </c:pt>
                <c:pt idx="11">
                  <c:v>1637463</c:v>
                </c:pt>
                <c:pt idx="12">
                  <c:v>1613265</c:v>
                </c:pt>
                <c:pt idx="13">
                  <c:v>1604478</c:v>
                </c:pt>
                <c:pt idx="14">
                  <c:v>1611884</c:v>
                </c:pt>
                <c:pt idx="15">
                  <c:v>1636371</c:v>
                </c:pt>
              </c:numCache>
            </c:numRef>
          </c:xVal>
          <c:yVal>
            <c:numRef>
              <c:f>'RLM1'!$D$49:$D$64</c:f>
              <c:numCache>
                <c:formatCode>General</c:formatCode>
                <c:ptCount val="16"/>
                <c:pt idx="0">
                  <c:v>0.93592475277910125</c:v>
                </c:pt>
                <c:pt idx="1">
                  <c:v>4.3899550694077334</c:v>
                </c:pt>
                <c:pt idx="2">
                  <c:v>-10.953708119375733</c:v>
                </c:pt>
                <c:pt idx="3">
                  <c:v>5.4826710339511919</c:v>
                </c:pt>
                <c:pt idx="4">
                  <c:v>22.204181474702636</c:v>
                </c:pt>
                <c:pt idx="5">
                  <c:v>-18.643419646716211</c:v>
                </c:pt>
                <c:pt idx="6">
                  <c:v>-3.5809676576318452</c:v>
                </c:pt>
                <c:pt idx="7">
                  <c:v>-14.271971510395815</c:v>
                </c:pt>
                <c:pt idx="8">
                  <c:v>19.656402830813022</c:v>
                </c:pt>
                <c:pt idx="9">
                  <c:v>-5.9641030212042097</c:v>
                </c:pt>
                <c:pt idx="10">
                  <c:v>4.172851595285465E-3</c:v>
                </c:pt>
                <c:pt idx="11">
                  <c:v>-1.7098020395169442</c:v>
                </c:pt>
                <c:pt idx="12">
                  <c:v>23.18171637816522</c:v>
                </c:pt>
                <c:pt idx="13">
                  <c:v>-84.872103168381727</c:v>
                </c:pt>
                <c:pt idx="14">
                  <c:v>69.615838879236435</c:v>
                </c:pt>
                <c:pt idx="15">
                  <c:v>-5.474788107248969</c:v>
                </c:pt>
              </c:numCache>
            </c:numRef>
          </c:yVal>
          <c:smooth val="0"/>
          <c:extLst>
            <c:ext xmlns:c16="http://schemas.microsoft.com/office/drawing/2014/chart" uri="{C3380CC4-5D6E-409C-BE32-E72D297353CC}">
              <c16:uniqueId val="{00000000-6CBC-4D7F-B715-463212A12864}"/>
            </c:ext>
          </c:extLst>
        </c:ser>
        <c:dLbls>
          <c:showLegendKey val="0"/>
          <c:showVal val="0"/>
          <c:showCatName val="0"/>
          <c:showSerName val="0"/>
          <c:showPercent val="0"/>
          <c:showBubbleSize val="0"/>
        </c:dLbls>
        <c:axId val="-1886691712"/>
        <c:axId val="-1886691168"/>
      </c:scatterChart>
      <c:valAx>
        <c:axId val="-1886691712"/>
        <c:scaling>
          <c:orientation val="minMax"/>
        </c:scaling>
        <c:delete val="0"/>
        <c:axPos val="b"/>
        <c:title>
          <c:tx>
            <c:rich>
              <a:bodyPr/>
              <a:lstStyle/>
              <a:p>
                <a:pPr>
                  <a:defRPr/>
                </a:pPr>
                <a:r>
                  <a:rPr lang="it-IT"/>
                  <a:t>Pil( ai prezzi di mercato) milioni di euro</a:t>
                </a:r>
              </a:p>
            </c:rich>
          </c:tx>
          <c:overlay val="0"/>
        </c:title>
        <c:numFmt formatCode="General" sourceLinked="1"/>
        <c:majorTickMark val="out"/>
        <c:minorTickMark val="none"/>
        <c:tickLblPos val="nextTo"/>
        <c:crossAx val="-1886691168"/>
        <c:crosses val="autoZero"/>
        <c:crossBetween val="midCat"/>
      </c:valAx>
      <c:valAx>
        <c:axId val="-1886691168"/>
        <c:scaling>
          <c:orientation val="minMax"/>
        </c:scaling>
        <c:delete val="0"/>
        <c:axPos val="l"/>
        <c:title>
          <c:tx>
            <c:rich>
              <a:bodyPr/>
              <a:lstStyle/>
              <a:p>
                <a:pPr>
                  <a:defRPr/>
                </a:pPr>
                <a:r>
                  <a:rPr lang="it-IT"/>
                  <a:t>Residui</a:t>
                </a:r>
              </a:p>
            </c:rich>
          </c:tx>
          <c:overlay val="0"/>
        </c:title>
        <c:numFmt formatCode="General" sourceLinked="1"/>
        <c:majorTickMark val="out"/>
        <c:minorTickMark val="none"/>
        <c:tickLblPos val="nextTo"/>
        <c:crossAx val="-1886691712"/>
        <c:crosses val="autoZero"/>
        <c:crossBetween val="midCat"/>
      </c:valAx>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a:t>Consumi .000 tonnellate Tracciato dei residui</a:t>
            </a:r>
          </a:p>
        </c:rich>
      </c:tx>
      <c:layout>
        <c:manualLayout>
          <c:xMode val="edge"/>
          <c:yMode val="edge"/>
          <c:x val="0.16345472440944883"/>
          <c:y val="5.3949903660886318E-2"/>
        </c:manualLayout>
      </c:layout>
      <c:overlay val="0"/>
    </c:title>
    <c:autoTitleDeleted val="0"/>
    <c:plotArea>
      <c:layout/>
      <c:scatterChart>
        <c:scatterStyle val="lineMarker"/>
        <c:varyColors val="0"/>
        <c:ser>
          <c:idx val="0"/>
          <c:order val="0"/>
          <c:spPr>
            <a:ln w="28575">
              <a:noFill/>
            </a:ln>
          </c:spPr>
          <c:xVal>
            <c:numRef>
              <c:f>#REF!</c:f>
            </c:numRef>
          </c:xVal>
          <c:yVal>
            <c:numRef>
              <c:f>'RLM2'!$D$28:$D$43</c:f>
              <c:numCache>
                <c:formatCode>General</c:formatCode>
                <c:ptCount val="16"/>
                <c:pt idx="0">
                  <c:v>1142.1127187540478</c:v>
                </c:pt>
                <c:pt idx="1">
                  <c:v>1280.7817555600213</c:v>
                </c:pt>
                <c:pt idx="2">
                  <c:v>1402.961396618166</c:v>
                </c:pt>
                <c:pt idx="3">
                  <c:v>1959.531647248612</c:v>
                </c:pt>
                <c:pt idx="4">
                  <c:v>2634.7096710071673</c:v>
                </c:pt>
                <c:pt idx="5">
                  <c:v>3104.973880807056</c:v>
                </c:pt>
                <c:pt idx="6">
                  <c:v>3005.1767515711344</c:v>
                </c:pt>
                <c:pt idx="7">
                  <c:v>4740.5842976009844</c:v>
                </c:pt>
                <c:pt idx="8">
                  <c:v>4257.0302922476958</c:v>
                </c:pt>
                <c:pt idx="9">
                  <c:v>5737.6227837282913</c:v>
                </c:pt>
                <c:pt idx="10">
                  <c:v>58.003310334106573</c:v>
                </c:pt>
                <c:pt idx="11">
                  <c:v>-2640.8324722752968</c:v>
                </c:pt>
                <c:pt idx="12">
                  <c:v>-3556.6817393648598</c:v>
                </c:pt>
                <c:pt idx="13">
                  <c:v>-4784.4274312932903</c:v>
                </c:pt>
                <c:pt idx="14">
                  <c:v>-4573.1635808900173</c:v>
                </c:pt>
                <c:pt idx="15">
                  <c:v>-5622.6898021525885</c:v>
                </c:pt>
              </c:numCache>
            </c:numRef>
          </c:yVal>
          <c:smooth val="0"/>
          <c:extLst>
            <c:ext xmlns:c16="http://schemas.microsoft.com/office/drawing/2014/chart" uri="{C3380CC4-5D6E-409C-BE32-E72D297353CC}">
              <c16:uniqueId val="{00000000-8820-4C14-8F54-425DC2284701}"/>
            </c:ext>
          </c:extLst>
        </c:ser>
        <c:dLbls>
          <c:showLegendKey val="0"/>
          <c:showVal val="0"/>
          <c:showCatName val="0"/>
          <c:showSerName val="0"/>
          <c:showPercent val="0"/>
          <c:showBubbleSize val="0"/>
        </c:dLbls>
        <c:axId val="-1886690080"/>
        <c:axId val="-1886689536"/>
      </c:scatterChart>
      <c:valAx>
        <c:axId val="-1886690080"/>
        <c:scaling>
          <c:orientation val="minMax"/>
        </c:scaling>
        <c:delete val="0"/>
        <c:axPos val="b"/>
        <c:title>
          <c:tx>
            <c:rich>
              <a:bodyPr/>
              <a:lstStyle/>
              <a:p>
                <a:pPr>
                  <a:defRPr/>
                </a:pPr>
                <a:r>
                  <a:rPr lang="it-IT"/>
                  <a:t>Consumi .000 tonnellate</a:t>
                </a:r>
              </a:p>
            </c:rich>
          </c:tx>
          <c:overlay val="0"/>
        </c:title>
        <c:numFmt formatCode="General" sourceLinked="1"/>
        <c:majorTickMark val="out"/>
        <c:minorTickMark val="none"/>
        <c:tickLblPos val="nextTo"/>
        <c:crossAx val="-1886689536"/>
        <c:crosses val="autoZero"/>
        <c:crossBetween val="midCat"/>
      </c:valAx>
      <c:valAx>
        <c:axId val="-1886689536"/>
        <c:scaling>
          <c:orientation val="minMax"/>
        </c:scaling>
        <c:delete val="0"/>
        <c:axPos val="l"/>
        <c:title>
          <c:tx>
            <c:rich>
              <a:bodyPr/>
              <a:lstStyle/>
              <a:p>
                <a:pPr>
                  <a:defRPr/>
                </a:pPr>
                <a:r>
                  <a:rPr lang="it-IT"/>
                  <a:t>Residui</a:t>
                </a:r>
              </a:p>
            </c:rich>
          </c:tx>
          <c:overlay val="0"/>
        </c:title>
        <c:numFmt formatCode="General" sourceLinked="1"/>
        <c:majorTickMark val="out"/>
        <c:minorTickMark val="none"/>
        <c:tickLblPos val="nextTo"/>
        <c:crossAx val="-1886690080"/>
        <c:crosses val="autoZero"/>
        <c:crossBetween val="midCat"/>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a:t>Auto elettriche + ibride + metano Tracciato dei residui</a:t>
            </a:r>
          </a:p>
        </c:rich>
      </c:tx>
      <c:overlay val="0"/>
    </c:title>
    <c:autoTitleDeleted val="0"/>
    <c:plotArea>
      <c:layout/>
      <c:scatterChart>
        <c:scatterStyle val="lineMarker"/>
        <c:varyColors val="0"/>
        <c:ser>
          <c:idx val="0"/>
          <c:order val="0"/>
          <c:spPr>
            <a:ln w="28575">
              <a:noFill/>
            </a:ln>
          </c:spPr>
          <c:xVal>
            <c:numRef>
              <c:f>#REF!</c:f>
            </c:numRef>
          </c:xVal>
          <c:yVal>
            <c:numRef>
              <c:f>'RLM2'!$D$28:$D$43</c:f>
              <c:numCache>
                <c:formatCode>General</c:formatCode>
                <c:ptCount val="16"/>
                <c:pt idx="0">
                  <c:v>1142.1127187540478</c:v>
                </c:pt>
                <c:pt idx="1">
                  <c:v>1280.7817555600213</c:v>
                </c:pt>
                <c:pt idx="2">
                  <c:v>1402.961396618166</c:v>
                </c:pt>
                <c:pt idx="3">
                  <c:v>1959.531647248612</c:v>
                </c:pt>
                <c:pt idx="4">
                  <c:v>2634.7096710071673</c:v>
                </c:pt>
                <c:pt idx="5">
                  <c:v>3104.973880807056</c:v>
                </c:pt>
                <c:pt idx="6">
                  <c:v>3005.1767515711344</c:v>
                </c:pt>
                <c:pt idx="7">
                  <c:v>4740.5842976009844</c:v>
                </c:pt>
                <c:pt idx="8">
                  <c:v>4257.0302922476958</c:v>
                </c:pt>
                <c:pt idx="9">
                  <c:v>5737.6227837282913</c:v>
                </c:pt>
                <c:pt idx="10">
                  <c:v>58.003310334106573</c:v>
                </c:pt>
                <c:pt idx="11">
                  <c:v>-2640.8324722752968</c:v>
                </c:pt>
                <c:pt idx="12">
                  <c:v>-3556.6817393648598</c:v>
                </c:pt>
                <c:pt idx="13">
                  <c:v>-4784.4274312932903</c:v>
                </c:pt>
                <c:pt idx="14">
                  <c:v>-4573.1635808900173</c:v>
                </c:pt>
                <c:pt idx="15">
                  <c:v>-5622.6898021525885</c:v>
                </c:pt>
              </c:numCache>
            </c:numRef>
          </c:yVal>
          <c:smooth val="0"/>
          <c:extLst>
            <c:ext xmlns:c16="http://schemas.microsoft.com/office/drawing/2014/chart" uri="{C3380CC4-5D6E-409C-BE32-E72D297353CC}">
              <c16:uniqueId val="{00000000-6111-43EF-A461-AFED12CE0BA0}"/>
            </c:ext>
          </c:extLst>
        </c:ser>
        <c:dLbls>
          <c:showLegendKey val="0"/>
          <c:showVal val="0"/>
          <c:showCatName val="0"/>
          <c:showSerName val="0"/>
          <c:showPercent val="0"/>
          <c:showBubbleSize val="0"/>
        </c:dLbls>
        <c:axId val="-1886690624"/>
        <c:axId val="-1886687360"/>
      </c:scatterChart>
      <c:valAx>
        <c:axId val="-1886690624"/>
        <c:scaling>
          <c:orientation val="minMax"/>
        </c:scaling>
        <c:delete val="0"/>
        <c:axPos val="b"/>
        <c:title>
          <c:tx>
            <c:rich>
              <a:bodyPr/>
              <a:lstStyle/>
              <a:p>
                <a:pPr>
                  <a:defRPr/>
                </a:pPr>
                <a:r>
                  <a:rPr lang="it-IT"/>
                  <a:t>Auto elettriche + ibride + metano</a:t>
                </a:r>
              </a:p>
            </c:rich>
          </c:tx>
          <c:overlay val="0"/>
        </c:title>
        <c:numFmt formatCode="General" sourceLinked="1"/>
        <c:majorTickMark val="out"/>
        <c:minorTickMark val="none"/>
        <c:tickLblPos val="nextTo"/>
        <c:crossAx val="-1886687360"/>
        <c:crosses val="autoZero"/>
        <c:crossBetween val="midCat"/>
      </c:valAx>
      <c:valAx>
        <c:axId val="-1886687360"/>
        <c:scaling>
          <c:orientation val="minMax"/>
        </c:scaling>
        <c:delete val="0"/>
        <c:axPos val="l"/>
        <c:title>
          <c:tx>
            <c:rich>
              <a:bodyPr/>
              <a:lstStyle/>
              <a:p>
                <a:pPr>
                  <a:defRPr/>
                </a:pPr>
                <a:r>
                  <a:rPr lang="it-IT"/>
                  <a:t>Residui</a:t>
                </a:r>
              </a:p>
            </c:rich>
          </c:tx>
          <c:overlay val="0"/>
        </c:title>
        <c:numFmt formatCode="General" sourceLinked="1"/>
        <c:majorTickMark val="out"/>
        <c:minorTickMark val="none"/>
        <c:tickLblPos val="nextTo"/>
        <c:crossAx val="-1886690624"/>
        <c:crosses val="autoZero"/>
        <c:crossBetween val="midCat"/>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a:t>Auto elettriche + ibride + metano Tracciato dei residui</a:t>
            </a:r>
          </a:p>
        </c:rich>
      </c:tx>
      <c:overlay val="0"/>
    </c:title>
    <c:autoTitleDeleted val="0"/>
    <c:plotArea>
      <c:layout/>
      <c:scatterChart>
        <c:scatterStyle val="lineMarker"/>
        <c:varyColors val="0"/>
        <c:ser>
          <c:idx val="0"/>
          <c:order val="0"/>
          <c:spPr>
            <a:ln w="28575">
              <a:noFill/>
            </a:ln>
          </c:spPr>
          <c:xVal>
            <c:numRef>
              <c:f>'Dati 3'!$C$6:$C$21</c:f>
              <c:numCache>
                <c:formatCode>General</c:formatCode>
                <c:ptCount val="16"/>
                <c:pt idx="0">
                  <c:v>11265</c:v>
                </c:pt>
                <c:pt idx="1">
                  <c:v>13124</c:v>
                </c:pt>
                <c:pt idx="2">
                  <c:v>6182</c:v>
                </c:pt>
                <c:pt idx="3">
                  <c:v>6031</c:v>
                </c:pt>
                <c:pt idx="4">
                  <c:v>12671</c:v>
                </c:pt>
                <c:pt idx="5">
                  <c:v>23824</c:v>
                </c:pt>
                <c:pt idx="6">
                  <c:v>28844</c:v>
                </c:pt>
                <c:pt idx="7">
                  <c:v>64133</c:v>
                </c:pt>
                <c:pt idx="8">
                  <c:v>82641</c:v>
                </c:pt>
                <c:pt idx="9">
                  <c:v>135537</c:v>
                </c:pt>
                <c:pt idx="10">
                  <c:v>70438</c:v>
                </c:pt>
                <c:pt idx="11">
                  <c:v>43772</c:v>
                </c:pt>
                <c:pt idx="12">
                  <c:v>62055</c:v>
                </c:pt>
                <c:pt idx="13">
                  <c:v>84133</c:v>
                </c:pt>
                <c:pt idx="14">
                  <c:v>94865</c:v>
                </c:pt>
                <c:pt idx="15">
                  <c:v>90547</c:v>
                </c:pt>
              </c:numCache>
            </c:numRef>
          </c:xVal>
          <c:yVal>
            <c:numRef>
              <c:f>'RL 3'!$C$32:$C$47</c:f>
              <c:numCache>
                <c:formatCode>General</c:formatCode>
                <c:ptCount val="16"/>
                <c:pt idx="0">
                  <c:v>2179.3481611022926</c:v>
                </c:pt>
                <c:pt idx="1">
                  <c:v>1970.200011757046</c:v>
                </c:pt>
                <c:pt idx="2">
                  <c:v>1125.4385554658675</c:v>
                </c:pt>
                <c:pt idx="3">
                  <c:v>493.45973381505064</c:v>
                </c:pt>
                <c:pt idx="4">
                  <c:v>55.263546804597354</c:v>
                </c:pt>
                <c:pt idx="5">
                  <c:v>-248.6914341784759</c:v>
                </c:pt>
                <c:pt idx="6">
                  <c:v>-757.94517797252411</c:v>
                </c:pt>
                <c:pt idx="7">
                  <c:v>795.12526729676392</c:v>
                </c:pt>
                <c:pt idx="8">
                  <c:v>1170.224811093527</c:v>
                </c:pt>
                <c:pt idx="9">
                  <c:v>4231.852294812652</c:v>
                </c:pt>
                <c:pt idx="10">
                  <c:v>-689.20936509795138</c:v>
                </c:pt>
                <c:pt idx="11">
                  <c:v>-3033.429617685184</c:v>
                </c:pt>
                <c:pt idx="12">
                  <c:v>-2830.1991789972526</c:v>
                </c:pt>
                <c:pt idx="13">
                  <c:v>-1773.1765008070142</c:v>
                </c:pt>
                <c:pt idx="14">
                  <c:v>-1152.9532295715035</c:v>
                </c:pt>
                <c:pt idx="15">
                  <c:v>-1535.3078778378967</c:v>
                </c:pt>
              </c:numCache>
            </c:numRef>
          </c:yVal>
          <c:smooth val="0"/>
          <c:extLst>
            <c:ext xmlns:c16="http://schemas.microsoft.com/office/drawing/2014/chart" uri="{C3380CC4-5D6E-409C-BE32-E72D297353CC}">
              <c16:uniqueId val="{00000000-D351-4DB4-9211-B85906C03E5D}"/>
            </c:ext>
          </c:extLst>
        </c:ser>
        <c:dLbls>
          <c:showLegendKey val="0"/>
          <c:showVal val="0"/>
          <c:showCatName val="0"/>
          <c:showSerName val="0"/>
          <c:showPercent val="0"/>
          <c:showBubbleSize val="0"/>
        </c:dLbls>
        <c:axId val="-1886685184"/>
        <c:axId val="-1886684640"/>
      </c:scatterChart>
      <c:valAx>
        <c:axId val="-1886685184"/>
        <c:scaling>
          <c:orientation val="minMax"/>
        </c:scaling>
        <c:delete val="0"/>
        <c:axPos val="b"/>
        <c:title>
          <c:tx>
            <c:rich>
              <a:bodyPr/>
              <a:lstStyle/>
              <a:p>
                <a:pPr>
                  <a:defRPr/>
                </a:pPr>
                <a:r>
                  <a:rPr lang="it-IT"/>
                  <a:t>Auto elettriche + ibride + metano</a:t>
                </a:r>
              </a:p>
            </c:rich>
          </c:tx>
          <c:overlay val="0"/>
        </c:title>
        <c:numFmt formatCode="General" sourceLinked="1"/>
        <c:majorTickMark val="out"/>
        <c:minorTickMark val="none"/>
        <c:tickLblPos val="nextTo"/>
        <c:crossAx val="-1886684640"/>
        <c:crosses val="autoZero"/>
        <c:crossBetween val="midCat"/>
      </c:valAx>
      <c:valAx>
        <c:axId val="-1886684640"/>
        <c:scaling>
          <c:orientation val="minMax"/>
        </c:scaling>
        <c:delete val="0"/>
        <c:axPos val="l"/>
        <c:title>
          <c:tx>
            <c:rich>
              <a:bodyPr/>
              <a:lstStyle/>
              <a:p>
                <a:pPr>
                  <a:defRPr/>
                </a:pPr>
                <a:r>
                  <a:rPr lang="it-IT"/>
                  <a:t>Residui</a:t>
                </a:r>
              </a:p>
            </c:rich>
          </c:tx>
          <c:overlay val="0"/>
        </c:title>
        <c:numFmt formatCode="General" sourceLinked="1"/>
        <c:majorTickMark val="out"/>
        <c:minorTickMark val="none"/>
        <c:tickLblPos val="nextTo"/>
        <c:crossAx val="-1886685184"/>
        <c:crosses val="autoZero"/>
        <c:crossBetween val="midCat"/>
      </c:valAx>
    </c:plotArea>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it-IT"/>
              <a:t>Consumi .000 tonnellate Tracciato dei residui</a:t>
            </a:r>
          </a:p>
        </c:rich>
      </c:tx>
      <c:overlay val="0"/>
    </c:title>
    <c:autoTitleDeleted val="0"/>
    <c:plotArea>
      <c:layout/>
      <c:scatterChart>
        <c:scatterStyle val="lineMarker"/>
        <c:varyColors val="0"/>
        <c:ser>
          <c:idx val="0"/>
          <c:order val="0"/>
          <c:spPr>
            <a:ln w="28575">
              <a:noFill/>
            </a:ln>
          </c:spPr>
          <c:xVal>
            <c:numRef>
              <c:f>#REF!</c:f>
            </c:numRef>
          </c:xVal>
          <c:yVal>
            <c:numRef>
              <c:f>'RL4'!$D$28:$D$43</c:f>
              <c:numCache>
                <c:formatCode>General</c:formatCode>
                <c:ptCount val="16"/>
                <c:pt idx="0">
                  <c:v>3805.6161316825655</c:v>
                </c:pt>
                <c:pt idx="1">
                  <c:v>3764.6809377121699</c:v>
                </c:pt>
                <c:pt idx="2">
                  <c:v>4097.2471775977592</c:v>
                </c:pt>
                <c:pt idx="3">
                  <c:v>4421.2077971939761</c:v>
                </c:pt>
                <c:pt idx="4">
                  <c:v>4481.0726416017678</c:v>
                </c:pt>
                <c:pt idx="5">
                  <c:v>4140.4473311105048</c:v>
                </c:pt>
                <c:pt idx="6">
                  <c:v>3663.2783386475112</c:v>
                </c:pt>
                <c:pt idx="7">
                  <c:v>3293.5882221266438</c:v>
                </c:pt>
                <c:pt idx="8">
                  <c:v>1899.8417108211343</c:v>
                </c:pt>
                <c:pt idx="9">
                  <c:v>601.74306792074458</c:v>
                </c:pt>
                <c:pt idx="10">
                  <c:v>-1108.7499546902764</c:v>
                </c:pt>
                <c:pt idx="11">
                  <c:v>-2172.8260396768092</c:v>
                </c:pt>
                <c:pt idx="12">
                  <c:v>-3932.7753803160977</c:v>
                </c:pt>
                <c:pt idx="13">
                  <c:v>-5990.2064646094786</c:v>
                </c:pt>
                <c:pt idx="14">
                  <c:v>-6324.7923946969586</c:v>
                </c:pt>
                <c:pt idx="15">
                  <c:v>-6985.7304563793186</c:v>
                </c:pt>
              </c:numCache>
            </c:numRef>
          </c:yVal>
          <c:smooth val="0"/>
          <c:extLst>
            <c:ext xmlns:c16="http://schemas.microsoft.com/office/drawing/2014/chart" uri="{C3380CC4-5D6E-409C-BE32-E72D297353CC}">
              <c16:uniqueId val="{00000000-1E57-425D-996A-EAF025B3CFC7}"/>
            </c:ext>
          </c:extLst>
        </c:ser>
        <c:dLbls>
          <c:showLegendKey val="0"/>
          <c:showVal val="0"/>
          <c:showCatName val="0"/>
          <c:showSerName val="0"/>
          <c:showPercent val="0"/>
          <c:showBubbleSize val="0"/>
        </c:dLbls>
        <c:axId val="-1886684096"/>
        <c:axId val="-1886683552"/>
      </c:scatterChart>
      <c:valAx>
        <c:axId val="-1886684096"/>
        <c:scaling>
          <c:orientation val="minMax"/>
        </c:scaling>
        <c:delete val="0"/>
        <c:axPos val="b"/>
        <c:title>
          <c:tx>
            <c:rich>
              <a:bodyPr/>
              <a:lstStyle/>
              <a:p>
                <a:pPr>
                  <a:defRPr/>
                </a:pPr>
                <a:r>
                  <a:rPr lang="it-IT"/>
                  <a:t>Consumi .000 tonnellate</a:t>
                </a:r>
              </a:p>
            </c:rich>
          </c:tx>
          <c:overlay val="0"/>
        </c:title>
        <c:numFmt formatCode="General" sourceLinked="1"/>
        <c:majorTickMark val="out"/>
        <c:minorTickMark val="none"/>
        <c:tickLblPos val="nextTo"/>
        <c:crossAx val="-1886683552"/>
        <c:crosses val="autoZero"/>
        <c:crossBetween val="midCat"/>
      </c:valAx>
      <c:valAx>
        <c:axId val="-1886683552"/>
        <c:scaling>
          <c:orientation val="minMax"/>
        </c:scaling>
        <c:delete val="0"/>
        <c:axPos val="l"/>
        <c:title>
          <c:tx>
            <c:rich>
              <a:bodyPr/>
              <a:lstStyle/>
              <a:p>
                <a:pPr>
                  <a:defRPr/>
                </a:pPr>
                <a:r>
                  <a:rPr lang="it-IT"/>
                  <a:t>Residui</a:t>
                </a:r>
              </a:p>
            </c:rich>
          </c:tx>
          <c:overlay val="0"/>
        </c:title>
        <c:numFmt formatCode="General" sourceLinked="1"/>
        <c:majorTickMark val="out"/>
        <c:minorTickMark val="none"/>
        <c:tickLblPos val="nextTo"/>
        <c:crossAx val="-1886684096"/>
        <c:crosses val="autoZero"/>
        <c:crossBetween val="midCat"/>
      </c:valAx>
    </c:plotArea>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spPr>
            <a:ln w="28575" cap="rnd">
              <a:solidFill>
                <a:schemeClr val="accent1"/>
              </a:solidFill>
              <a:round/>
            </a:ln>
            <a:effectLst/>
          </c:spPr>
          <c:marker>
            <c:symbol val="none"/>
          </c:marker>
          <c:val>
            <c:numRef>
              <c:f>Previsione!$C$43:$C$63</c:f>
              <c:numCache>
                <c:formatCode>General</c:formatCode>
                <c:ptCount val="21"/>
                <c:pt idx="0">
                  <c:v>1424</c:v>
                </c:pt>
                <c:pt idx="1">
                  <c:v>1392</c:v>
                </c:pt>
                <c:pt idx="2">
                  <c:v>1313</c:v>
                </c:pt>
                <c:pt idx="3">
                  <c:v>1209</c:v>
                </c:pt>
                <c:pt idx="4">
                  <c:v>1106</c:v>
                </c:pt>
                <c:pt idx="5">
                  <c:v>1029</c:v>
                </c:pt>
                <c:pt idx="6">
                  <c:v>989</c:v>
                </c:pt>
                <c:pt idx="7">
                  <c:v>944</c:v>
                </c:pt>
                <c:pt idx="8">
                  <c:v>1004</c:v>
                </c:pt>
                <c:pt idx="9">
                  <c:v>1099</c:v>
                </c:pt>
                <c:pt idx="10">
                  <c:v>1219</c:v>
                </c:pt>
                <c:pt idx="11">
                  <c:v>1272</c:v>
                </c:pt>
                <c:pt idx="12">
                  <c:v>1355</c:v>
                </c:pt>
                <c:pt idx="13">
                  <c:v>1537</c:v>
                </c:pt>
                <c:pt idx="14">
                  <c:v>1564</c:v>
                </c:pt>
                <c:pt idx="15">
                  <c:v>1626</c:v>
                </c:pt>
                <c:pt idx="16">
                  <c:v>1674.78</c:v>
                </c:pt>
                <c:pt idx="17">
                  <c:v>1725.0234</c:v>
                </c:pt>
                <c:pt idx="18">
                  <c:v>1776.7741020000001</c:v>
                </c:pt>
                <c:pt idx="19">
                  <c:v>1830.07732506</c:v>
                </c:pt>
                <c:pt idx="20">
                  <c:v>1884.9796448118</c:v>
                </c:pt>
              </c:numCache>
            </c:numRef>
          </c:val>
          <c:smooth val="0"/>
          <c:extLst>
            <c:ext xmlns:c16="http://schemas.microsoft.com/office/drawing/2014/chart" uri="{C3380CC4-5D6E-409C-BE32-E72D297353CC}">
              <c16:uniqueId val="{00000000-43F6-441A-B8C7-825E2F7F9F72}"/>
            </c:ext>
          </c:extLst>
        </c:ser>
        <c:ser>
          <c:idx val="1"/>
          <c:order val="1"/>
          <c:spPr>
            <a:ln w="28575" cap="rnd">
              <a:solidFill>
                <a:schemeClr val="accent2"/>
              </a:solidFill>
              <a:round/>
            </a:ln>
            <a:effectLst/>
          </c:spPr>
          <c:marker>
            <c:symbol val="none"/>
          </c:marker>
          <c:val>
            <c:numRef>
              <c:f>Previsione!$D$43:$D$63</c:f>
              <c:numCache>
                <c:formatCode>General</c:formatCode>
                <c:ptCount val="21"/>
                <c:pt idx="0">
                  <c:v>11265</c:v>
                </c:pt>
                <c:pt idx="1">
                  <c:v>13124</c:v>
                </c:pt>
                <c:pt idx="2">
                  <c:v>6182</c:v>
                </c:pt>
                <c:pt idx="3">
                  <c:v>6031</c:v>
                </c:pt>
                <c:pt idx="4">
                  <c:v>12671</c:v>
                </c:pt>
                <c:pt idx="5">
                  <c:v>23824</c:v>
                </c:pt>
                <c:pt idx="6">
                  <c:v>28844</c:v>
                </c:pt>
                <c:pt idx="7">
                  <c:v>64133</c:v>
                </c:pt>
                <c:pt idx="8">
                  <c:v>82641</c:v>
                </c:pt>
                <c:pt idx="9">
                  <c:v>135537</c:v>
                </c:pt>
                <c:pt idx="10">
                  <c:v>70438</c:v>
                </c:pt>
                <c:pt idx="11">
                  <c:v>43772</c:v>
                </c:pt>
                <c:pt idx="12">
                  <c:v>62055</c:v>
                </c:pt>
                <c:pt idx="13">
                  <c:v>84133</c:v>
                </c:pt>
                <c:pt idx="14">
                  <c:v>94865</c:v>
                </c:pt>
                <c:pt idx="15">
                  <c:v>90547</c:v>
                </c:pt>
                <c:pt idx="16">
                  <c:v>92357.94</c:v>
                </c:pt>
                <c:pt idx="17">
                  <c:v>94205.098800000007</c:v>
                </c:pt>
                <c:pt idx="18">
                  <c:v>96089.200776000012</c:v>
                </c:pt>
                <c:pt idx="19">
                  <c:v>98010.984791520008</c:v>
                </c:pt>
                <c:pt idx="20">
                  <c:v>99971.204487350406</c:v>
                </c:pt>
              </c:numCache>
            </c:numRef>
          </c:val>
          <c:smooth val="0"/>
          <c:extLst>
            <c:ext xmlns:c16="http://schemas.microsoft.com/office/drawing/2014/chart" uri="{C3380CC4-5D6E-409C-BE32-E72D297353CC}">
              <c16:uniqueId val="{00000001-43F6-441A-B8C7-825E2F7F9F72}"/>
            </c:ext>
          </c:extLst>
        </c:ser>
        <c:ser>
          <c:idx val="2"/>
          <c:order val="2"/>
          <c:spPr>
            <a:ln w="28575" cap="rnd">
              <a:solidFill>
                <a:schemeClr val="accent3"/>
              </a:solidFill>
              <a:round/>
            </a:ln>
            <a:effectLst/>
          </c:spPr>
          <c:marker>
            <c:symbol val="none"/>
          </c:marker>
          <c:val>
            <c:numRef>
              <c:f>Previsione!$E$43:$E$63</c:f>
              <c:numCache>
                <c:formatCode>General</c:formatCode>
                <c:ptCount val="21"/>
                <c:pt idx="16">
                  <c:v>8145.6463906649296</c:v>
                </c:pt>
                <c:pt idx="17">
                  <c:v>8375.9722832565021</c:v>
                </c:pt>
                <c:pt idx="18">
                  <c:v>8594.8441220863551</c:v>
                </c:pt>
                <c:pt idx="19">
                  <c:v>8802.3638205196748</c:v>
                </c:pt>
                <c:pt idx="20">
                  <c:v>8998.7341873571568</c:v>
                </c:pt>
              </c:numCache>
            </c:numRef>
          </c:val>
          <c:smooth val="0"/>
          <c:extLst>
            <c:ext xmlns:c16="http://schemas.microsoft.com/office/drawing/2014/chart" uri="{C3380CC4-5D6E-409C-BE32-E72D297353CC}">
              <c16:uniqueId val="{00000002-43F6-441A-B8C7-825E2F7F9F72}"/>
            </c:ext>
          </c:extLst>
        </c:ser>
        <c:ser>
          <c:idx val="3"/>
          <c:order val="3"/>
          <c:spPr>
            <a:ln w="28575" cap="rnd">
              <a:solidFill>
                <a:schemeClr val="accent4"/>
              </a:solidFill>
              <a:round/>
            </a:ln>
            <a:effectLst/>
          </c:spPr>
          <c:marker>
            <c:symbol val="none"/>
          </c:marker>
          <c:val>
            <c:numRef>
              <c:f>Previsione!$F$43:$F$63</c:f>
              <c:numCache>
                <c:formatCode>General</c:formatCode>
                <c:ptCount val="21"/>
                <c:pt idx="0">
                  <c:v>16758</c:v>
                </c:pt>
                <c:pt idx="1">
                  <c:v>16426</c:v>
                </c:pt>
                <c:pt idx="2">
                  <c:v>16040</c:v>
                </c:pt>
                <c:pt idx="3">
                  <c:v>15418</c:v>
                </c:pt>
                <c:pt idx="4">
                  <c:v>14541</c:v>
                </c:pt>
                <c:pt idx="5">
                  <c:v>13500</c:v>
                </c:pt>
                <c:pt idx="6">
                  <c:v>12659</c:v>
                </c:pt>
                <c:pt idx="7">
                  <c:v>11880</c:v>
                </c:pt>
                <c:pt idx="8">
                  <c:v>11032</c:v>
                </c:pt>
                <c:pt idx="9">
                  <c:v>10598</c:v>
                </c:pt>
                <c:pt idx="10">
                  <c:v>9979</c:v>
                </c:pt>
                <c:pt idx="11">
                  <c:v>9397</c:v>
                </c:pt>
                <c:pt idx="12">
                  <c:v>8392</c:v>
                </c:pt>
                <c:pt idx="13">
                  <c:v>7990</c:v>
                </c:pt>
                <c:pt idx="14">
                  <c:v>7901</c:v>
                </c:pt>
                <c:pt idx="15">
                  <c:v>7804</c:v>
                </c:pt>
                <c:pt idx="16">
                  <c:v>17688.558647400001</c:v>
                </c:pt>
                <c:pt idx="17">
                  <c:v>18157.356553007998</c:v>
                </c:pt>
                <c:pt idx="18">
                  <c:v>18641.265550107961</c:v>
                </c:pt>
                <c:pt idx="19">
                  <c:v>19140.759914531114</c:v>
                </c:pt>
                <c:pt idx="20">
                  <c:v>19656.328569245357</c:v>
                </c:pt>
              </c:numCache>
            </c:numRef>
          </c:val>
          <c:smooth val="0"/>
          <c:extLst>
            <c:ext xmlns:c16="http://schemas.microsoft.com/office/drawing/2014/chart" uri="{C3380CC4-5D6E-409C-BE32-E72D297353CC}">
              <c16:uniqueId val="{00000003-43F6-441A-B8C7-825E2F7F9F72}"/>
            </c:ext>
          </c:extLst>
        </c:ser>
        <c:ser>
          <c:idx val="4"/>
          <c:order val="4"/>
          <c:spPr>
            <a:ln w="28575" cap="rnd">
              <a:solidFill>
                <a:schemeClr val="accent5"/>
              </a:solidFill>
              <a:round/>
            </a:ln>
            <a:effectLst/>
          </c:spPr>
          <c:marker>
            <c:symbol val="none"/>
          </c:marker>
          <c:val>
            <c:numRef>
              <c:f>Previsione!$G$43:$G$63</c:f>
              <c:numCache>
                <c:formatCode>General</c:formatCode>
                <c:ptCount val="21"/>
                <c:pt idx="16">
                  <c:v>27231.470904135072</c:v>
                </c:pt>
                <c:pt idx="17">
                  <c:v>27938.740822759493</c:v>
                </c:pt>
                <c:pt idx="18">
                  <c:v>28687.686978129568</c:v>
                </c:pt>
                <c:pt idx="19">
                  <c:v>29479.156008542552</c:v>
                </c:pt>
                <c:pt idx="20">
                  <c:v>30313.922951133558</c:v>
                </c:pt>
              </c:numCache>
            </c:numRef>
          </c:val>
          <c:smooth val="0"/>
          <c:extLst>
            <c:ext xmlns:c16="http://schemas.microsoft.com/office/drawing/2014/chart" uri="{C3380CC4-5D6E-409C-BE32-E72D297353CC}">
              <c16:uniqueId val="{00000004-43F6-441A-B8C7-825E2F7F9F72}"/>
            </c:ext>
          </c:extLst>
        </c:ser>
        <c:dLbls>
          <c:showLegendKey val="0"/>
          <c:showVal val="0"/>
          <c:showCatName val="0"/>
          <c:showSerName val="0"/>
          <c:showPercent val="0"/>
          <c:showBubbleSize val="0"/>
        </c:dLbls>
        <c:smooth val="0"/>
        <c:axId val="-1828359520"/>
        <c:axId val="-1828356256"/>
      </c:lineChart>
      <c:catAx>
        <c:axId val="-18283595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28356256"/>
        <c:crosses val="autoZero"/>
        <c:auto val="1"/>
        <c:lblAlgn val="ctr"/>
        <c:lblOffset val="100"/>
        <c:noMultiLvlLbl val="0"/>
      </c:catAx>
      <c:valAx>
        <c:axId val="-1828356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28359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Prezzo Gpl</c:v>
          </c:tx>
          <c:marker>
            <c:symbol val="none"/>
          </c:marker>
          <c:cat>
            <c:numRef>
              <c:f>'Trend-ciclo (prima appross.)'!$A$4:$A$111</c:f>
              <c:numCache>
                <c:formatCode>mmm\-yy</c:formatCode>
                <c:ptCount val="108"/>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numCache>
            </c:numRef>
          </c:cat>
          <c:val>
            <c:numRef>
              <c:f>'Trend-ciclo (prima appross.)'!$F$4:$F$111</c:f>
              <c:numCache>
                <c:formatCode>#,##0.000</c:formatCode>
                <c:ptCount val="108"/>
                <c:pt idx="0">
                  <c:v>0.60899999999999999</c:v>
                </c:pt>
                <c:pt idx="1">
                  <c:v>0.60899999999999999</c:v>
                </c:pt>
                <c:pt idx="2">
                  <c:v>0.60899999999999999</c:v>
                </c:pt>
                <c:pt idx="3">
                  <c:v>0.622</c:v>
                </c:pt>
                <c:pt idx="4">
                  <c:v>0.61899999999999999</c:v>
                </c:pt>
                <c:pt idx="5">
                  <c:v>0.61499999999999999</c:v>
                </c:pt>
                <c:pt idx="6">
                  <c:v>0.621</c:v>
                </c:pt>
                <c:pt idx="7">
                  <c:v>0.626</c:v>
                </c:pt>
                <c:pt idx="8">
                  <c:v>0.626</c:v>
                </c:pt>
                <c:pt idx="9">
                  <c:v>0.63100000000000001</c:v>
                </c:pt>
                <c:pt idx="10">
                  <c:v>0.65400000000000003</c:v>
                </c:pt>
                <c:pt idx="11">
                  <c:v>0.66900000000000004</c:v>
                </c:pt>
                <c:pt idx="12">
                  <c:v>0.67400000000000004</c:v>
                </c:pt>
                <c:pt idx="13">
                  <c:v>0.69099999999999995</c:v>
                </c:pt>
                <c:pt idx="14">
                  <c:v>0.69099999999999995</c:v>
                </c:pt>
                <c:pt idx="15">
                  <c:v>0.67900000000000005</c:v>
                </c:pt>
                <c:pt idx="16">
                  <c:v>0.68799999999999994</c:v>
                </c:pt>
                <c:pt idx="17">
                  <c:v>0.69199999999999995</c:v>
                </c:pt>
                <c:pt idx="18">
                  <c:v>0.69599999999999995</c:v>
                </c:pt>
                <c:pt idx="19">
                  <c:v>0.69</c:v>
                </c:pt>
                <c:pt idx="20">
                  <c:v>0.68899999999999995</c:v>
                </c:pt>
                <c:pt idx="21">
                  <c:v>0.68600000000000005</c:v>
                </c:pt>
                <c:pt idx="22">
                  <c:v>0.67</c:v>
                </c:pt>
                <c:pt idx="23">
                  <c:v>0.622</c:v>
                </c:pt>
                <c:pt idx="24" formatCode="0.000">
                  <c:v>0.59899999999999998</c:v>
                </c:pt>
                <c:pt idx="25" formatCode="0.000">
                  <c:v>0.58899999999999997</c:v>
                </c:pt>
                <c:pt idx="26" formatCode="0.000">
                  <c:v>0.57999999999999996</c:v>
                </c:pt>
                <c:pt idx="27" formatCode="0.000">
                  <c:v>0.55300000000000005</c:v>
                </c:pt>
                <c:pt idx="28" formatCode="0.000">
                  <c:v>0.53900000000000003</c:v>
                </c:pt>
                <c:pt idx="29" formatCode="0.000">
                  <c:v>0.54800000000000004</c:v>
                </c:pt>
                <c:pt idx="30" formatCode="0.000">
                  <c:v>0.54600000000000004</c:v>
                </c:pt>
                <c:pt idx="31" formatCode="0.000">
                  <c:v>0.54600000000000004</c:v>
                </c:pt>
                <c:pt idx="32" formatCode="0.000">
                  <c:v>0.54500000000000004</c:v>
                </c:pt>
                <c:pt idx="33" formatCode="0.000">
                  <c:v>0.54500000000000004</c:v>
                </c:pt>
                <c:pt idx="34" formatCode="0.000">
                  <c:v>0.56999999999999995</c:v>
                </c:pt>
                <c:pt idx="35" formatCode="0.000">
                  <c:v>0.59799999999999998</c:v>
                </c:pt>
                <c:pt idx="36" formatCode="0.000">
                  <c:v>0.61599999999999999</c:v>
                </c:pt>
                <c:pt idx="37" formatCode="0.000">
                  <c:v>0.64100000000000001</c:v>
                </c:pt>
                <c:pt idx="38" formatCode="0.000">
                  <c:v>0.65700000000000003</c:v>
                </c:pt>
                <c:pt idx="39" formatCode="0.000">
                  <c:v>0.66100000000000003</c:v>
                </c:pt>
                <c:pt idx="40" formatCode="0.000">
                  <c:v>0.66</c:v>
                </c:pt>
                <c:pt idx="41" formatCode="0.000">
                  <c:v>0.66100000000000003</c:v>
                </c:pt>
                <c:pt idx="42" formatCode="0.000">
                  <c:v>0.65800000000000003</c:v>
                </c:pt>
                <c:pt idx="43" formatCode="0.000">
                  <c:v>0.65400000000000003</c:v>
                </c:pt>
                <c:pt idx="44" formatCode="0.000">
                  <c:v>0.65500000000000003</c:v>
                </c:pt>
                <c:pt idx="45" formatCode="0.000">
                  <c:v>0.66</c:v>
                </c:pt>
                <c:pt idx="46" formatCode="0.000">
                  <c:v>0.67600000000000005</c:v>
                </c:pt>
                <c:pt idx="47" formatCode="0.000">
                  <c:v>0.72699999999999998</c:v>
                </c:pt>
                <c:pt idx="48" formatCode="0.000">
                  <c:v>0.76800000000000002</c:v>
                </c:pt>
                <c:pt idx="49" formatCode="0.000">
                  <c:v>0.79100000000000004</c:v>
                </c:pt>
                <c:pt idx="50" formatCode="0.000">
                  <c:v>0.79200000000000004</c:v>
                </c:pt>
                <c:pt idx="51" formatCode="0.000">
                  <c:v>0.79</c:v>
                </c:pt>
                <c:pt idx="52" formatCode="0.000">
                  <c:v>0.77900000000000003</c:v>
                </c:pt>
                <c:pt idx="53" formatCode="0.000">
                  <c:v>0.755</c:v>
                </c:pt>
                <c:pt idx="54" formatCode="0.000">
                  <c:v>0.73499999999999999</c:v>
                </c:pt>
                <c:pt idx="55" formatCode="0.000">
                  <c:v>0.72799999999999998</c:v>
                </c:pt>
                <c:pt idx="56" formatCode="0.000">
                  <c:v>0.73099999999999998</c:v>
                </c:pt>
                <c:pt idx="57" formatCode="0.000">
                  <c:v>0.73</c:v>
                </c:pt>
                <c:pt idx="58" formatCode="0.000">
                  <c:v>0.72499999999999998</c:v>
                </c:pt>
                <c:pt idx="59" formatCode="0.000">
                  <c:v>0.73499999999999999</c:v>
                </c:pt>
                <c:pt idx="60" formatCode="0.000">
                  <c:v>0.754</c:v>
                </c:pt>
                <c:pt idx="61" formatCode="0.000">
                  <c:v>0.79200000000000004</c:v>
                </c:pt>
                <c:pt idx="62" formatCode="0.000">
                  <c:v>0.86799999999999999</c:v>
                </c:pt>
                <c:pt idx="63" formatCode="0.000">
                  <c:v>0.88900000000000001</c:v>
                </c:pt>
                <c:pt idx="64" formatCode="0.000">
                  <c:v>0.84299999999999997</c:v>
                </c:pt>
                <c:pt idx="65" formatCode="0.000">
                  <c:v>0.79400000000000004</c:v>
                </c:pt>
                <c:pt idx="66" formatCode="0.000">
                  <c:v>0.74199999999999999</c:v>
                </c:pt>
                <c:pt idx="67" formatCode="0.000">
                  <c:v>0.76800000000000002</c:v>
                </c:pt>
                <c:pt idx="68" formatCode="0.000">
                  <c:v>0.81799999999999995</c:v>
                </c:pt>
                <c:pt idx="69" formatCode="0.000">
                  <c:v>0.85099999999999998</c:v>
                </c:pt>
                <c:pt idx="70" formatCode="0.000">
                  <c:v>0.873</c:v>
                </c:pt>
                <c:pt idx="71" formatCode="0.000">
                  <c:v>0.88</c:v>
                </c:pt>
                <c:pt idx="72" formatCode="0.000">
                  <c:v>0.872</c:v>
                </c:pt>
                <c:pt idx="73" formatCode="0.000">
                  <c:v>0.85699999999999998</c:v>
                </c:pt>
                <c:pt idx="74" formatCode="0.000">
                  <c:v>0.84099999999999997</c:v>
                </c:pt>
                <c:pt idx="75" formatCode="0.000">
                  <c:v>0.81200000000000006</c:v>
                </c:pt>
                <c:pt idx="76" formatCode="0.000">
                  <c:v>0.77400000000000002</c:v>
                </c:pt>
                <c:pt idx="77" formatCode="0.000">
                  <c:v>0.753</c:v>
                </c:pt>
                <c:pt idx="78" formatCode="0.000">
                  <c:v>0.76800000000000002</c:v>
                </c:pt>
                <c:pt idx="79" formatCode="0.000">
                  <c:v>0.78800000000000003</c:v>
                </c:pt>
                <c:pt idx="80" formatCode="0.000">
                  <c:v>0.79700000000000004</c:v>
                </c:pt>
                <c:pt idx="81" formatCode="0.000">
                  <c:v>0.78800000000000003</c:v>
                </c:pt>
                <c:pt idx="82" formatCode="0.000">
                  <c:v>0.78200000000000003</c:v>
                </c:pt>
                <c:pt idx="83" formatCode="0.000">
                  <c:v>0.84499999999999997</c:v>
                </c:pt>
                <c:pt idx="84" formatCode="0.000">
                  <c:v>0.875</c:v>
                </c:pt>
                <c:pt idx="85" formatCode="0.000">
                  <c:v>0.82299999999999995</c:v>
                </c:pt>
                <c:pt idx="86" formatCode="0.000">
                  <c:v>0.78600000000000003</c:v>
                </c:pt>
                <c:pt idx="87" formatCode="0.000">
                  <c:v>0.76900000000000002</c:v>
                </c:pt>
                <c:pt idx="88" formatCode="0.000">
                  <c:v>0.76100000000000001</c:v>
                </c:pt>
                <c:pt idx="89" formatCode="0.000">
                  <c:v>0.76500000000000001</c:v>
                </c:pt>
                <c:pt idx="90" formatCode="0.000">
                  <c:v>0.77</c:v>
                </c:pt>
                <c:pt idx="91" formatCode="0.000">
                  <c:v>0.76800000000000002</c:v>
                </c:pt>
                <c:pt idx="92" formatCode="0.000">
                  <c:v>0.75900000000000001</c:v>
                </c:pt>
                <c:pt idx="93" formatCode="0.000">
                  <c:v>0.751</c:v>
                </c:pt>
                <c:pt idx="94" formatCode="0.000">
                  <c:v>0.72499999999999998</c:v>
                </c:pt>
                <c:pt idx="95" formatCode="0.000">
                  <c:v>0.68600000000000005</c:v>
                </c:pt>
                <c:pt idx="96" formatCode="0.000">
                  <c:v>0.63</c:v>
                </c:pt>
                <c:pt idx="97" formatCode="0.000">
                  <c:v>0.62</c:v>
                </c:pt>
                <c:pt idx="98" formatCode="0.000">
                  <c:v>0.64200000000000002</c:v>
                </c:pt>
                <c:pt idx="99" formatCode="0.000">
                  <c:v>0.65400000000000003</c:v>
                </c:pt>
                <c:pt idx="100" formatCode="0.000">
                  <c:v>0.64200000000000002</c:v>
                </c:pt>
                <c:pt idx="101" formatCode="0.000">
                  <c:v>0.621</c:v>
                </c:pt>
                <c:pt idx="102" formatCode="0.000">
                  <c:v>0.60199999999999998</c:v>
                </c:pt>
                <c:pt idx="103" formatCode="0.000">
                  <c:v>0.59799999999999998</c:v>
                </c:pt>
                <c:pt idx="104" formatCode="0.000">
                  <c:v>0.58499999999999996</c:v>
                </c:pt>
                <c:pt idx="105" formatCode="0.000">
                  <c:v>0.58199999999999996</c:v>
                </c:pt>
                <c:pt idx="106" formatCode="0.000">
                  <c:v>0.58399999999999996</c:v>
                </c:pt>
                <c:pt idx="107" formatCode="0.000">
                  <c:v>0.59899999999999998</c:v>
                </c:pt>
              </c:numCache>
            </c:numRef>
          </c:val>
          <c:smooth val="0"/>
          <c:extLst>
            <c:ext xmlns:c16="http://schemas.microsoft.com/office/drawing/2014/chart" uri="{C3380CC4-5D6E-409C-BE32-E72D297353CC}">
              <c16:uniqueId val="{00000000-F78B-4FF7-96D8-FC5DD335FBD5}"/>
            </c:ext>
          </c:extLst>
        </c:ser>
        <c:ser>
          <c:idx val="1"/>
          <c:order val="1"/>
          <c:tx>
            <c:v>Medie mobilli</c:v>
          </c:tx>
          <c:marker>
            <c:symbol val="none"/>
          </c:marker>
          <c:cat>
            <c:numRef>
              <c:f>'Trend-ciclo (prima appross.)'!$A$4:$A$111</c:f>
              <c:numCache>
                <c:formatCode>mmm\-yy</c:formatCode>
                <c:ptCount val="108"/>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numCache>
            </c:numRef>
          </c:cat>
          <c:val>
            <c:numRef>
              <c:f>'Trend-ciclo (prima appross.)'!$G$4:$G$111</c:f>
              <c:numCache>
                <c:formatCode>General</c:formatCode>
                <c:ptCount val="108"/>
                <c:pt idx="6" formatCode="0.000">
                  <c:v>0.62854166666666667</c:v>
                </c:pt>
                <c:pt idx="7" formatCode="0.000">
                  <c:v>0.63466666666666671</c:v>
                </c:pt>
                <c:pt idx="8" formatCode="0.000">
                  <c:v>0.64150000000000007</c:v>
                </c:pt>
                <c:pt idx="9" formatCode="0.000">
                  <c:v>0.64729166666666671</c:v>
                </c:pt>
                <c:pt idx="10" formatCode="0.000">
                  <c:v>0.65254166666666669</c:v>
                </c:pt>
                <c:pt idx="11" formatCode="0.000">
                  <c:v>0.6586249999999999</c:v>
                </c:pt>
                <c:pt idx="12" formatCode="0.000">
                  <c:v>0.66495833333333332</c:v>
                </c:pt>
                <c:pt idx="13" formatCode="0.000">
                  <c:v>0.67074999999999996</c:v>
                </c:pt>
                <c:pt idx="14" formatCode="0.000">
                  <c:v>0.67604166666666654</c:v>
                </c:pt>
                <c:pt idx="15" formatCode="0.000">
                  <c:v>0.68095833333333333</c:v>
                </c:pt>
                <c:pt idx="16" formatCode="0.000">
                  <c:v>0.68391666666666673</c:v>
                </c:pt>
                <c:pt idx="17" formatCode="0.000">
                  <c:v>0.68262499999999993</c:v>
                </c:pt>
                <c:pt idx="18" formatCode="0.000">
                  <c:v>0.6775416666666666</c:v>
                </c:pt>
                <c:pt idx="19" formatCode="0.000">
                  <c:v>0.67016666666666669</c:v>
                </c:pt>
                <c:pt idx="20" formatCode="0.000">
                  <c:v>0.66129166666666661</c:v>
                </c:pt>
                <c:pt idx="21" formatCode="0.000">
                  <c:v>0.65141666666666675</c:v>
                </c:pt>
                <c:pt idx="22" formatCode="0.000">
                  <c:v>0.6399583333333333</c:v>
                </c:pt>
                <c:pt idx="23" formatCode="0.000">
                  <c:v>0.62774999999999992</c:v>
                </c:pt>
                <c:pt idx="24" formatCode="0.000">
                  <c:v>0.61549999999999994</c:v>
                </c:pt>
                <c:pt idx="25" formatCode="0.000">
                  <c:v>0.60324999999999995</c:v>
                </c:pt>
                <c:pt idx="26" formatCode="0.000">
                  <c:v>0.59125000000000005</c:v>
                </c:pt>
                <c:pt idx="27" formatCode="0.000">
                  <c:v>0.57937500000000008</c:v>
                </c:pt>
                <c:pt idx="28" formatCode="0.000">
                  <c:v>0.56933333333333336</c:v>
                </c:pt>
                <c:pt idx="29" formatCode="0.000">
                  <c:v>0.56416666666666671</c:v>
                </c:pt>
                <c:pt idx="30" formatCode="0.000">
                  <c:v>0.56387500000000002</c:v>
                </c:pt>
                <c:pt idx="31" formatCode="0.000">
                  <c:v>0.56674999999999998</c:v>
                </c:pt>
                <c:pt idx="32" formatCode="0.000">
                  <c:v>0.57212499999999999</c:v>
                </c:pt>
                <c:pt idx="33" formatCode="0.000">
                  <c:v>0.57983333333333331</c:v>
                </c:pt>
                <c:pt idx="34" formatCode="0.000">
                  <c:v>0.58937499999999987</c:v>
                </c:pt>
                <c:pt idx="35" formatCode="0.000">
                  <c:v>0.59912499999999991</c:v>
                </c:pt>
                <c:pt idx="36" formatCode="0.000">
                  <c:v>0.60849999999999993</c:v>
                </c:pt>
                <c:pt idx="37" formatCode="0.000">
                  <c:v>0.6176666666666667</c:v>
                </c:pt>
                <c:pt idx="38" formatCode="0.000">
                  <c:v>0.62675000000000003</c:v>
                </c:pt>
                <c:pt idx="39" formatCode="0.000">
                  <c:v>0.63612500000000005</c:v>
                </c:pt>
                <c:pt idx="40" formatCode="0.000">
                  <c:v>0.64533333333333343</c:v>
                </c:pt>
                <c:pt idx="41" formatCode="0.000">
                  <c:v>0.65512500000000007</c:v>
                </c:pt>
                <c:pt idx="42" formatCode="0.000">
                  <c:v>0.66683333333333339</c:v>
                </c:pt>
                <c:pt idx="43" formatCode="0.000">
                  <c:v>0.67941666666666667</c:v>
                </c:pt>
                <c:pt idx="44" formatCode="0.000">
                  <c:v>0.69129166666666675</c:v>
                </c:pt>
                <c:pt idx="45" formatCode="0.000">
                  <c:v>0.70229166666666665</c:v>
                </c:pt>
                <c:pt idx="46" formatCode="0.000">
                  <c:v>0.71262500000000006</c:v>
                </c:pt>
                <c:pt idx="47" formatCode="0.000">
                  <c:v>0.72149999999999992</c:v>
                </c:pt>
                <c:pt idx="48" formatCode="0.000">
                  <c:v>0.72862500000000008</c:v>
                </c:pt>
                <c:pt idx="49" formatCode="0.000">
                  <c:v>0.73491666666666677</c:v>
                </c:pt>
                <c:pt idx="50" formatCode="0.000">
                  <c:v>0.74116666666666686</c:v>
                </c:pt>
                <c:pt idx="51" formatCode="0.000">
                  <c:v>0.74725000000000008</c:v>
                </c:pt>
                <c:pt idx="52" formatCode="0.000">
                  <c:v>0.75220833333333337</c:v>
                </c:pt>
                <c:pt idx="53" formatCode="0.000">
                  <c:v>0.75458333333333327</c:v>
                </c:pt>
                <c:pt idx="54" formatCode="0.000">
                  <c:v>0.7543333333333333</c:v>
                </c:pt>
                <c:pt idx="55" formatCode="0.000">
                  <c:v>0.75379166666666675</c:v>
                </c:pt>
                <c:pt idx="56" formatCode="0.000">
                  <c:v>0.75700000000000001</c:v>
                </c:pt>
                <c:pt idx="57" formatCode="0.000">
                  <c:v>0.7642916666666667</c:v>
                </c:pt>
                <c:pt idx="58" formatCode="0.000">
                  <c:v>0.77108333333333334</c:v>
                </c:pt>
                <c:pt idx="59" formatCode="0.000">
                  <c:v>0.77537500000000004</c:v>
                </c:pt>
                <c:pt idx="60" formatCode="0.000">
                  <c:v>0.77729166666666671</c:v>
                </c:pt>
                <c:pt idx="61" formatCode="0.000">
                  <c:v>0.77925000000000022</c:v>
                </c:pt>
                <c:pt idx="62" formatCode="0.000">
                  <c:v>0.7845416666666668</c:v>
                </c:pt>
                <c:pt idx="63" formatCode="0.000">
                  <c:v>0.79320833333333329</c:v>
                </c:pt>
                <c:pt idx="64" formatCode="0.000">
                  <c:v>0.80441666666666667</c:v>
                </c:pt>
                <c:pt idx="65" formatCode="0.000">
                  <c:v>0.81662499999999982</c:v>
                </c:pt>
                <c:pt idx="66" formatCode="0.000">
                  <c:v>0.82758333333333345</c:v>
                </c:pt>
                <c:pt idx="67" formatCode="0.000">
                  <c:v>0.83520833333333344</c:v>
                </c:pt>
                <c:pt idx="68" formatCode="0.000">
                  <c:v>0.8367916666666666</c:v>
                </c:pt>
                <c:pt idx="69" formatCode="0.000">
                  <c:v>0.8324583333333333</c:v>
                </c:pt>
                <c:pt idx="70" formatCode="0.000">
                  <c:v>0.82637499999999997</c:v>
                </c:pt>
                <c:pt idx="71" formatCode="0.000">
                  <c:v>0.82179166666666681</c:v>
                </c:pt>
                <c:pt idx="72" formatCode="0.000">
                  <c:v>0.82116666666666671</c:v>
                </c:pt>
                <c:pt idx="73" formatCode="0.000">
                  <c:v>0.82308333333333339</c:v>
                </c:pt>
                <c:pt idx="74" formatCode="0.000">
                  <c:v>0.82304166666666678</c:v>
                </c:pt>
                <c:pt idx="75" formatCode="0.000">
                  <c:v>0.81954166666666672</c:v>
                </c:pt>
                <c:pt idx="76" formatCode="0.000">
                  <c:v>0.81312500000000021</c:v>
                </c:pt>
                <c:pt idx="77" formatCode="0.000">
                  <c:v>0.80787500000000001</c:v>
                </c:pt>
                <c:pt idx="78" formatCode="0.000">
                  <c:v>0.8065416666666666</c:v>
                </c:pt>
                <c:pt idx="79" formatCode="0.000">
                  <c:v>0.80525000000000002</c:v>
                </c:pt>
                <c:pt idx="80" formatCode="0.000">
                  <c:v>0.80154166666666671</c:v>
                </c:pt>
                <c:pt idx="81" formatCode="0.000">
                  <c:v>0.79745833333333327</c:v>
                </c:pt>
                <c:pt idx="82" formatCode="0.000">
                  <c:v>0.79512499999999997</c:v>
                </c:pt>
                <c:pt idx="83" formatCode="0.000">
                  <c:v>0.79508333333333325</c:v>
                </c:pt>
                <c:pt idx="84" formatCode="0.000">
                  <c:v>0.79566666666666663</c:v>
                </c:pt>
                <c:pt idx="85" formatCode="0.000">
                  <c:v>0.7949166666666666</c:v>
                </c:pt>
                <c:pt idx="86" formatCode="0.000">
                  <c:v>0.79249999999999998</c:v>
                </c:pt>
                <c:pt idx="87" formatCode="0.000">
                  <c:v>0.78937500000000005</c:v>
                </c:pt>
                <c:pt idx="88" formatCode="0.000">
                  <c:v>0.78545833333333348</c:v>
                </c:pt>
                <c:pt idx="89" formatCode="0.000">
                  <c:v>0.77645833333333325</c:v>
                </c:pt>
                <c:pt idx="90" formatCode="0.000">
                  <c:v>0.75962500000000011</c:v>
                </c:pt>
                <c:pt idx="91" formatCode="0.000">
                  <c:v>0.7409583333333335</c:v>
                </c:pt>
                <c:pt idx="92" formatCode="0.000">
                  <c:v>0.72650000000000003</c:v>
                </c:pt>
                <c:pt idx="93" formatCode="0.000">
                  <c:v>0.71570833333333328</c:v>
                </c:pt>
                <c:pt idx="94" formatCode="0.000">
                  <c:v>0.70595833333333324</c:v>
                </c:pt>
                <c:pt idx="95" formatCode="0.000">
                  <c:v>0.69499999999999995</c:v>
                </c:pt>
                <c:pt idx="96" formatCode="0.000">
                  <c:v>0.68200000000000005</c:v>
                </c:pt>
                <c:pt idx="97" formatCode="0.000">
                  <c:v>0.66791666666666671</c:v>
                </c:pt>
                <c:pt idx="98" formatCode="0.000">
                  <c:v>0.65358333333333329</c:v>
                </c:pt>
                <c:pt idx="99" formatCode="0.000">
                  <c:v>0.6392916666666667</c:v>
                </c:pt>
                <c:pt idx="100" formatCode="0.000">
                  <c:v>0.6263749999999999</c:v>
                </c:pt>
                <c:pt idx="101" formatCode="0.000">
                  <c:v>0.61687499999999995</c:v>
                </c:pt>
              </c:numCache>
            </c:numRef>
          </c:val>
          <c:smooth val="0"/>
          <c:extLst>
            <c:ext xmlns:c16="http://schemas.microsoft.com/office/drawing/2014/chart" uri="{C3380CC4-5D6E-409C-BE32-E72D297353CC}">
              <c16:uniqueId val="{00000001-F78B-4FF7-96D8-FC5DD335FBD5}"/>
            </c:ext>
          </c:extLst>
        </c:ser>
        <c:dLbls>
          <c:showLegendKey val="0"/>
          <c:showVal val="0"/>
          <c:showCatName val="0"/>
          <c:showSerName val="0"/>
          <c:showPercent val="0"/>
          <c:showBubbleSize val="0"/>
        </c:dLbls>
        <c:smooth val="0"/>
        <c:axId val="-1962168336"/>
        <c:axId val="-1962174320"/>
      </c:lineChart>
      <c:dateAx>
        <c:axId val="-1962168336"/>
        <c:scaling>
          <c:orientation val="minMax"/>
        </c:scaling>
        <c:delete val="0"/>
        <c:axPos val="b"/>
        <c:numFmt formatCode="mmm\-yy" sourceLinked="1"/>
        <c:majorTickMark val="out"/>
        <c:minorTickMark val="none"/>
        <c:tickLblPos val="nextTo"/>
        <c:crossAx val="-1962174320"/>
        <c:crosses val="autoZero"/>
        <c:auto val="1"/>
        <c:lblOffset val="100"/>
        <c:baseTimeUnit val="months"/>
      </c:dateAx>
      <c:valAx>
        <c:axId val="-1962174320"/>
        <c:scaling>
          <c:orientation val="minMax"/>
        </c:scaling>
        <c:delete val="0"/>
        <c:axPos val="l"/>
        <c:majorGridlines/>
        <c:numFmt formatCode="#,##0.000" sourceLinked="1"/>
        <c:majorTickMark val="out"/>
        <c:minorTickMark val="none"/>
        <c:tickLblPos val="nextTo"/>
        <c:crossAx val="-1962168336"/>
        <c:crosses val="autoZero"/>
        <c:crossBetween val="between"/>
      </c:valAx>
    </c:plotArea>
    <c:legend>
      <c:legendPos val="r"/>
      <c:overlay val="0"/>
    </c:legend>
    <c:plotVisOnly val="1"/>
    <c:dispBlanksAs val="gap"/>
    <c:showDLblsOverMax val="0"/>
  </c:chart>
  <c:printSettings>
    <c:headerFooter/>
    <c:pageMargins b="0.75000000000000178" l="0.70000000000000062" r="0.70000000000000062" t="0.7500000000000017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Stagionalità Benzina</a:t>
            </a:r>
          </a:p>
        </c:rich>
      </c:tx>
      <c:overlay val="0"/>
    </c:title>
    <c:autoTitleDeleted val="0"/>
    <c:plotArea>
      <c:layout/>
      <c:lineChart>
        <c:grouping val="standard"/>
        <c:varyColors val="0"/>
        <c:ser>
          <c:idx val="0"/>
          <c:order val="0"/>
          <c:tx>
            <c:v>Stagionalità</c:v>
          </c:tx>
          <c:marker>
            <c:symbol val="none"/>
          </c:marker>
          <c:cat>
            <c:numRef>
              <c:f>Stagionalità!$A$4:$A$111</c:f>
              <c:numCache>
                <c:formatCode>mmm\-yy</c:formatCode>
                <c:ptCount val="108"/>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numCache>
            </c:numRef>
          </c:cat>
          <c:val>
            <c:numRef>
              <c:f>Stagionalità!$E$4:$E$111</c:f>
              <c:numCache>
                <c:formatCode>0.000</c:formatCode>
                <c:ptCount val="108"/>
                <c:pt idx="0">
                  <c:v>9.5319444444444457E-2</c:v>
                </c:pt>
                <c:pt idx="1">
                  <c:v>0.10600462962962959</c:v>
                </c:pt>
                <c:pt idx="2">
                  <c:v>0.14129166666666665</c:v>
                </c:pt>
                <c:pt idx="3">
                  <c:v>0.15334259259259253</c:v>
                </c:pt>
                <c:pt idx="4">
                  <c:v>0.16787037037037034</c:v>
                </c:pt>
                <c:pt idx="5">
                  <c:v>0.17938425925925927</c:v>
                </c:pt>
                <c:pt idx="6">
                  <c:v>0.2111898148148148</c:v>
                </c:pt>
                <c:pt idx="7">
                  <c:v>0.20164351851851864</c:v>
                </c:pt>
                <c:pt idx="8">
                  <c:v>0.18867592592592597</c:v>
                </c:pt>
                <c:pt idx="9">
                  <c:v>0.16047222222222227</c:v>
                </c:pt>
                <c:pt idx="10">
                  <c:v>0.13285648148148149</c:v>
                </c:pt>
                <c:pt idx="11">
                  <c:v>0.12474537037037042</c:v>
                </c:pt>
                <c:pt idx="12">
                  <c:v>9.5319444444444457E-2</c:v>
                </c:pt>
                <c:pt idx="13">
                  <c:v>0.10600462962962959</c:v>
                </c:pt>
                <c:pt idx="14">
                  <c:v>0.14129166666666665</c:v>
                </c:pt>
                <c:pt idx="15">
                  <c:v>0.15334259259259253</c:v>
                </c:pt>
                <c:pt idx="16">
                  <c:v>0.16787037037037034</c:v>
                </c:pt>
                <c:pt idx="17">
                  <c:v>0.17938425925925927</c:v>
                </c:pt>
                <c:pt idx="18">
                  <c:v>0.2111898148148148</c:v>
                </c:pt>
                <c:pt idx="19">
                  <c:v>0.20164351851851864</c:v>
                </c:pt>
                <c:pt idx="20">
                  <c:v>0.18867592592592597</c:v>
                </c:pt>
                <c:pt idx="21">
                  <c:v>0.16047222222222227</c:v>
                </c:pt>
                <c:pt idx="22">
                  <c:v>0.13285648148148149</c:v>
                </c:pt>
                <c:pt idx="23">
                  <c:v>0.12474537037037042</c:v>
                </c:pt>
                <c:pt idx="24">
                  <c:v>9.5319444444444457E-2</c:v>
                </c:pt>
                <c:pt idx="25">
                  <c:v>0.10600462962962959</c:v>
                </c:pt>
                <c:pt idx="26">
                  <c:v>0.14129166666666665</c:v>
                </c:pt>
                <c:pt idx="27">
                  <c:v>0.15334259259259253</c:v>
                </c:pt>
                <c:pt idx="28">
                  <c:v>0.16787037037037034</c:v>
                </c:pt>
                <c:pt idx="29">
                  <c:v>0.17938425925925927</c:v>
                </c:pt>
                <c:pt idx="30">
                  <c:v>0.2111898148148148</c:v>
                </c:pt>
                <c:pt idx="31">
                  <c:v>0.20164351851851864</c:v>
                </c:pt>
                <c:pt idx="32">
                  <c:v>0.18867592592592597</c:v>
                </c:pt>
                <c:pt idx="33">
                  <c:v>0.16047222222222227</c:v>
                </c:pt>
                <c:pt idx="34">
                  <c:v>0.13285648148148149</c:v>
                </c:pt>
                <c:pt idx="35">
                  <c:v>0.12474537037037042</c:v>
                </c:pt>
                <c:pt idx="36">
                  <c:v>9.5319444444444457E-2</c:v>
                </c:pt>
                <c:pt idx="37">
                  <c:v>0.10600462962962959</c:v>
                </c:pt>
                <c:pt idx="38">
                  <c:v>0.14129166666666665</c:v>
                </c:pt>
                <c:pt idx="39">
                  <c:v>0.15334259259259253</c:v>
                </c:pt>
                <c:pt idx="40">
                  <c:v>0.16787037037037034</c:v>
                </c:pt>
                <c:pt idx="41">
                  <c:v>0.17938425925925927</c:v>
                </c:pt>
                <c:pt idx="42">
                  <c:v>0.2111898148148148</c:v>
                </c:pt>
                <c:pt idx="43">
                  <c:v>0.20164351851851864</c:v>
                </c:pt>
                <c:pt idx="44">
                  <c:v>0.18867592592592597</c:v>
                </c:pt>
                <c:pt idx="45">
                  <c:v>0.16047222222222227</c:v>
                </c:pt>
                <c:pt idx="46">
                  <c:v>0.13285648148148149</c:v>
                </c:pt>
                <c:pt idx="47">
                  <c:v>0.12474537037037042</c:v>
                </c:pt>
                <c:pt idx="48">
                  <c:v>9.5319444444444457E-2</c:v>
                </c:pt>
                <c:pt idx="49">
                  <c:v>0.10600462962962959</c:v>
                </c:pt>
                <c:pt idx="50">
                  <c:v>0.14129166666666665</c:v>
                </c:pt>
                <c:pt idx="51">
                  <c:v>0.15334259259259253</c:v>
                </c:pt>
                <c:pt idx="52">
                  <c:v>0.16787037037037034</c:v>
                </c:pt>
                <c:pt idx="53">
                  <c:v>0.17938425925925927</c:v>
                </c:pt>
                <c:pt idx="54">
                  <c:v>0.2111898148148148</c:v>
                </c:pt>
                <c:pt idx="55">
                  <c:v>0.20164351851851864</c:v>
                </c:pt>
                <c:pt idx="56">
                  <c:v>0.18867592592592597</c:v>
                </c:pt>
                <c:pt idx="57">
                  <c:v>0.16047222222222227</c:v>
                </c:pt>
                <c:pt idx="58">
                  <c:v>0.13285648148148149</c:v>
                </c:pt>
                <c:pt idx="59">
                  <c:v>0.12474537037037042</c:v>
                </c:pt>
                <c:pt idx="60">
                  <c:v>9.5319444444444457E-2</c:v>
                </c:pt>
                <c:pt idx="61">
                  <c:v>0.10600462962962959</c:v>
                </c:pt>
                <c:pt idx="62">
                  <c:v>0.14129166666666665</c:v>
                </c:pt>
                <c:pt idx="63">
                  <c:v>0.15334259259259253</c:v>
                </c:pt>
                <c:pt idx="64">
                  <c:v>0.16787037037037034</c:v>
                </c:pt>
                <c:pt idx="65">
                  <c:v>0.17938425925925927</c:v>
                </c:pt>
                <c:pt idx="66">
                  <c:v>0.2111898148148148</c:v>
                </c:pt>
                <c:pt idx="67">
                  <c:v>0.20164351851851864</c:v>
                </c:pt>
                <c:pt idx="68">
                  <c:v>0.18867592592592597</c:v>
                </c:pt>
                <c:pt idx="69">
                  <c:v>0.16047222222222227</c:v>
                </c:pt>
                <c:pt idx="70">
                  <c:v>0.13285648148148149</c:v>
                </c:pt>
                <c:pt idx="71">
                  <c:v>0.12474537037037042</c:v>
                </c:pt>
                <c:pt idx="72">
                  <c:v>9.5319444444444457E-2</c:v>
                </c:pt>
                <c:pt idx="73">
                  <c:v>0.10600462962962959</c:v>
                </c:pt>
                <c:pt idx="74">
                  <c:v>0.14129166666666665</c:v>
                </c:pt>
                <c:pt idx="75">
                  <c:v>0.15334259259259253</c:v>
                </c:pt>
                <c:pt idx="76">
                  <c:v>0.16787037037037034</c:v>
                </c:pt>
                <c:pt idx="77">
                  <c:v>0.17938425925925927</c:v>
                </c:pt>
                <c:pt idx="78">
                  <c:v>0.2111898148148148</c:v>
                </c:pt>
                <c:pt idx="79">
                  <c:v>0.20164351851851864</c:v>
                </c:pt>
                <c:pt idx="80">
                  <c:v>0.18867592592592597</c:v>
                </c:pt>
                <c:pt idx="81">
                  <c:v>0.16047222222222227</c:v>
                </c:pt>
                <c:pt idx="82">
                  <c:v>0.13285648148148149</c:v>
                </c:pt>
                <c:pt idx="83">
                  <c:v>0.12474537037037042</c:v>
                </c:pt>
                <c:pt idx="84">
                  <c:v>9.5319444444444457E-2</c:v>
                </c:pt>
                <c:pt idx="85">
                  <c:v>0.10600462962962959</c:v>
                </c:pt>
                <c:pt idx="86">
                  <c:v>0.14129166666666665</c:v>
                </c:pt>
                <c:pt idx="87">
                  <c:v>0.15334259259259253</c:v>
                </c:pt>
                <c:pt idx="88">
                  <c:v>0.16787037037037034</c:v>
                </c:pt>
                <c:pt idx="89">
                  <c:v>0.17938425925925927</c:v>
                </c:pt>
                <c:pt idx="90">
                  <c:v>0.2111898148148148</c:v>
                </c:pt>
                <c:pt idx="91">
                  <c:v>0.20164351851851864</c:v>
                </c:pt>
                <c:pt idx="92">
                  <c:v>0.18867592592592597</c:v>
                </c:pt>
                <c:pt idx="93">
                  <c:v>0.16047222222222227</c:v>
                </c:pt>
                <c:pt idx="94">
                  <c:v>0.13285648148148149</c:v>
                </c:pt>
                <c:pt idx="95">
                  <c:v>0.12474537037037042</c:v>
                </c:pt>
                <c:pt idx="96">
                  <c:v>9.5319444444444457E-2</c:v>
                </c:pt>
                <c:pt idx="97">
                  <c:v>0.10600462962962959</c:v>
                </c:pt>
                <c:pt idx="98">
                  <c:v>0.14129166666666665</c:v>
                </c:pt>
                <c:pt idx="99">
                  <c:v>0.15334259259259253</c:v>
                </c:pt>
                <c:pt idx="100">
                  <c:v>0.16787037037037034</c:v>
                </c:pt>
                <c:pt idx="101">
                  <c:v>0.17938425925925927</c:v>
                </c:pt>
                <c:pt idx="102">
                  <c:v>0.2111898148148148</c:v>
                </c:pt>
                <c:pt idx="103">
                  <c:v>0.20164351851851864</c:v>
                </c:pt>
                <c:pt idx="104">
                  <c:v>0.18867592592592597</c:v>
                </c:pt>
                <c:pt idx="105">
                  <c:v>0.16047222222222227</c:v>
                </c:pt>
                <c:pt idx="106">
                  <c:v>0.13285648148148149</c:v>
                </c:pt>
                <c:pt idx="107">
                  <c:v>0.12474537037037042</c:v>
                </c:pt>
              </c:numCache>
            </c:numRef>
          </c:val>
          <c:smooth val="0"/>
          <c:extLst>
            <c:ext xmlns:c16="http://schemas.microsoft.com/office/drawing/2014/chart" uri="{C3380CC4-5D6E-409C-BE32-E72D297353CC}">
              <c16:uniqueId val="{00000000-CAD6-4D7B-870A-DAB12AFEC29F}"/>
            </c:ext>
          </c:extLst>
        </c:ser>
        <c:dLbls>
          <c:showLegendKey val="0"/>
          <c:showVal val="0"/>
          <c:showCatName val="0"/>
          <c:showSerName val="0"/>
          <c:showPercent val="0"/>
          <c:showBubbleSize val="0"/>
        </c:dLbls>
        <c:smooth val="0"/>
        <c:axId val="-1962166160"/>
        <c:axId val="-1957015568"/>
      </c:lineChart>
      <c:dateAx>
        <c:axId val="-1962166160"/>
        <c:scaling>
          <c:orientation val="minMax"/>
        </c:scaling>
        <c:delete val="0"/>
        <c:axPos val="b"/>
        <c:numFmt formatCode="mmm\-yy" sourceLinked="1"/>
        <c:majorTickMark val="out"/>
        <c:minorTickMark val="none"/>
        <c:tickLblPos val="nextTo"/>
        <c:crossAx val="-1957015568"/>
        <c:crosses val="autoZero"/>
        <c:auto val="1"/>
        <c:lblOffset val="100"/>
        <c:baseTimeUnit val="months"/>
      </c:dateAx>
      <c:valAx>
        <c:axId val="-1957015568"/>
        <c:scaling>
          <c:orientation val="minMax"/>
        </c:scaling>
        <c:delete val="0"/>
        <c:axPos val="l"/>
        <c:majorGridlines/>
        <c:numFmt formatCode="0.000" sourceLinked="1"/>
        <c:majorTickMark val="out"/>
        <c:minorTickMark val="none"/>
        <c:tickLblPos val="nextTo"/>
        <c:crossAx val="-1962166160"/>
        <c:crosses val="autoZero"/>
        <c:crossBetween val="between"/>
      </c:valAx>
    </c:plotArea>
    <c:legend>
      <c:legendPos val="r"/>
      <c:overlay val="0"/>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Stagionalità Diesel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lineChart>
        <c:grouping val="standard"/>
        <c:varyColors val="0"/>
        <c:ser>
          <c:idx val="0"/>
          <c:order val="0"/>
          <c:tx>
            <c:v>Stagionalità</c:v>
          </c:tx>
          <c:spPr>
            <a:ln w="28575" cap="rnd">
              <a:solidFill>
                <a:schemeClr val="accent1"/>
              </a:solidFill>
              <a:round/>
            </a:ln>
            <a:effectLst/>
          </c:spPr>
          <c:marker>
            <c:symbol val="none"/>
          </c:marker>
          <c:cat>
            <c:numRef>
              <c:f>Stagionalità!$A$4:$A$111</c:f>
              <c:numCache>
                <c:formatCode>mmm\-yy</c:formatCode>
                <c:ptCount val="108"/>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numCache>
            </c:numRef>
          </c:cat>
          <c:val>
            <c:numRef>
              <c:f>Stagionalità!$I$4:$I$111</c:f>
              <c:numCache>
                <c:formatCode>0.000</c:formatCode>
                <c:ptCount val="108"/>
                <c:pt idx="0">
                  <c:v>0.11127449074074075</c:v>
                </c:pt>
                <c:pt idx="1">
                  <c:v>0.10479009259259255</c:v>
                </c:pt>
                <c:pt idx="2">
                  <c:v>0.13542499999999996</c:v>
                </c:pt>
                <c:pt idx="3">
                  <c:v>0.13579550925925921</c:v>
                </c:pt>
                <c:pt idx="4">
                  <c:v>0.15216861111111102</c:v>
                </c:pt>
                <c:pt idx="5">
                  <c:v>0.16248222222222219</c:v>
                </c:pt>
                <c:pt idx="6">
                  <c:v>0.19550587962962965</c:v>
                </c:pt>
                <c:pt idx="7">
                  <c:v>0.18147805555555557</c:v>
                </c:pt>
                <c:pt idx="8">
                  <c:v>0.17439976851851857</c:v>
                </c:pt>
                <c:pt idx="9">
                  <c:v>0.15493305555555559</c:v>
                </c:pt>
                <c:pt idx="10">
                  <c:v>0.13224087962962966</c:v>
                </c:pt>
                <c:pt idx="11">
                  <c:v>0.12411629629629628</c:v>
                </c:pt>
                <c:pt idx="12">
                  <c:v>0.11127449074074075</c:v>
                </c:pt>
                <c:pt idx="13">
                  <c:v>0.10479009259259255</c:v>
                </c:pt>
                <c:pt idx="14">
                  <c:v>0.13542499999999996</c:v>
                </c:pt>
                <c:pt idx="15">
                  <c:v>0.13579550925925921</c:v>
                </c:pt>
                <c:pt idx="16">
                  <c:v>0.15216861111111102</c:v>
                </c:pt>
                <c:pt idx="17">
                  <c:v>0.16248222222222219</c:v>
                </c:pt>
                <c:pt idx="18">
                  <c:v>0.19550587962962965</c:v>
                </c:pt>
                <c:pt idx="19">
                  <c:v>0.18147805555555557</c:v>
                </c:pt>
                <c:pt idx="20">
                  <c:v>0.17439976851851857</c:v>
                </c:pt>
                <c:pt idx="21">
                  <c:v>0.15493305555555559</c:v>
                </c:pt>
                <c:pt idx="22">
                  <c:v>0.13224087962962966</c:v>
                </c:pt>
                <c:pt idx="23">
                  <c:v>0.12411629629629628</c:v>
                </c:pt>
                <c:pt idx="24">
                  <c:v>0.11127449074074075</c:v>
                </c:pt>
                <c:pt idx="25">
                  <c:v>0.10479009259259255</c:v>
                </c:pt>
                <c:pt idx="26">
                  <c:v>0.13542499999999996</c:v>
                </c:pt>
                <c:pt idx="27">
                  <c:v>0.13579550925925921</c:v>
                </c:pt>
                <c:pt idx="28">
                  <c:v>0.15216861111111102</c:v>
                </c:pt>
                <c:pt idx="29">
                  <c:v>0.16248222222222219</c:v>
                </c:pt>
                <c:pt idx="30">
                  <c:v>0.19550587962962965</c:v>
                </c:pt>
                <c:pt idx="31">
                  <c:v>0.18147805555555557</c:v>
                </c:pt>
                <c:pt idx="32">
                  <c:v>0.17439976851851857</c:v>
                </c:pt>
                <c:pt idx="33">
                  <c:v>0.15493305555555559</c:v>
                </c:pt>
                <c:pt idx="34">
                  <c:v>0.13224087962962966</c:v>
                </c:pt>
                <c:pt idx="35">
                  <c:v>0.12411629629629628</c:v>
                </c:pt>
                <c:pt idx="36">
                  <c:v>0.11127449074074075</c:v>
                </c:pt>
                <c:pt idx="37">
                  <c:v>0.10479009259259255</c:v>
                </c:pt>
                <c:pt idx="38">
                  <c:v>0.13542499999999996</c:v>
                </c:pt>
                <c:pt idx="39">
                  <c:v>0.13579550925925921</c:v>
                </c:pt>
                <c:pt idx="40">
                  <c:v>0.15216861111111102</c:v>
                </c:pt>
                <c:pt idx="41">
                  <c:v>0.16248222222222219</c:v>
                </c:pt>
                <c:pt idx="42">
                  <c:v>0.19550587962962965</c:v>
                </c:pt>
                <c:pt idx="43">
                  <c:v>0.18147805555555557</c:v>
                </c:pt>
                <c:pt idx="44">
                  <c:v>0.17439976851851857</c:v>
                </c:pt>
                <c:pt idx="45">
                  <c:v>0.15493305555555559</c:v>
                </c:pt>
                <c:pt idx="46">
                  <c:v>0.13224087962962966</c:v>
                </c:pt>
                <c:pt idx="47">
                  <c:v>0.12411629629629628</c:v>
                </c:pt>
                <c:pt idx="48">
                  <c:v>0.11127449074074075</c:v>
                </c:pt>
                <c:pt idx="49">
                  <c:v>0.10479009259259255</c:v>
                </c:pt>
                <c:pt idx="50">
                  <c:v>0.13542499999999996</c:v>
                </c:pt>
                <c:pt idx="51">
                  <c:v>0.13579550925925921</c:v>
                </c:pt>
                <c:pt idx="52">
                  <c:v>0.15216861111111102</c:v>
                </c:pt>
                <c:pt idx="53">
                  <c:v>0.16248222222222219</c:v>
                </c:pt>
                <c:pt idx="54">
                  <c:v>0.19550587962962965</c:v>
                </c:pt>
                <c:pt idx="55">
                  <c:v>0.18147805555555557</c:v>
                </c:pt>
                <c:pt idx="56">
                  <c:v>0.17439976851851857</c:v>
                </c:pt>
                <c:pt idx="57">
                  <c:v>0.15493305555555559</c:v>
                </c:pt>
                <c:pt idx="58">
                  <c:v>0.13224087962962966</c:v>
                </c:pt>
                <c:pt idx="59">
                  <c:v>0.12411629629629628</c:v>
                </c:pt>
                <c:pt idx="60">
                  <c:v>0.11127449074074075</c:v>
                </c:pt>
                <c:pt idx="61">
                  <c:v>0.10479009259259255</c:v>
                </c:pt>
                <c:pt idx="62">
                  <c:v>0.13542499999999996</c:v>
                </c:pt>
                <c:pt idx="63">
                  <c:v>0.13579550925925921</c:v>
                </c:pt>
                <c:pt idx="64">
                  <c:v>0.15216861111111102</c:v>
                </c:pt>
                <c:pt idx="65">
                  <c:v>0.16248222222222219</c:v>
                </c:pt>
                <c:pt idx="66">
                  <c:v>0.19550587962962965</c:v>
                </c:pt>
                <c:pt idx="67">
                  <c:v>0.18147805555555557</c:v>
                </c:pt>
                <c:pt idx="68">
                  <c:v>0.17439976851851857</c:v>
                </c:pt>
                <c:pt idx="69">
                  <c:v>0.15493305555555559</c:v>
                </c:pt>
                <c:pt idx="70">
                  <c:v>0.13224087962962966</c:v>
                </c:pt>
                <c:pt idx="71">
                  <c:v>0.12411629629629628</c:v>
                </c:pt>
                <c:pt idx="72">
                  <c:v>0.11127449074074075</c:v>
                </c:pt>
                <c:pt idx="73">
                  <c:v>0.10479009259259255</c:v>
                </c:pt>
                <c:pt idx="74">
                  <c:v>0.13542499999999996</c:v>
                </c:pt>
                <c:pt idx="75">
                  <c:v>0.13579550925925921</c:v>
                </c:pt>
                <c:pt idx="76">
                  <c:v>0.15216861111111102</c:v>
                </c:pt>
                <c:pt idx="77">
                  <c:v>0.16248222222222219</c:v>
                </c:pt>
                <c:pt idx="78">
                  <c:v>0.19550587962962965</c:v>
                </c:pt>
                <c:pt idx="79">
                  <c:v>0.18147805555555557</c:v>
                </c:pt>
                <c:pt idx="80">
                  <c:v>0.17439976851851857</c:v>
                </c:pt>
                <c:pt idx="81">
                  <c:v>0.15493305555555559</c:v>
                </c:pt>
                <c:pt idx="82">
                  <c:v>0.13224087962962966</c:v>
                </c:pt>
                <c:pt idx="83">
                  <c:v>0.12411629629629628</c:v>
                </c:pt>
                <c:pt idx="84">
                  <c:v>0.11127449074074075</c:v>
                </c:pt>
                <c:pt idx="85">
                  <c:v>0.10479009259259255</c:v>
                </c:pt>
                <c:pt idx="86">
                  <c:v>0.13542499999999996</c:v>
                </c:pt>
                <c:pt idx="87">
                  <c:v>0.13579550925925921</c:v>
                </c:pt>
                <c:pt idx="88">
                  <c:v>0.15216861111111102</c:v>
                </c:pt>
                <c:pt idx="89">
                  <c:v>0.16248222222222219</c:v>
                </c:pt>
                <c:pt idx="90">
                  <c:v>0.19550587962962965</c:v>
                </c:pt>
                <c:pt idx="91">
                  <c:v>0.18147805555555557</c:v>
                </c:pt>
                <c:pt idx="92">
                  <c:v>0.17439976851851857</c:v>
                </c:pt>
                <c:pt idx="93">
                  <c:v>0.15493305555555559</c:v>
                </c:pt>
                <c:pt idx="94">
                  <c:v>0.13224087962962966</c:v>
                </c:pt>
                <c:pt idx="95">
                  <c:v>0.12411629629629628</c:v>
                </c:pt>
                <c:pt idx="96">
                  <c:v>0.11127449074074075</c:v>
                </c:pt>
                <c:pt idx="97">
                  <c:v>0.10479009259259255</c:v>
                </c:pt>
                <c:pt idx="98">
                  <c:v>0.13542499999999996</c:v>
                </c:pt>
                <c:pt idx="99">
                  <c:v>0.13579550925925921</c:v>
                </c:pt>
                <c:pt idx="100">
                  <c:v>0.15216861111111102</c:v>
                </c:pt>
                <c:pt idx="101">
                  <c:v>0.16248222222222219</c:v>
                </c:pt>
                <c:pt idx="102">
                  <c:v>0.19550587962962965</c:v>
                </c:pt>
                <c:pt idx="103">
                  <c:v>0.18147805555555557</c:v>
                </c:pt>
                <c:pt idx="104">
                  <c:v>0.17439976851851857</c:v>
                </c:pt>
                <c:pt idx="105">
                  <c:v>0.15493305555555559</c:v>
                </c:pt>
                <c:pt idx="106">
                  <c:v>0.13224087962962966</c:v>
                </c:pt>
                <c:pt idx="107">
                  <c:v>0.12411629629629628</c:v>
                </c:pt>
              </c:numCache>
            </c:numRef>
          </c:val>
          <c:smooth val="0"/>
          <c:extLst>
            <c:ext xmlns:c16="http://schemas.microsoft.com/office/drawing/2014/chart" uri="{C3380CC4-5D6E-409C-BE32-E72D297353CC}">
              <c16:uniqueId val="{00000000-5BBC-4AA8-97C1-874F3BE7EB18}"/>
            </c:ext>
          </c:extLst>
        </c:ser>
        <c:dLbls>
          <c:showLegendKey val="0"/>
          <c:showVal val="0"/>
          <c:showCatName val="0"/>
          <c:showSerName val="0"/>
          <c:showPercent val="0"/>
          <c:showBubbleSize val="0"/>
        </c:dLbls>
        <c:smooth val="0"/>
        <c:axId val="-1837527216"/>
        <c:axId val="-1837526128"/>
      </c:lineChart>
      <c:dateAx>
        <c:axId val="-1837527216"/>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37526128"/>
        <c:crosses val="autoZero"/>
        <c:auto val="1"/>
        <c:lblOffset val="100"/>
        <c:baseTimeUnit val="months"/>
      </c:dateAx>
      <c:valAx>
        <c:axId val="-183752612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3752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000000000000189" l="0.70000000000000062" r="0.70000000000000062" t="0.75000000000000189"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v>Stagionalità Gpl</c:v>
          </c:tx>
          <c:marker>
            <c:symbol val="none"/>
          </c:marker>
          <c:cat>
            <c:numRef>
              <c:f>Stagionalità!$A$4:$A$111</c:f>
              <c:numCache>
                <c:formatCode>mmm\-yy</c:formatCode>
                <c:ptCount val="108"/>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numCache>
            </c:numRef>
          </c:cat>
          <c:val>
            <c:numRef>
              <c:f>Stagionalità!$M$4:$M$111</c:f>
              <c:numCache>
                <c:formatCode>0.000</c:formatCode>
                <c:ptCount val="108"/>
                <c:pt idx="0">
                  <c:v>7.8143518518518515E-2</c:v>
                </c:pt>
                <c:pt idx="1">
                  <c:v>8.0138888888888843E-2</c:v>
                </c:pt>
                <c:pt idx="2">
                  <c:v>8.6347222222222186E-2</c:v>
                </c:pt>
                <c:pt idx="3">
                  <c:v>8.2652777777777769E-2</c:v>
                </c:pt>
                <c:pt idx="4">
                  <c:v>6.9425925925925877E-2</c:v>
                </c:pt>
                <c:pt idx="5">
                  <c:v>5.8851851851851898E-2</c:v>
                </c:pt>
                <c:pt idx="6">
                  <c:v>5.034722222222221E-2</c:v>
                </c:pt>
                <c:pt idx="7">
                  <c:v>5.3310185185185141E-2</c:v>
                </c:pt>
                <c:pt idx="8">
                  <c:v>5.7439814814814798E-2</c:v>
                </c:pt>
                <c:pt idx="9">
                  <c:v>5.9250000000000011E-2</c:v>
                </c:pt>
                <c:pt idx="10">
                  <c:v>6.2884259259259279E-2</c:v>
                </c:pt>
                <c:pt idx="11">
                  <c:v>7.4083333333333362E-2</c:v>
                </c:pt>
                <c:pt idx="12">
                  <c:v>7.8143518518518515E-2</c:v>
                </c:pt>
                <c:pt idx="13">
                  <c:v>8.0138888888888843E-2</c:v>
                </c:pt>
                <c:pt idx="14">
                  <c:v>8.6347222222222186E-2</c:v>
                </c:pt>
                <c:pt idx="15">
                  <c:v>8.2652777777777769E-2</c:v>
                </c:pt>
                <c:pt idx="16">
                  <c:v>6.9425925925925877E-2</c:v>
                </c:pt>
                <c:pt idx="17">
                  <c:v>5.8851851851851898E-2</c:v>
                </c:pt>
                <c:pt idx="18">
                  <c:v>5.034722222222221E-2</c:v>
                </c:pt>
                <c:pt idx="19">
                  <c:v>5.3310185185185141E-2</c:v>
                </c:pt>
                <c:pt idx="20">
                  <c:v>5.7439814814814798E-2</c:v>
                </c:pt>
                <c:pt idx="21">
                  <c:v>5.9250000000000011E-2</c:v>
                </c:pt>
                <c:pt idx="22">
                  <c:v>6.2884259259259279E-2</c:v>
                </c:pt>
                <c:pt idx="23">
                  <c:v>7.4083333333333362E-2</c:v>
                </c:pt>
                <c:pt idx="24">
                  <c:v>7.8143518518518515E-2</c:v>
                </c:pt>
                <c:pt idx="25">
                  <c:v>8.0138888888888843E-2</c:v>
                </c:pt>
                <c:pt idx="26">
                  <c:v>8.6347222222222186E-2</c:v>
                </c:pt>
                <c:pt idx="27">
                  <c:v>8.2652777777777769E-2</c:v>
                </c:pt>
                <c:pt idx="28">
                  <c:v>6.9425925925925877E-2</c:v>
                </c:pt>
                <c:pt idx="29">
                  <c:v>5.8851851851851898E-2</c:v>
                </c:pt>
                <c:pt idx="30">
                  <c:v>5.034722222222221E-2</c:v>
                </c:pt>
                <c:pt idx="31">
                  <c:v>5.3310185185185141E-2</c:v>
                </c:pt>
                <c:pt idx="32">
                  <c:v>5.7439814814814798E-2</c:v>
                </c:pt>
                <c:pt idx="33">
                  <c:v>5.9250000000000011E-2</c:v>
                </c:pt>
                <c:pt idx="34">
                  <c:v>6.2884259259259279E-2</c:v>
                </c:pt>
                <c:pt idx="35">
                  <c:v>7.4083333333333362E-2</c:v>
                </c:pt>
                <c:pt idx="36">
                  <c:v>7.8143518518518515E-2</c:v>
                </c:pt>
                <c:pt idx="37">
                  <c:v>8.0138888888888843E-2</c:v>
                </c:pt>
                <c:pt idx="38">
                  <c:v>8.6347222222222186E-2</c:v>
                </c:pt>
                <c:pt idx="39">
                  <c:v>8.2652777777777769E-2</c:v>
                </c:pt>
                <c:pt idx="40">
                  <c:v>6.9425925925925877E-2</c:v>
                </c:pt>
                <c:pt idx="41">
                  <c:v>5.8851851851851898E-2</c:v>
                </c:pt>
                <c:pt idx="42">
                  <c:v>5.034722222222221E-2</c:v>
                </c:pt>
                <c:pt idx="43">
                  <c:v>5.3310185185185141E-2</c:v>
                </c:pt>
                <c:pt idx="44">
                  <c:v>5.7439814814814798E-2</c:v>
                </c:pt>
                <c:pt idx="45">
                  <c:v>5.9250000000000011E-2</c:v>
                </c:pt>
                <c:pt idx="46">
                  <c:v>6.2884259259259279E-2</c:v>
                </c:pt>
                <c:pt idx="47">
                  <c:v>7.4083333333333362E-2</c:v>
                </c:pt>
                <c:pt idx="48">
                  <c:v>7.8143518518518515E-2</c:v>
                </c:pt>
                <c:pt idx="49">
                  <c:v>8.0138888888888843E-2</c:v>
                </c:pt>
                <c:pt idx="50">
                  <c:v>8.6347222222222186E-2</c:v>
                </c:pt>
                <c:pt idx="51">
                  <c:v>8.2652777777777769E-2</c:v>
                </c:pt>
                <c:pt idx="52">
                  <c:v>6.9425925925925877E-2</c:v>
                </c:pt>
                <c:pt idx="53">
                  <c:v>5.8851851851851898E-2</c:v>
                </c:pt>
                <c:pt idx="54">
                  <c:v>5.034722222222221E-2</c:v>
                </c:pt>
                <c:pt idx="55">
                  <c:v>5.3310185185185141E-2</c:v>
                </c:pt>
                <c:pt idx="56">
                  <c:v>5.7439814814814798E-2</c:v>
                </c:pt>
                <c:pt idx="57">
                  <c:v>5.9250000000000011E-2</c:v>
                </c:pt>
                <c:pt idx="58">
                  <c:v>6.2884259259259279E-2</c:v>
                </c:pt>
                <c:pt idx="59">
                  <c:v>7.4083333333333362E-2</c:v>
                </c:pt>
                <c:pt idx="60">
                  <c:v>7.8143518518518515E-2</c:v>
                </c:pt>
                <c:pt idx="61">
                  <c:v>8.0138888888888843E-2</c:v>
                </c:pt>
                <c:pt idx="62">
                  <c:v>8.6347222222222186E-2</c:v>
                </c:pt>
                <c:pt idx="63">
                  <c:v>8.2652777777777769E-2</c:v>
                </c:pt>
                <c:pt idx="64">
                  <c:v>6.9425925925925877E-2</c:v>
                </c:pt>
                <c:pt idx="65">
                  <c:v>5.8851851851851898E-2</c:v>
                </c:pt>
                <c:pt idx="66">
                  <c:v>5.034722222222221E-2</c:v>
                </c:pt>
                <c:pt idx="67">
                  <c:v>5.3310185185185141E-2</c:v>
                </c:pt>
                <c:pt idx="68">
                  <c:v>5.7439814814814798E-2</c:v>
                </c:pt>
                <c:pt idx="69">
                  <c:v>5.9250000000000011E-2</c:v>
                </c:pt>
                <c:pt idx="70">
                  <c:v>6.2884259259259279E-2</c:v>
                </c:pt>
                <c:pt idx="71">
                  <c:v>7.4083333333333362E-2</c:v>
                </c:pt>
                <c:pt idx="72">
                  <c:v>7.8143518518518515E-2</c:v>
                </c:pt>
                <c:pt idx="73">
                  <c:v>8.0138888888888843E-2</c:v>
                </c:pt>
                <c:pt idx="74">
                  <c:v>8.6347222222222186E-2</c:v>
                </c:pt>
                <c:pt idx="75">
                  <c:v>8.2652777777777769E-2</c:v>
                </c:pt>
                <c:pt idx="76">
                  <c:v>6.9425925925925877E-2</c:v>
                </c:pt>
                <c:pt idx="77">
                  <c:v>5.8851851851851898E-2</c:v>
                </c:pt>
                <c:pt idx="78">
                  <c:v>5.034722222222221E-2</c:v>
                </c:pt>
                <c:pt idx="79">
                  <c:v>5.3310185185185141E-2</c:v>
                </c:pt>
                <c:pt idx="80">
                  <c:v>5.7439814814814798E-2</c:v>
                </c:pt>
                <c:pt idx="81">
                  <c:v>5.9250000000000011E-2</c:v>
                </c:pt>
                <c:pt idx="82">
                  <c:v>6.2884259259259279E-2</c:v>
                </c:pt>
                <c:pt idx="83">
                  <c:v>7.4083333333333362E-2</c:v>
                </c:pt>
                <c:pt idx="84">
                  <c:v>7.8143518518518515E-2</c:v>
                </c:pt>
                <c:pt idx="85">
                  <c:v>8.0138888888888843E-2</c:v>
                </c:pt>
                <c:pt idx="86">
                  <c:v>8.6347222222222186E-2</c:v>
                </c:pt>
                <c:pt idx="87">
                  <c:v>8.2652777777777769E-2</c:v>
                </c:pt>
                <c:pt idx="88">
                  <c:v>6.9425925925925877E-2</c:v>
                </c:pt>
                <c:pt idx="89">
                  <c:v>5.8851851851851898E-2</c:v>
                </c:pt>
                <c:pt idx="90">
                  <c:v>5.034722222222221E-2</c:v>
                </c:pt>
                <c:pt idx="91">
                  <c:v>5.3310185185185141E-2</c:v>
                </c:pt>
                <c:pt idx="92">
                  <c:v>5.7439814814814798E-2</c:v>
                </c:pt>
                <c:pt idx="93">
                  <c:v>5.9250000000000011E-2</c:v>
                </c:pt>
                <c:pt idx="94">
                  <c:v>6.2884259259259279E-2</c:v>
                </c:pt>
                <c:pt idx="95">
                  <c:v>7.4083333333333362E-2</c:v>
                </c:pt>
                <c:pt idx="96">
                  <c:v>7.8143518518518515E-2</c:v>
                </c:pt>
                <c:pt idx="97">
                  <c:v>8.0138888888888843E-2</c:v>
                </c:pt>
                <c:pt idx="98">
                  <c:v>8.6347222222222186E-2</c:v>
                </c:pt>
                <c:pt idx="99">
                  <c:v>8.2652777777777769E-2</c:v>
                </c:pt>
                <c:pt idx="100">
                  <c:v>6.9425925925925877E-2</c:v>
                </c:pt>
                <c:pt idx="101">
                  <c:v>5.8851851851851898E-2</c:v>
                </c:pt>
                <c:pt idx="102">
                  <c:v>5.034722222222221E-2</c:v>
                </c:pt>
                <c:pt idx="103">
                  <c:v>5.3310185185185141E-2</c:v>
                </c:pt>
                <c:pt idx="104">
                  <c:v>5.7439814814814798E-2</c:v>
                </c:pt>
                <c:pt idx="105">
                  <c:v>5.9250000000000011E-2</c:v>
                </c:pt>
                <c:pt idx="106">
                  <c:v>6.2884259259259279E-2</c:v>
                </c:pt>
                <c:pt idx="107">
                  <c:v>7.4083333333333362E-2</c:v>
                </c:pt>
              </c:numCache>
            </c:numRef>
          </c:val>
          <c:smooth val="0"/>
          <c:extLst>
            <c:ext xmlns:c16="http://schemas.microsoft.com/office/drawing/2014/chart" uri="{C3380CC4-5D6E-409C-BE32-E72D297353CC}">
              <c16:uniqueId val="{00000000-B950-46A7-A7F6-020FE78850F7}"/>
            </c:ext>
          </c:extLst>
        </c:ser>
        <c:dLbls>
          <c:showLegendKey val="0"/>
          <c:showVal val="0"/>
          <c:showCatName val="0"/>
          <c:showSerName val="0"/>
          <c:showPercent val="0"/>
          <c:showBubbleSize val="0"/>
        </c:dLbls>
        <c:smooth val="0"/>
        <c:axId val="-1837533200"/>
        <c:axId val="-1837537008"/>
      </c:lineChart>
      <c:dateAx>
        <c:axId val="-1837533200"/>
        <c:scaling>
          <c:orientation val="minMax"/>
        </c:scaling>
        <c:delete val="0"/>
        <c:axPos val="b"/>
        <c:numFmt formatCode="mmm\-yy" sourceLinked="1"/>
        <c:majorTickMark val="out"/>
        <c:minorTickMark val="none"/>
        <c:tickLblPos val="nextTo"/>
        <c:crossAx val="-1837537008"/>
        <c:crosses val="autoZero"/>
        <c:auto val="1"/>
        <c:lblOffset val="100"/>
        <c:baseTimeUnit val="months"/>
      </c:dateAx>
      <c:valAx>
        <c:axId val="-1837537008"/>
        <c:scaling>
          <c:orientation val="minMax"/>
        </c:scaling>
        <c:delete val="0"/>
        <c:axPos val="l"/>
        <c:majorGridlines/>
        <c:numFmt formatCode="0.000" sourceLinked="1"/>
        <c:majorTickMark val="out"/>
        <c:minorTickMark val="none"/>
        <c:tickLblPos val="nextTo"/>
        <c:crossAx val="-1837533200"/>
        <c:crosses val="autoZero"/>
        <c:crossBetween val="between"/>
      </c:valAx>
    </c:plotArea>
    <c:legend>
      <c:legendPos val="r"/>
      <c:overlay val="0"/>
    </c:legend>
    <c:plotVisOnly val="1"/>
    <c:dispBlanksAs val="gap"/>
    <c:showDLblsOverMax val="0"/>
  </c:chart>
  <c:printSettings>
    <c:headerFooter/>
    <c:pageMargins b="0.75000000000000167" l="0.70000000000000062" r="0.70000000000000062" t="0.75000000000000167"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Trend-ciclo</a:t>
            </a:r>
          </a:p>
        </c:rich>
      </c:tx>
      <c:overlay val="0"/>
      <c:spPr>
        <a:noFill/>
        <a:ln>
          <a:noFill/>
        </a:ln>
        <a:effectLst/>
      </c:spPr>
    </c:title>
    <c:autoTitleDeleted val="0"/>
    <c:plotArea>
      <c:layout/>
      <c:lineChart>
        <c:grouping val="standard"/>
        <c:varyColors val="0"/>
        <c:ser>
          <c:idx val="0"/>
          <c:order val="0"/>
          <c:tx>
            <c:v>Benzina</c:v>
          </c:tx>
          <c:spPr>
            <a:ln w="28575" cap="rnd">
              <a:solidFill>
                <a:schemeClr val="accent1"/>
              </a:solidFill>
              <a:round/>
            </a:ln>
            <a:effectLst/>
          </c:spPr>
          <c:marker>
            <c:symbol val="none"/>
          </c:marker>
          <c:cat>
            <c:numRef>
              <c:f>'Trend-ciclo'!$A$4:$A$111</c:f>
              <c:numCache>
                <c:formatCode>mmm\-yy</c:formatCode>
                <c:ptCount val="108"/>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numCache>
            </c:numRef>
          </c:cat>
          <c:val>
            <c:numRef>
              <c:f>'Trend-ciclo'!$E$4:$E$111</c:f>
              <c:numCache>
                <c:formatCode>0.000</c:formatCode>
                <c:ptCount val="108"/>
                <c:pt idx="0">
                  <c:v>1.104837962962963</c:v>
                </c:pt>
                <c:pt idx="1">
                  <c:v>1.1014614197530863</c:v>
                </c:pt>
                <c:pt idx="2">
                  <c:v>1.1014537037037038</c:v>
                </c:pt>
                <c:pt idx="3">
                  <c:v>1.1184984567901235</c:v>
                </c:pt>
                <c:pt idx="4">
                  <c:v>1.1424675925925927</c:v>
                </c:pt>
                <c:pt idx="5">
                  <c:v>1.1521851851851854</c:v>
                </c:pt>
                <c:pt idx="6">
                  <c:v>1.1409274691358025</c:v>
                </c:pt>
                <c:pt idx="7">
                  <c:v>1.1244969135802469</c:v>
                </c:pt>
                <c:pt idx="8">
                  <c:v>1.1277361111111111</c:v>
                </c:pt>
                <c:pt idx="9">
                  <c:v>1.1613317901234568</c:v>
                </c:pt>
                <c:pt idx="10">
                  <c:v>1.2006419753086419</c:v>
                </c:pt>
                <c:pt idx="11">
                  <c:v>1.2393595679012346</c:v>
                </c:pt>
                <c:pt idx="12">
                  <c:v>1.2529768518518518</c:v>
                </c:pt>
                <c:pt idx="13">
                  <c:v>1.2561280864197533</c:v>
                </c:pt>
                <c:pt idx="14">
                  <c:v>1.2401203703703703</c:v>
                </c:pt>
                <c:pt idx="15">
                  <c:v>1.2508317901234569</c:v>
                </c:pt>
                <c:pt idx="16">
                  <c:v>1.2801342592592593</c:v>
                </c:pt>
                <c:pt idx="17">
                  <c:v>1.3101851851851853</c:v>
                </c:pt>
                <c:pt idx="18">
                  <c:v>1.2999274691358025</c:v>
                </c:pt>
                <c:pt idx="19">
                  <c:v>1.2711635802469134</c:v>
                </c:pt>
                <c:pt idx="20">
                  <c:v>1.2294027777777776</c:v>
                </c:pt>
                <c:pt idx="21">
                  <c:v>1.1699984567901234</c:v>
                </c:pt>
                <c:pt idx="22">
                  <c:v>1.0863086419753085</c:v>
                </c:pt>
                <c:pt idx="23">
                  <c:v>1.0303595679012345</c:v>
                </c:pt>
                <c:pt idx="24">
                  <c:v>1.0156435185185184</c:v>
                </c:pt>
                <c:pt idx="25">
                  <c:v>1.0241280864197531</c:v>
                </c:pt>
                <c:pt idx="26">
                  <c:v>1.0287870370370371</c:v>
                </c:pt>
                <c:pt idx="27">
                  <c:v>1.0361651234567901</c:v>
                </c:pt>
                <c:pt idx="28">
                  <c:v>1.0674675925925927</c:v>
                </c:pt>
                <c:pt idx="29">
                  <c:v>1.0765185185185187</c:v>
                </c:pt>
                <c:pt idx="30">
                  <c:v>1.0889274691358024</c:v>
                </c:pt>
                <c:pt idx="31">
                  <c:v>1.0781635802469134</c:v>
                </c:pt>
                <c:pt idx="32">
                  <c:v>1.0904027777777776</c:v>
                </c:pt>
                <c:pt idx="33">
                  <c:v>1.1113317901234567</c:v>
                </c:pt>
                <c:pt idx="34">
                  <c:v>1.1333086419753085</c:v>
                </c:pt>
                <c:pt idx="35">
                  <c:v>1.1713595679012345</c:v>
                </c:pt>
                <c:pt idx="36">
                  <c:v>1.1879768518518519</c:v>
                </c:pt>
                <c:pt idx="37">
                  <c:v>1.2107947530864198</c:v>
                </c:pt>
                <c:pt idx="38">
                  <c:v>1.2184537037037038</c:v>
                </c:pt>
                <c:pt idx="39">
                  <c:v>1.2241651234567901</c:v>
                </c:pt>
                <c:pt idx="40">
                  <c:v>1.2178009259259259</c:v>
                </c:pt>
                <c:pt idx="41">
                  <c:v>1.1935185185185184</c:v>
                </c:pt>
                <c:pt idx="42">
                  <c:v>1.1725941358024692</c:v>
                </c:pt>
                <c:pt idx="43">
                  <c:v>1.1621635802469135</c:v>
                </c:pt>
                <c:pt idx="44">
                  <c:v>1.1724027777777777</c:v>
                </c:pt>
                <c:pt idx="45">
                  <c:v>1.1976651234567901</c:v>
                </c:pt>
                <c:pt idx="46">
                  <c:v>1.2376419753086418</c:v>
                </c:pt>
                <c:pt idx="47">
                  <c:v>1.2930262345679011</c:v>
                </c:pt>
                <c:pt idx="48">
                  <c:v>1.3353101851851852</c:v>
                </c:pt>
                <c:pt idx="49">
                  <c:v>1.367128086419753</c:v>
                </c:pt>
                <c:pt idx="50">
                  <c:v>1.3777870370370371</c:v>
                </c:pt>
                <c:pt idx="51">
                  <c:v>1.3834984567901234</c:v>
                </c:pt>
                <c:pt idx="52">
                  <c:v>1.372800925925926</c:v>
                </c:pt>
                <c:pt idx="53">
                  <c:v>1.3648518518518518</c:v>
                </c:pt>
                <c:pt idx="54">
                  <c:v>1.3662608024691358</c:v>
                </c:pt>
                <c:pt idx="55">
                  <c:v>1.3831635802469133</c:v>
                </c:pt>
                <c:pt idx="56">
                  <c:v>1.4054027777777776</c:v>
                </c:pt>
                <c:pt idx="57">
                  <c:v>1.4299984567901234</c:v>
                </c:pt>
                <c:pt idx="58">
                  <c:v>1.4733086419753085</c:v>
                </c:pt>
                <c:pt idx="59">
                  <c:v>1.5310262345679011</c:v>
                </c:pt>
                <c:pt idx="60">
                  <c:v>1.5886435185185184</c:v>
                </c:pt>
                <c:pt idx="61">
                  <c:v>1.6311280864197528</c:v>
                </c:pt>
                <c:pt idx="62">
                  <c:v>1.6617870370370371</c:v>
                </c:pt>
                <c:pt idx="63">
                  <c:v>1.6638317901234567</c:v>
                </c:pt>
                <c:pt idx="64">
                  <c:v>1.6381342592592592</c:v>
                </c:pt>
                <c:pt idx="65">
                  <c:v>1.5855185185185185</c:v>
                </c:pt>
                <c:pt idx="66">
                  <c:v>1.5785941358024693</c:v>
                </c:pt>
                <c:pt idx="67">
                  <c:v>1.6121635802469136</c:v>
                </c:pt>
                <c:pt idx="68">
                  <c:v>1.656736111111111</c:v>
                </c:pt>
                <c:pt idx="69">
                  <c:v>1.6599984567901236</c:v>
                </c:pt>
                <c:pt idx="70">
                  <c:v>1.639975308641975</c:v>
                </c:pt>
                <c:pt idx="71">
                  <c:v>1.6336929012345678</c:v>
                </c:pt>
                <c:pt idx="72">
                  <c:v>1.6499768518518518</c:v>
                </c:pt>
                <c:pt idx="73">
                  <c:v>1.6611280864197531</c:v>
                </c:pt>
                <c:pt idx="74">
                  <c:v>1.6431203703703705</c:v>
                </c:pt>
                <c:pt idx="75">
                  <c:v>1.6011651234567903</c:v>
                </c:pt>
                <c:pt idx="76">
                  <c:v>1.5674675925925925</c:v>
                </c:pt>
                <c:pt idx="77">
                  <c:v>1.5481851851851853</c:v>
                </c:pt>
                <c:pt idx="78">
                  <c:v>1.553594135802469</c:v>
                </c:pt>
                <c:pt idx="79">
                  <c:v>1.5634969135802468</c:v>
                </c:pt>
                <c:pt idx="80">
                  <c:v>1.5720694444444445</c:v>
                </c:pt>
                <c:pt idx="81">
                  <c:v>1.57366512345679</c:v>
                </c:pt>
                <c:pt idx="82">
                  <c:v>1.5799753086419752</c:v>
                </c:pt>
                <c:pt idx="83">
                  <c:v>1.6000262345679015</c:v>
                </c:pt>
                <c:pt idx="84">
                  <c:v>1.6126435185185184</c:v>
                </c:pt>
                <c:pt idx="85">
                  <c:v>1.603128086419753</c:v>
                </c:pt>
                <c:pt idx="86">
                  <c:v>1.5847870370370369</c:v>
                </c:pt>
                <c:pt idx="87">
                  <c:v>1.5718317901234569</c:v>
                </c:pt>
                <c:pt idx="88">
                  <c:v>1.5688009259259259</c:v>
                </c:pt>
                <c:pt idx="89">
                  <c:v>1.5611851851851852</c:v>
                </c:pt>
                <c:pt idx="90">
                  <c:v>1.5542608024691358</c:v>
                </c:pt>
                <c:pt idx="91">
                  <c:v>1.5481635802469136</c:v>
                </c:pt>
                <c:pt idx="92">
                  <c:v>1.5477361111111112</c:v>
                </c:pt>
                <c:pt idx="93">
                  <c:v>1.5379984567901233</c:v>
                </c:pt>
                <c:pt idx="94">
                  <c:v>1.5096419753086419</c:v>
                </c:pt>
                <c:pt idx="95">
                  <c:v>1.4523595679012347</c:v>
                </c:pt>
                <c:pt idx="96">
                  <c:v>1.4069768518518522</c:v>
                </c:pt>
                <c:pt idx="97">
                  <c:v>1.3947947530864198</c:v>
                </c:pt>
                <c:pt idx="98">
                  <c:v>1.4117870370370371</c:v>
                </c:pt>
                <c:pt idx="99">
                  <c:v>1.4328317901234566</c:v>
                </c:pt>
                <c:pt idx="100">
                  <c:v>1.4391342592592593</c:v>
                </c:pt>
                <c:pt idx="101">
                  <c:v>1.4345185185185185</c:v>
                </c:pt>
                <c:pt idx="102">
                  <c:v>1.4079274691358024</c:v>
                </c:pt>
                <c:pt idx="103">
                  <c:v>1.3621635802469136</c:v>
                </c:pt>
                <c:pt idx="104">
                  <c:v>1.3284027777777778</c:v>
                </c:pt>
                <c:pt idx="105">
                  <c:v>1.3143317901234568</c:v>
                </c:pt>
                <c:pt idx="106">
                  <c:v>1.3209753086419755</c:v>
                </c:pt>
                <c:pt idx="107">
                  <c:v>1.325199074074074</c:v>
                </c:pt>
              </c:numCache>
            </c:numRef>
          </c:val>
          <c:smooth val="0"/>
          <c:extLst>
            <c:ext xmlns:c16="http://schemas.microsoft.com/office/drawing/2014/chart" uri="{C3380CC4-5D6E-409C-BE32-E72D297353CC}">
              <c16:uniqueId val="{00000000-F84E-4F72-BA44-E57754E0AED0}"/>
            </c:ext>
          </c:extLst>
        </c:ser>
        <c:ser>
          <c:idx val="1"/>
          <c:order val="1"/>
          <c:tx>
            <c:v>Diesel</c:v>
          </c:tx>
          <c:spPr>
            <a:ln w="28575" cap="rnd">
              <a:solidFill>
                <a:schemeClr val="accent2"/>
              </a:solidFill>
              <a:round/>
            </a:ln>
            <a:effectLst/>
          </c:spPr>
          <c:marker>
            <c:symbol val="none"/>
          </c:marker>
          <c:cat>
            <c:numRef>
              <c:f>'Trend-ciclo'!$A$4:$A$111</c:f>
              <c:numCache>
                <c:formatCode>mmm\-yy</c:formatCode>
                <c:ptCount val="108"/>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numCache>
            </c:numRef>
          </c:cat>
          <c:val>
            <c:numRef>
              <c:f>'Trend-ciclo'!$I$4:$I$111</c:f>
              <c:numCache>
                <c:formatCode>#,##0.000</c:formatCode>
                <c:ptCount val="108"/>
                <c:pt idx="0">
                  <c:v>0.98298770833333338</c:v>
                </c:pt>
                <c:pt idx="1">
                  <c:v>0.97862680555555548</c:v>
                </c:pt>
                <c:pt idx="2">
                  <c:v>0.97752979938271611</c:v>
                </c:pt>
                <c:pt idx="3">
                  <c:v>0.97785695987654331</c:v>
                </c:pt>
                <c:pt idx="4">
                  <c:v>0.98383121913580263</c:v>
                </c:pt>
                <c:pt idx="5">
                  <c:v>0.97766442901234563</c:v>
                </c:pt>
                <c:pt idx="6">
                  <c:v>0.98209128086419761</c:v>
                </c:pt>
                <c:pt idx="7">
                  <c:v>0.98823876543209865</c:v>
                </c:pt>
                <c:pt idx="8">
                  <c:v>1.0162430401234568</c:v>
                </c:pt>
                <c:pt idx="9">
                  <c:v>1.0589287654320987</c:v>
                </c:pt>
                <c:pt idx="10">
                  <c:v>1.1108365895061727</c:v>
                </c:pt>
                <c:pt idx="11">
                  <c:v>1.1495427777777778</c:v>
                </c:pt>
                <c:pt idx="12">
                  <c:v>1.1651863734567902</c:v>
                </c:pt>
                <c:pt idx="13">
                  <c:v>1.1768068055555556</c:v>
                </c:pt>
                <c:pt idx="14">
                  <c:v>1.191219799382716</c:v>
                </c:pt>
                <c:pt idx="15">
                  <c:v>1.2325169598765433</c:v>
                </c:pt>
                <c:pt idx="16">
                  <c:v>1.2818212191358025</c:v>
                </c:pt>
                <c:pt idx="17">
                  <c:v>1.3194644290123458</c:v>
                </c:pt>
                <c:pt idx="18">
                  <c:v>1.3076012808641975</c:v>
                </c:pt>
                <c:pt idx="19">
                  <c:v>1.2625020987654321</c:v>
                </c:pt>
                <c:pt idx="20">
                  <c:v>1.2038063734567901</c:v>
                </c:pt>
                <c:pt idx="21">
                  <c:v>1.139532098765432</c:v>
                </c:pt>
                <c:pt idx="22">
                  <c:v>1.0593032561728393</c:v>
                </c:pt>
                <c:pt idx="23">
                  <c:v>0.99049611111111113</c:v>
                </c:pt>
                <c:pt idx="24">
                  <c:v>0.95361304012345682</c:v>
                </c:pt>
                <c:pt idx="25">
                  <c:v>0.92647347222222221</c:v>
                </c:pt>
                <c:pt idx="26">
                  <c:v>0.91497979938271612</c:v>
                </c:pt>
                <c:pt idx="27">
                  <c:v>0.90080695987654336</c:v>
                </c:pt>
                <c:pt idx="28">
                  <c:v>0.91619788580246908</c:v>
                </c:pt>
                <c:pt idx="29">
                  <c:v>0.91121442901234573</c:v>
                </c:pt>
                <c:pt idx="30">
                  <c:v>0.92004461419753092</c:v>
                </c:pt>
                <c:pt idx="31">
                  <c:v>0.91609543209876543</c:v>
                </c:pt>
                <c:pt idx="32">
                  <c:v>0.93279637345679012</c:v>
                </c:pt>
                <c:pt idx="33">
                  <c:v>0.95209543209876546</c:v>
                </c:pt>
                <c:pt idx="34">
                  <c:v>0.97504992283950609</c:v>
                </c:pt>
                <c:pt idx="35">
                  <c:v>1.0061094444444445</c:v>
                </c:pt>
                <c:pt idx="36">
                  <c:v>1.0206863734567901</c:v>
                </c:pt>
                <c:pt idx="37">
                  <c:v>1.0418868055555557</c:v>
                </c:pt>
                <c:pt idx="38">
                  <c:v>1.0572397993827163</c:v>
                </c:pt>
                <c:pt idx="39">
                  <c:v>1.0744102932098767</c:v>
                </c:pt>
                <c:pt idx="40">
                  <c:v>1.0809645524691358</c:v>
                </c:pt>
                <c:pt idx="41">
                  <c:v>1.0608877623456789</c:v>
                </c:pt>
                <c:pt idx="42">
                  <c:v>1.0411946141975308</c:v>
                </c:pt>
                <c:pt idx="43">
                  <c:v>1.0308487654320988</c:v>
                </c:pt>
                <c:pt idx="44">
                  <c:v>1.0464230401234569</c:v>
                </c:pt>
                <c:pt idx="45">
                  <c:v>1.073302098765432</c:v>
                </c:pt>
                <c:pt idx="46">
                  <c:v>1.1131299228395062</c:v>
                </c:pt>
                <c:pt idx="47">
                  <c:v>1.1632427777777776</c:v>
                </c:pt>
                <c:pt idx="48">
                  <c:v>1.2085330401234569</c:v>
                </c:pt>
                <c:pt idx="49">
                  <c:v>1.2482134722222222</c:v>
                </c:pt>
                <c:pt idx="50">
                  <c:v>1.2800131327160493</c:v>
                </c:pt>
                <c:pt idx="51">
                  <c:v>1.2882202932098765</c:v>
                </c:pt>
                <c:pt idx="52">
                  <c:v>1.2744645524691358</c:v>
                </c:pt>
                <c:pt idx="53">
                  <c:v>1.2553010956790123</c:v>
                </c:pt>
                <c:pt idx="54">
                  <c:v>1.2581246141975309</c:v>
                </c:pt>
                <c:pt idx="55">
                  <c:v>1.275242098765432</c:v>
                </c:pt>
                <c:pt idx="56">
                  <c:v>1.2999797067901233</c:v>
                </c:pt>
                <c:pt idx="57">
                  <c:v>1.3336754320987654</c:v>
                </c:pt>
                <c:pt idx="58">
                  <c:v>1.4057232561728394</c:v>
                </c:pt>
                <c:pt idx="59">
                  <c:v>1.4828727777777779</c:v>
                </c:pt>
                <c:pt idx="60">
                  <c:v>1.5520397067901233</c:v>
                </c:pt>
                <c:pt idx="61">
                  <c:v>1.5791434722222222</c:v>
                </c:pt>
                <c:pt idx="62">
                  <c:v>1.5920831327160494</c:v>
                </c:pt>
                <c:pt idx="63">
                  <c:v>1.579646959876543</c:v>
                </c:pt>
                <c:pt idx="64">
                  <c:v>1.5482812191358024</c:v>
                </c:pt>
                <c:pt idx="65">
                  <c:v>1.4990344290123456</c:v>
                </c:pt>
                <c:pt idx="66">
                  <c:v>1.4938646141975307</c:v>
                </c:pt>
                <c:pt idx="67">
                  <c:v>1.5255554320987654</c:v>
                </c:pt>
                <c:pt idx="68">
                  <c:v>1.5719563734567901</c:v>
                </c:pt>
                <c:pt idx="69">
                  <c:v>1.5870487654320986</c:v>
                </c:pt>
                <c:pt idx="70">
                  <c:v>1.5827732561728396</c:v>
                </c:pt>
                <c:pt idx="71">
                  <c:v>1.580236111111111</c:v>
                </c:pt>
                <c:pt idx="72">
                  <c:v>1.5849930401234567</c:v>
                </c:pt>
                <c:pt idx="73">
                  <c:v>1.5788334722222224</c:v>
                </c:pt>
                <c:pt idx="74">
                  <c:v>1.556236466049383</c:v>
                </c:pt>
                <c:pt idx="75">
                  <c:v>1.51132362654321</c:v>
                </c:pt>
                <c:pt idx="76">
                  <c:v>1.4798112191358026</c:v>
                </c:pt>
                <c:pt idx="77">
                  <c:v>1.4575444290123454</c:v>
                </c:pt>
                <c:pt idx="78">
                  <c:v>1.4630179475308642</c:v>
                </c:pt>
                <c:pt idx="79">
                  <c:v>1.475782098765432</c:v>
                </c:pt>
                <c:pt idx="80">
                  <c:v>1.4945297067901233</c:v>
                </c:pt>
                <c:pt idx="81">
                  <c:v>1.5038054320987655</c:v>
                </c:pt>
                <c:pt idx="82">
                  <c:v>1.5138632561728393</c:v>
                </c:pt>
                <c:pt idx="83">
                  <c:v>1.5248494444444445</c:v>
                </c:pt>
                <c:pt idx="84">
                  <c:v>1.5343997067901236</c:v>
                </c:pt>
                <c:pt idx="85">
                  <c:v>1.5222668055555555</c:v>
                </c:pt>
                <c:pt idx="86">
                  <c:v>1.5072797993827158</c:v>
                </c:pt>
                <c:pt idx="87">
                  <c:v>1.4891036265432096</c:v>
                </c:pt>
                <c:pt idx="88">
                  <c:v>1.4802878858024691</c:v>
                </c:pt>
                <c:pt idx="89">
                  <c:v>1.462747762345679</c:v>
                </c:pt>
                <c:pt idx="90">
                  <c:v>1.4499546141975308</c:v>
                </c:pt>
                <c:pt idx="91">
                  <c:v>1.4402154320987652</c:v>
                </c:pt>
                <c:pt idx="92">
                  <c:v>1.4396063734567901</c:v>
                </c:pt>
                <c:pt idx="93">
                  <c:v>1.4332987654320988</c:v>
                </c:pt>
                <c:pt idx="94">
                  <c:v>1.4096232561728395</c:v>
                </c:pt>
                <c:pt idx="95">
                  <c:v>1.3555161111111111</c:v>
                </c:pt>
                <c:pt idx="96">
                  <c:v>1.31364637345679</c:v>
                </c:pt>
                <c:pt idx="97">
                  <c:v>1.2994734722222221</c:v>
                </c:pt>
                <c:pt idx="98">
                  <c:v>1.3114531327160492</c:v>
                </c:pt>
                <c:pt idx="99">
                  <c:v>1.3222636265432099</c:v>
                </c:pt>
                <c:pt idx="100">
                  <c:v>1.3183378858024692</c:v>
                </c:pt>
                <c:pt idx="101">
                  <c:v>1.2997110956790123</c:v>
                </c:pt>
                <c:pt idx="102">
                  <c:v>1.2627946141975308</c:v>
                </c:pt>
                <c:pt idx="103">
                  <c:v>1.2196520987654322</c:v>
                </c:pt>
                <c:pt idx="104">
                  <c:v>1.1987930401234568</c:v>
                </c:pt>
                <c:pt idx="105">
                  <c:v>1.195792098765432</c:v>
                </c:pt>
                <c:pt idx="106">
                  <c:v>1.1954932561728395</c:v>
                </c:pt>
                <c:pt idx="107">
                  <c:v>1.196506412037037</c:v>
                </c:pt>
              </c:numCache>
            </c:numRef>
          </c:val>
          <c:smooth val="0"/>
          <c:extLst>
            <c:ext xmlns:c16="http://schemas.microsoft.com/office/drawing/2014/chart" uri="{C3380CC4-5D6E-409C-BE32-E72D297353CC}">
              <c16:uniqueId val="{00000001-F84E-4F72-BA44-E57754E0AED0}"/>
            </c:ext>
          </c:extLst>
        </c:ser>
        <c:ser>
          <c:idx val="2"/>
          <c:order val="2"/>
          <c:tx>
            <c:v>Gpl</c:v>
          </c:tx>
          <c:marker>
            <c:symbol val="none"/>
          </c:marker>
          <c:val>
            <c:numRef>
              <c:f>'Trend-ciclo'!$M$4:$M$111</c:f>
              <c:numCache>
                <c:formatCode>#,##0.000</c:formatCode>
                <c:ptCount val="108"/>
                <c:pt idx="0">
                  <c:v>0.52985879629629629</c:v>
                </c:pt>
                <c:pt idx="1">
                  <c:v>0.52745679012345681</c:v>
                </c:pt>
                <c:pt idx="2">
                  <c:v>0.53028703703703706</c:v>
                </c:pt>
                <c:pt idx="3">
                  <c:v>0.53719135802469131</c:v>
                </c:pt>
                <c:pt idx="4">
                  <c:v>0.54835648148148153</c:v>
                </c:pt>
                <c:pt idx="5">
                  <c:v>0.55879166666666658</c:v>
                </c:pt>
                <c:pt idx="6">
                  <c:v>0.5664969135802469</c:v>
                </c:pt>
                <c:pt idx="7">
                  <c:v>0.57063425925925937</c:v>
                </c:pt>
                <c:pt idx="8">
                  <c:v>0.57100000000000006</c:v>
                </c:pt>
                <c:pt idx="9">
                  <c:v>0.57714197530864209</c:v>
                </c:pt>
                <c:pt idx="10">
                  <c:v>0.58592746913580251</c:v>
                </c:pt>
                <c:pt idx="11">
                  <c:v>0.59396296296296291</c:v>
                </c:pt>
                <c:pt idx="12">
                  <c:v>0.60054475308641975</c:v>
                </c:pt>
                <c:pt idx="13">
                  <c:v>0.60379012345679006</c:v>
                </c:pt>
                <c:pt idx="14">
                  <c:v>0.6039537037037036</c:v>
                </c:pt>
                <c:pt idx="15">
                  <c:v>0.60652469135802478</c:v>
                </c:pt>
                <c:pt idx="16">
                  <c:v>0.61602314814814807</c:v>
                </c:pt>
                <c:pt idx="17">
                  <c:v>0.63245833333333323</c:v>
                </c:pt>
                <c:pt idx="18">
                  <c:v>0.63849691358024685</c:v>
                </c:pt>
                <c:pt idx="19">
                  <c:v>0.63796759259259261</c:v>
                </c:pt>
                <c:pt idx="20">
                  <c:v>0.63166666666666671</c:v>
                </c:pt>
                <c:pt idx="21">
                  <c:v>0.62180864197530872</c:v>
                </c:pt>
                <c:pt idx="22">
                  <c:v>0.59392746913580252</c:v>
                </c:pt>
                <c:pt idx="23">
                  <c:v>0.55862962962962959</c:v>
                </c:pt>
                <c:pt idx="24">
                  <c:v>0.52587808641975309</c:v>
                </c:pt>
                <c:pt idx="25">
                  <c:v>0.50779012345679009</c:v>
                </c:pt>
                <c:pt idx="26">
                  <c:v>0.49095370370370373</c:v>
                </c:pt>
                <c:pt idx="27">
                  <c:v>0.47785802469135802</c:v>
                </c:pt>
                <c:pt idx="28">
                  <c:v>0.47635648148148152</c:v>
                </c:pt>
                <c:pt idx="29">
                  <c:v>0.48479166666666673</c:v>
                </c:pt>
                <c:pt idx="30">
                  <c:v>0.492496913580247</c:v>
                </c:pt>
                <c:pt idx="31">
                  <c:v>0.49196759259259265</c:v>
                </c:pt>
                <c:pt idx="32">
                  <c:v>0.48866666666666675</c:v>
                </c:pt>
                <c:pt idx="33">
                  <c:v>0.49347530864197536</c:v>
                </c:pt>
                <c:pt idx="34">
                  <c:v>0.50559413580246915</c:v>
                </c:pt>
                <c:pt idx="35">
                  <c:v>0.52296296296296296</c:v>
                </c:pt>
                <c:pt idx="36">
                  <c:v>0.54087808641975299</c:v>
                </c:pt>
                <c:pt idx="37">
                  <c:v>0.55645679012345683</c:v>
                </c:pt>
                <c:pt idx="38">
                  <c:v>0.5699537037037038</c:v>
                </c:pt>
                <c:pt idx="39">
                  <c:v>0.57985802469135805</c:v>
                </c:pt>
                <c:pt idx="40">
                  <c:v>0.59035648148148157</c:v>
                </c:pt>
                <c:pt idx="41">
                  <c:v>0.60012500000000002</c:v>
                </c:pt>
                <c:pt idx="42">
                  <c:v>0.60349691358024693</c:v>
                </c:pt>
                <c:pt idx="43">
                  <c:v>0.60196759259259269</c:v>
                </c:pt>
                <c:pt idx="44">
                  <c:v>0.59966666666666679</c:v>
                </c:pt>
                <c:pt idx="45">
                  <c:v>0.6038086419753087</c:v>
                </c:pt>
                <c:pt idx="46">
                  <c:v>0.62226080246913584</c:v>
                </c:pt>
                <c:pt idx="47">
                  <c:v>0.65196296296296297</c:v>
                </c:pt>
                <c:pt idx="48">
                  <c:v>0.68454475308641971</c:v>
                </c:pt>
                <c:pt idx="49">
                  <c:v>0.70212345679012345</c:v>
                </c:pt>
                <c:pt idx="50">
                  <c:v>0.7079537037037037</c:v>
                </c:pt>
                <c:pt idx="51">
                  <c:v>0.70752469135802476</c:v>
                </c:pt>
                <c:pt idx="52">
                  <c:v>0.70435648148148144</c:v>
                </c:pt>
                <c:pt idx="53">
                  <c:v>0.69679166666666659</c:v>
                </c:pt>
                <c:pt idx="54">
                  <c:v>0.68516358024691348</c:v>
                </c:pt>
                <c:pt idx="55">
                  <c:v>0.67763425925925924</c:v>
                </c:pt>
                <c:pt idx="56">
                  <c:v>0.67300000000000004</c:v>
                </c:pt>
                <c:pt idx="57">
                  <c:v>0.66880864197530865</c:v>
                </c:pt>
                <c:pt idx="58">
                  <c:v>0.66459413580246907</c:v>
                </c:pt>
                <c:pt idx="59">
                  <c:v>0.66629629629629628</c:v>
                </c:pt>
                <c:pt idx="60">
                  <c:v>0.68287808641975312</c:v>
                </c:pt>
                <c:pt idx="61">
                  <c:v>0.72312345679012358</c:v>
                </c:pt>
                <c:pt idx="62">
                  <c:v>0.76662037037037034</c:v>
                </c:pt>
                <c:pt idx="63">
                  <c:v>0.78719135802469131</c:v>
                </c:pt>
                <c:pt idx="64">
                  <c:v>0.77168981481481469</c:v>
                </c:pt>
                <c:pt idx="65">
                  <c:v>0.73345833333333321</c:v>
                </c:pt>
                <c:pt idx="66">
                  <c:v>0.71383024691358032</c:v>
                </c:pt>
                <c:pt idx="67">
                  <c:v>0.72230092592592599</c:v>
                </c:pt>
                <c:pt idx="68">
                  <c:v>0.7556666666666666</c:v>
                </c:pt>
                <c:pt idx="69">
                  <c:v>0.78747530864197535</c:v>
                </c:pt>
                <c:pt idx="70">
                  <c:v>0.80259413580246919</c:v>
                </c:pt>
                <c:pt idx="71">
                  <c:v>0.80329629629629629</c:v>
                </c:pt>
                <c:pt idx="72">
                  <c:v>0.7922114197530864</c:v>
                </c:pt>
                <c:pt idx="73">
                  <c:v>0.7751234567901234</c:v>
                </c:pt>
                <c:pt idx="74">
                  <c:v>0.75362037037037044</c:v>
                </c:pt>
                <c:pt idx="75">
                  <c:v>0.72952469135802467</c:v>
                </c:pt>
                <c:pt idx="76">
                  <c:v>0.70935648148148145</c:v>
                </c:pt>
                <c:pt idx="77">
                  <c:v>0.70545833333333341</c:v>
                </c:pt>
                <c:pt idx="78">
                  <c:v>0.71549691358024692</c:v>
                </c:pt>
                <c:pt idx="79">
                  <c:v>0.73063425925925929</c:v>
                </c:pt>
                <c:pt idx="80">
                  <c:v>0.73433333333333339</c:v>
                </c:pt>
                <c:pt idx="81">
                  <c:v>0.729141975308642</c:v>
                </c:pt>
                <c:pt idx="82">
                  <c:v>0.73959413580246913</c:v>
                </c:pt>
                <c:pt idx="83">
                  <c:v>0.76229629629629614</c:v>
                </c:pt>
                <c:pt idx="84">
                  <c:v>0.77021141975308638</c:v>
                </c:pt>
                <c:pt idx="85">
                  <c:v>0.74645679012345678</c:v>
                </c:pt>
                <c:pt idx="86">
                  <c:v>0.7096203703703704</c:v>
                </c:pt>
                <c:pt idx="87">
                  <c:v>0.69252469135802475</c:v>
                </c:pt>
                <c:pt idx="88">
                  <c:v>0.69468981481481473</c:v>
                </c:pt>
                <c:pt idx="89">
                  <c:v>0.70579166666666671</c:v>
                </c:pt>
                <c:pt idx="90">
                  <c:v>0.71349691358024681</c:v>
                </c:pt>
                <c:pt idx="91">
                  <c:v>0.71196759259259268</c:v>
                </c:pt>
                <c:pt idx="92">
                  <c:v>0.70266666666666666</c:v>
                </c:pt>
                <c:pt idx="93">
                  <c:v>0.68514197530864196</c:v>
                </c:pt>
                <c:pt idx="94">
                  <c:v>0.65526080246913576</c:v>
                </c:pt>
                <c:pt idx="95">
                  <c:v>0.60862962962962963</c:v>
                </c:pt>
                <c:pt idx="96">
                  <c:v>0.56787808641975313</c:v>
                </c:pt>
                <c:pt idx="97">
                  <c:v>0.54912345679012342</c:v>
                </c:pt>
                <c:pt idx="98">
                  <c:v>0.55562037037037038</c:v>
                </c:pt>
                <c:pt idx="99">
                  <c:v>0.56652469135802475</c:v>
                </c:pt>
                <c:pt idx="100">
                  <c:v>0.56868981481481484</c:v>
                </c:pt>
                <c:pt idx="101">
                  <c:v>0.56212499999999999</c:v>
                </c:pt>
                <c:pt idx="102">
                  <c:v>0.55283024691358029</c:v>
                </c:pt>
                <c:pt idx="103">
                  <c:v>0.54130092592592594</c:v>
                </c:pt>
                <c:pt idx="104">
                  <c:v>0.53166666666666662</c:v>
                </c:pt>
                <c:pt idx="105">
                  <c:v>0.52380864197530863</c:v>
                </c:pt>
                <c:pt idx="106">
                  <c:v>0.52292746913580235</c:v>
                </c:pt>
                <c:pt idx="107">
                  <c:v>0.52301620370370361</c:v>
                </c:pt>
              </c:numCache>
            </c:numRef>
          </c:val>
          <c:smooth val="0"/>
          <c:extLst>
            <c:ext xmlns:c16="http://schemas.microsoft.com/office/drawing/2014/chart" uri="{C3380CC4-5D6E-409C-BE32-E72D297353CC}">
              <c16:uniqueId val="{00000002-F84E-4F72-BA44-E57754E0AED0}"/>
            </c:ext>
          </c:extLst>
        </c:ser>
        <c:dLbls>
          <c:showLegendKey val="0"/>
          <c:showVal val="0"/>
          <c:showCatName val="0"/>
          <c:showSerName val="0"/>
          <c:showPercent val="0"/>
          <c:showBubbleSize val="0"/>
        </c:dLbls>
        <c:smooth val="0"/>
        <c:axId val="-1837536464"/>
        <c:axId val="-1837535920"/>
      </c:lineChart>
      <c:dateAx>
        <c:axId val="-18375364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37535920"/>
        <c:crosses val="autoZero"/>
        <c:auto val="1"/>
        <c:lblOffset val="100"/>
        <c:baseTimeUnit val="months"/>
      </c:dateAx>
      <c:valAx>
        <c:axId val="-183753592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1837536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000000000000189" l="0.70000000000000062" r="0.70000000000000062" t="0.75000000000000189"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260020102358674E-2"/>
          <c:y val="4.890667740610153E-2"/>
          <c:w val="0.92889334029457649"/>
          <c:h val="0.76091995310744565"/>
        </c:manualLayout>
      </c:layout>
      <c:lineChart>
        <c:grouping val="standard"/>
        <c:varyColors val="0"/>
        <c:ser>
          <c:idx val="0"/>
          <c:order val="0"/>
          <c:tx>
            <c:v>Serie osservata Benzina</c:v>
          </c:tx>
          <c:marker>
            <c:symbol val="none"/>
          </c:marker>
          <c:cat>
            <c:numRef>
              <c:f>'Componente sistematica'!$A$4:$A$111</c:f>
              <c:numCache>
                <c:formatCode>mmm\-yy</c:formatCode>
                <c:ptCount val="108"/>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numCache>
            </c:numRef>
          </c:cat>
          <c:val>
            <c:numRef>
              <c:f>'Componente sistematica'!$B$4:$B$111</c:f>
              <c:numCache>
                <c:formatCode>General</c:formatCode>
                <c:ptCount val="108"/>
                <c:pt idx="0">
                  <c:v>1.2090000000000001</c:v>
                </c:pt>
                <c:pt idx="1">
                  <c:v>1.202</c:v>
                </c:pt>
                <c:pt idx="2">
                  <c:v>1.236</c:v>
                </c:pt>
                <c:pt idx="3">
                  <c:v>1.2669999999999999</c:v>
                </c:pt>
                <c:pt idx="4">
                  <c:v>1.3149999999999999</c:v>
                </c:pt>
                <c:pt idx="5">
                  <c:v>1.3460000000000001</c:v>
                </c:pt>
                <c:pt idx="6">
                  <c:v>1.3540000000000001</c:v>
                </c:pt>
                <c:pt idx="7">
                  <c:v>1.3149999999999999</c:v>
                </c:pt>
                <c:pt idx="8">
                  <c:v>1.306</c:v>
                </c:pt>
                <c:pt idx="9">
                  <c:v>1.3129999999999999</c:v>
                </c:pt>
                <c:pt idx="10">
                  <c:v>1.347</c:v>
                </c:pt>
                <c:pt idx="11">
                  <c:v>1.36</c:v>
                </c:pt>
                <c:pt idx="12">
                  <c:v>1.3640000000000001</c:v>
                </c:pt>
                <c:pt idx="13">
                  <c:v>1.361</c:v>
                </c:pt>
                <c:pt idx="14">
                  <c:v>1.3859999999999999</c:v>
                </c:pt>
                <c:pt idx="15">
                  <c:v>1.3740000000000001</c:v>
                </c:pt>
                <c:pt idx="16">
                  <c:v>1.4550000000000001</c:v>
                </c:pt>
                <c:pt idx="17">
                  <c:v>1.512</c:v>
                </c:pt>
                <c:pt idx="18">
                  <c:v>1.522</c:v>
                </c:pt>
                <c:pt idx="19">
                  <c:v>1.458</c:v>
                </c:pt>
                <c:pt idx="20">
                  <c:v>1.4350000000000001</c:v>
                </c:pt>
                <c:pt idx="21">
                  <c:v>1.3460000000000001</c:v>
                </c:pt>
                <c:pt idx="22">
                  <c:v>1.2110000000000001</c:v>
                </c:pt>
                <c:pt idx="23">
                  <c:v>1.1200000000000001</c:v>
                </c:pt>
                <c:pt idx="24">
                  <c:v>1.113</c:v>
                </c:pt>
                <c:pt idx="25">
                  <c:v>1.1399999999999999</c:v>
                </c:pt>
                <c:pt idx="26">
                  <c:v>1.1619999999999999</c:v>
                </c:pt>
                <c:pt idx="27">
                  <c:v>1.1850000000000001</c:v>
                </c:pt>
                <c:pt idx="28">
                  <c:v>1.224</c:v>
                </c:pt>
                <c:pt idx="29">
                  <c:v>1.294</c:v>
                </c:pt>
                <c:pt idx="30">
                  <c:v>1.27</c:v>
                </c:pt>
                <c:pt idx="31">
                  <c:v>1.2949999999999999</c:v>
                </c:pt>
                <c:pt idx="32">
                  <c:v>1.2709999999999999</c:v>
                </c:pt>
                <c:pt idx="33">
                  <c:v>1.256</c:v>
                </c:pt>
                <c:pt idx="34">
                  <c:v>1.2889999999999999</c:v>
                </c:pt>
                <c:pt idx="35">
                  <c:v>1.2729999999999999</c:v>
                </c:pt>
                <c:pt idx="36">
                  <c:v>1.3049999999999999</c:v>
                </c:pt>
                <c:pt idx="37">
                  <c:v>1.3120000000000001</c:v>
                </c:pt>
                <c:pt idx="38">
                  <c:v>1.3580000000000001</c:v>
                </c:pt>
                <c:pt idx="39">
                  <c:v>1.3859999999999999</c:v>
                </c:pt>
                <c:pt idx="40">
                  <c:v>1.391</c:v>
                </c:pt>
                <c:pt idx="41">
                  <c:v>1.377</c:v>
                </c:pt>
                <c:pt idx="42">
                  <c:v>1.371</c:v>
                </c:pt>
                <c:pt idx="43">
                  <c:v>1.3620000000000001</c:v>
                </c:pt>
                <c:pt idx="44">
                  <c:v>1.355</c:v>
                </c:pt>
                <c:pt idx="45">
                  <c:v>1.351</c:v>
                </c:pt>
                <c:pt idx="46">
                  <c:v>1.369</c:v>
                </c:pt>
                <c:pt idx="47">
                  <c:v>1.411</c:v>
                </c:pt>
                <c:pt idx="48">
                  <c:v>1.452</c:v>
                </c:pt>
                <c:pt idx="49">
                  <c:v>1.4690000000000001</c:v>
                </c:pt>
                <c:pt idx="50">
                  <c:v>1.5229999999999999</c:v>
                </c:pt>
                <c:pt idx="51">
                  <c:v>1.542</c:v>
                </c:pt>
                <c:pt idx="52">
                  <c:v>1.548</c:v>
                </c:pt>
                <c:pt idx="53">
                  <c:v>1.5289999999999999</c:v>
                </c:pt>
                <c:pt idx="54">
                  <c:v>1.5760000000000001</c:v>
                </c:pt>
                <c:pt idx="55">
                  <c:v>1.5860000000000001</c:v>
                </c:pt>
                <c:pt idx="56">
                  <c:v>1.589</c:v>
                </c:pt>
                <c:pt idx="57">
                  <c:v>1.5920000000000001</c:v>
                </c:pt>
                <c:pt idx="58">
                  <c:v>1.591</c:v>
                </c:pt>
                <c:pt idx="59">
                  <c:v>1.655</c:v>
                </c:pt>
                <c:pt idx="60">
                  <c:v>1.7</c:v>
                </c:pt>
                <c:pt idx="61">
                  <c:v>1.7370000000000001</c:v>
                </c:pt>
                <c:pt idx="62">
                  <c:v>1.7989999999999999</c:v>
                </c:pt>
                <c:pt idx="63">
                  <c:v>1.85</c:v>
                </c:pt>
                <c:pt idx="64">
                  <c:v>1.8049999999999999</c:v>
                </c:pt>
                <c:pt idx="65">
                  <c:v>1.76</c:v>
                </c:pt>
                <c:pt idx="66">
                  <c:v>1.75</c:v>
                </c:pt>
                <c:pt idx="67">
                  <c:v>1.8180000000000001</c:v>
                </c:pt>
                <c:pt idx="68">
                  <c:v>1.87</c:v>
                </c:pt>
                <c:pt idx="69">
                  <c:v>1.833</c:v>
                </c:pt>
                <c:pt idx="70">
                  <c:v>1.7589999999999999</c:v>
                </c:pt>
                <c:pt idx="71">
                  <c:v>1.746</c:v>
                </c:pt>
                <c:pt idx="72">
                  <c:v>1.7490000000000001</c:v>
                </c:pt>
                <c:pt idx="73">
                  <c:v>1.7809999999999999</c:v>
                </c:pt>
                <c:pt idx="74">
                  <c:v>1.796</c:v>
                </c:pt>
                <c:pt idx="75">
                  <c:v>1.7529999999999999</c:v>
                </c:pt>
                <c:pt idx="76">
                  <c:v>1.7170000000000001</c:v>
                </c:pt>
                <c:pt idx="77">
                  <c:v>1.7330000000000001</c:v>
                </c:pt>
                <c:pt idx="78">
                  <c:v>1.7529999999999999</c:v>
                </c:pt>
                <c:pt idx="79">
                  <c:v>1.7669999999999999</c:v>
                </c:pt>
                <c:pt idx="80">
                  <c:v>1.772</c:v>
                </c:pt>
                <c:pt idx="81">
                  <c:v>1.728</c:v>
                </c:pt>
                <c:pt idx="82">
                  <c:v>1.7030000000000001</c:v>
                </c:pt>
                <c:pt idx="83">
                  <c:v>1.7270000000000001</c:v>
                </c:pt>
                <c:pt idx="84">
                  <c:v>1.7230000000000001</c:v>
                </c:pt>
                <c:pt idx="85">
                  <c:v>1.714</c:v>
                </c:pt>
                <c:pt idx="86">
                  <c:v>1.7150000000000001</c:v>
                </c:pt>
                <c:pt idx="87">
                  <c:v>1.726</c:v>
                </c:pt>
                <c:pt idx="88">
                  <c:v>1.7370000000000001</c:v>
                </c:pt>
                <c:pt idx="89">
                  <c:v>1.744</c:v>
                </c:pt>
                <c:pt idx="90">
                  <c:v>1.7609999999999999</c:v>
                </c:pt>
                <c:pt idx="91">
                  <c:v>1.75</c:v>
                </c:pt>
                <c:pt idx="92">
                  <c:v>1.7350000000000001</c:v>
                </c:pt>
                <c:pt idx="93">
                  <c:v>1.7090000000000001</c:v>
                </c:pt>
                <c:pt idx="94">
                  <c:v>1.6519999999999999</c:v>
                </c:pt>
                <c:pt idx="95">
                  <c:v>1.5860000000000001</c:v>
                </c:pt>
                <c:pt idx="96">
                  <c:v>1.472</c:v>
                </c:pt>
                <c:pt idx="97">
                  <c:v>1.4890000000000001</c:v>
                </c:pt>
                <c:pt idx="98">
                  <c:v>1.5660000000000001</c:v>
                </c:pt>
                <c:pt idx="99">
                  <c:v>1.581</c:v>
                </c:pt>
                <c:pt idx="100">
                  <c:v>1.6140000000000001</c:v>
                </c:pt>
                <c:pt idx="101">
                  <c:v>1.623</c:v>
                </c:pt>
                <c:pt idx="102">
                  <c:v>1.625</c:v>
                </c:pt>
                <c:pt idx="103">
                  <c:v>1.5680000000000001</c:v>
                </c:pt>
                <c:pt idx="104">
                  <c:v>1.4950000000000001</c:v>
                </c:pt>
                <c:pt idx="105">
                  <c:v>1.4730000000000001</c:v>
                </c:pt>
                <c:pt idx="106">
                  <c:v>1.4570000000000001</c:v>
                </c:pt>
                <c:pt idx="107">
                  <c:v>1.4510000000000001</c:v>
                </c:pt>
              </c:numCache>
            </c:numRef>
          </c:val>
          <c:smooth val="0"/>
          <c:extLst>
            <c:ext xmlns:c16="http://schemas.microsoft.com/office/drawing/2014/chart" uri="{C3380CC4-5D6E-409C-BE32-E72D297353CC}">
              <c16:uniqueId val="{00000000-C0C9-47AA-8A1F-82FF0F1BF836}"/>
            </c:ext>
          </c:extLst>
        </c:ser>
        <c:ser>
          <c:idx val="1"/>
          <c:order val="1"/>
          <c:tx>
            <c:v>Serie stimata Benzina</c:v>
          </c:tx>
          <c:marker>
            <c:symbol val="none"/>
          </c:marker>
          <c:cat>
            <c:numRef>
              <c:f>'Componente sistematica'!$A$4:$A$111</c:f>
              <c:numCache>
                <c:formatCode>mmm\-yy</c:formatCode>
                <c:ptCount val="108"/>
                <c:pt idx="0">
                  <c:v>39083</c:v>
                </c:pt>
                <c:pt idx="1">
                  <c:v>39114</c:v>
                </c:pt>
                <c:pt idx="2">
                  <c:v>39142</c:v>
                </c:pt>
                <c:pt idx="3">
                  <c:v>39173</c:v>
                </c:pt>
                <c:pt idx="4">
                  <c:v>39203</c:v>
                </c:pt>
                <c:pt idx="5">
                  <c:v>39234</c:v>
                </c:pt>
                <c:pt idx="6">
                  <c:v>39264</c:v>
                </c:pt>
                <c:pt idx="7">
                  <c:v>39295</c:v>
                </c:pt>
                <c:pt idx="8">
                  <c:v>39326</c:v>
                </c:pt>
                <c:pt idx="9">
                  <c:v>39356</c:v>
                </c:pt>
                <c:pt idx="10">
                  <c:v>39387</c:v>
                </c:pt>
                <c:pt idx="11">
                  <c:v>39417</c:v>
                </c:pt>
                <c:pt idx="12">
                  <c:v>39448</c:v>
                </c:pt>
                <c:pt idx="13">
                  <c:v>39479</c:v>
                </c:pt>
                <c:pt idx="14">
                  <c:v>39508</c:v>
                </c:pt>
                <c:pt idx="15">
                  <c:v>39539</c:v>
                </c:pt>
                <c:pt idx="16">
                  <c:v>39569</c:v>
                </c:pt>
                <c:pt idx="17">
                  <c:v>39600</c:v>
                </c:pt>
                <c:pt idx="18">
                  <c:v>39630</c:v>
                </c:pt>
                <c:pt idx="19">
                  <c:v>39661</c:v>
                </c:pt>
                <c:pt idx="20">
                  <c:v>39692</c:v>
                </c:pt>
                <c:pt idx="21">
                  <c:v>39722</c:v>
                </c:pt>
                <c:pt idx="22">
                  <c:v>39753</c:v>
                </c:pt>
                <c:pt idx="23">
                  <c:v>39783</c:v>
                </c:pt>
                <c:pt idx="24">
                  <c:v>39814</c:v>
                </c:pt>
                <c:pt idx="25">
                  <c:v>39845</c:v>
                </c:pt>
                <c:pt idx="26">
                  <c:v>39873</c:v>
                </c:pt>
                <c:pt idx="27">
                  <c:v>39904</c:v>
                </c:pt>
                <c:pt idx="28">
                  <c:v>39934</c:v>
                </c:pt>
                <c:pt idx="29">
                  <c:v>39965</c:v>
                </c:pt>
                <c:pt idx="30">
                  <c:v>39995</c:v>
                </c:pt>
                <c:pt idx="31">
                  <c:v>40026</c:v>
                </c:pt>
                <c:pt idx="32">
                  <c:v>40057</c:v>
                </c:pt>
                <c:pt idx="33">
                  <c:v>40087</c:v>
                </c:pt>
                <c:pt idx="34">
                  <c:v>40118</c:v>
                </c:pt>
                <c:pt idx="35">
                  <c:v>40148</c:v>
                </c:pt>
                <c:pt idx="36">
                  <c:v>40179</c:v>
                </c:pt>
                <c:pt idx="37">
                  <c:v>40210</c:v>
                </c:pt>
                <c:pt idx="38">
                  <c:v>40238</c:v>
                </c:pt>
                <c:pt idx="39">
                  <c:v>40269</c:v>
                </c:pt>
                <c:pt idx="40">
                  <c:v>40299</c:v>
                </c:pt>
                <c:pt idx="41">
                  <c:v>40330</c:v>
                </c:pt>
                <c:pt idx="42">
                  <c:v>40360</c:v>
                </c:pt>
                <c:pt idx="43">
                  <c:v>40391</c:v>
                </c:pt>
                <c:pt idx="44">
                  <c:v>40422</c:v>
                </c:pt>
                <c:pt idx="45">
                  <c:v>40452</c:v>
                </c:pt>
                <c:pt idx="46">
                  <c:v>40483</c:v>
                </c:pt>
                <c:pt idx="47">
                  <c:v>40513</c:v>
                </c:pt>
                <c:pt idx="48">
                  <c:v>40544</c:v>
                </c:pt>
                <c:pt idx="49">
                  <c:v>40575</c:v>
                </c:pt>
                <c:pt idx="50">
                  <c:v>40603</c:v>
                </c:pt>
                <c:pt idx="51">
                  <c:v>40634</c:v>
                </c:pt>
                <c:pt idx="52">
                  <c:v>40664</c:v>
                </c:pt>
                <c:pt idx="53">
                  <c:v>40695</c:v>
                </c:pt>
                <c:pt idx="54">
                  <c:v>40725</c:v>
                </c:pt>
                <c:pt idx="55">
                  <c:v>40756</c:v>
                </c:pt>
                <c:pt idx="56">
                  <c:v>40787</c:v>
                </c:pt>
                <c:pt idx="57">
                  <c:v>40817</c:v>
                </c:pt>
                <c:pt idx="58">
                  <c:v>40848</c:v>
                </c:pt>
                <c:pt idx="59">
                  <c:v>40878</c:v>
                </c:pt>
                <c:pt idx="60">
                  <c:v>40909</c:v>
                </c:pt>
                <c:pt idx="61">
                  <c:v>40940</c:v>
                </c:pt>
                <c:pt idx="62">
                  <c:v>40969</c:v>
                </c:pt>
                <c:pt idx="63">
                  <c:v>41000</c:v>
                </c:pt>
                <c:pt idx="64">
                  <c:v>41030</c:v>
                </c:pt>
                <c:pt idx="65">
                  <c:v>41061</c:v>
                </c:pt>
                <c:pt idx="66">
                  <c:v>41091</c:v>
                </c:pt>
                <c:pt idx="67">
                  <c:v>41122</c:v>
                </c:pt>
                <c:pt idx="68">
                  <c:v>41153</c:v>
                </c:pt>
                <c:pt idx="69">
                  <c:v>41183</c:v>
                </c:pt>
                <c:pt idx="70">
                  <c:v>41214</c:v>
                </c:pt>
                <c:pt idx="71">
                  <c:v>41244</c:v>
                </c:pt>
                <c:pt idx="72">
                  <c:v>41275</c:v>
                </c:pt>
                <c:pt idx="73">
                  <c:v>41306</c:v>
                </c:pt>
                <c:pt idx="74">
                  <c:v>41334</c:v>
                </c:pt>
                <c:pt idx="75">
                  <c:v>41365</c:v>
                </c:pt>
                <c:pt idx="76">
                  <c:v>41395</c:v>
                </c:pt>
                <c:pt idx="77">
                  <c:v>41426</c:v>
                </c:pt>
                <c:pt idx="78">
                  <c:v>41456</c:v>
                </c:pt>
                <c:pt idx="79">
                  <c:v>41487</c:v>
                </c:pt>
                <c:pt idx="80">
                  <c:v>41518</c:v>
                </c:pt>
                <c:pt idx="81">
                  <c:v>41548</c:v>
                </c:pt>
                <c:pt idx="82">
                  <c:v>41579</c:v>
                </c:pt>
                <c:pt idx="83">
                  <c:v>41609</c:v>
                </c:pt>
                <c:pt idx="84">
                  <c:v>41640</c:v>
                </c:pt>
                <c:pt idx="85">
                  <c:v>41671</c:v>
                </c:pt>
                <c:pt idx="86">
                  <c:v>41699</c:v>
                </c:pt>
                <c:pt idx="87">
                  <c:v>41730</c:v>
                </c:pt>
                <c:pt idx="88">
                  <c:v>41760</c:v>
                </c:pt>
                <c:pt idx="89">
                  <c:v>41791</c:v>
                </c:pt>
                <c:pt idx="90">
                  <c:v>41821</c:v>
                </c:pt>
                <c:pt idx="91">
                  <c:v>41852</c:v>
                </c:pt>
                <c:pt idx="92">
                  <c:v>41883</c:v>
                </c:pt>
                <c:pt idx="93">
                  <c:v>41913</c:v>
                </c:pt>
                <c:pt idx="94">
                  <c:v>41944</c:v>
                </c:pt>
                <c:pt idx="95">
                  <c:v>41974</c:v>
                </c:pt>
                <c:pt idx="96">
                  <c:v>42005</c:v>
                </c:pt>
                <c:pt idx="97">
                  <c:v>42036</c:v>
                </c:pt>
                <c:pt idx="98">
                  <c:v>42064</c:v>
                </c:pt>
                <c:pt idx="99">
                  <c:v>42095</c:v>
                </c:pt>
                <c:pt idx="100">
                  <c:v>42125</c:v>
                </c:pt>
                <c:pt idx="101">
                  <c:v>42156</c:v>
                </c:pt>
                <c:pt idx="102">
                  <c:v>42186</c:v>
                </c:pt>
                <c:pt idx="103">
                  <c:v>42217</c:v>
                </c:pt>
                <c:pt idx="104">
                  <c:v>42248</c:v>
                </c:pt>
                <c:pt idx="105">
                  <c:v>42278</c:v>
                </c:pt>
                <c:pt idx="106">
                  <c:v>42309</c:v>
                </c:pt>
                <c:pt idx="107">
                  <c:v>42339</c:v>
                </c:pt>
              </c:numCache>
            </c:numRef>
          </c:cat>
          <c:val>
            <c:numRef>
              <c:f>'Componente sistematica'!$E$4:$E$111</c:f>
              <c:numCache>
                <c:formatCode>0.000</c:formatCode>
                <c:ptCount val="108"/>
                <c:pt idx="0">
                  <c:v>1.2001574074074075</c:v>
                </c:pt>
                <c:pt idx="1">
                  <c:v>1.2074660493827158</c:v>
                </c:pt>
                <c:pt idx="2">
                  <c:v>1.2427453703703704</c:v>
                </c:pt>
                <c:pt idx="3">
                  <c:v>1.2718410493827159</c:v>
                </c:pt>
                <c:pt idx="4">
                  <c:v>1.310337962962963</c:v>
                </c:pt>
                <c:pt idx="5">
                  <c:v>1.3315694444444448</c:v>
                </c:pt>
                <c:pt idx="6">
                  <c:v>1.3521172839506173</c:v>
                </c:pt>
                <c:pt idx="7">
                  <c:v>1.3261404320987655</c:v>
                </c:pt>
                <c:pt idx="8">
                  <c:v>1.3164120370370371</c:v>
                </c:pt>
                <c:pt idx="9">
                  <c:v>1.3218040123456791</c:v>
                </c:pt>
                <c:pt idx="10">
                  <c:v>1.3334984567901234</c:v>
                </c:pt>
                <c:pt idx="11">
                  <c:v>1.3641049382716051</c:v>
                </c:pt>
                <c:pt idx="12">
                  <c:v>1.3482962962962963</c:v>
                </c:pt>
                <c:pt idx="13">
                  <c:v>1.3621327160493828</c:v>
                </c:pt>
                <c:pt idx="14">
                  <c:v>1.3814120370370369</c:v>
                </c:pt>
                <c:pt idx="15">
                  <c:v>1.4041743827160493</c:v>
                </c:pt>
                <c:pt idx="16">
                  <c:v>1.4480046296296296</c:v>
                </c:pt>
                <c:pt idx="17">
                  <c:v>1.4895694444444447</c:v>
                </c:pt>
                <c:pt idx="18">
                  <c:v>1.5111172839506173</c:v>
                </c:pt>
                <c:pt idx="19">
                  <c:v>1.472807098765432</c:v>
                </c:pt>
                <c:pt idx="20">
                  <c:v>1.4180787037037037</c:v>
                </c:pt>
                <c:pt idx="21">
                  <c:v>1.3304706790123457</c:v>
                </c:pt>
                <c:pt idx="22">
                  <c:v>1.21916512345679</c:v>
                </c:pt>
                <c:pt idx="23">
                  <c:v>1.155104938271605</c:v>
                </c:pt>
                <c:pt idx="24">
                  <c:v>1.1109629629629629</c:v>
                </c:pt>
                <c:pt idx="25">
                  <c:v>1.1301327160493826</c:v>
                </c:pt>
                <c:pt idx="26">
                  <c:v>1.1700787037037037</c:v>
                </c:pt>
                <c:pt idx="27">
                  <c:v>1.1895077160493828</c:v>
                </c:pt>
                <c:pt idx="28">
                  <c:v>1.2353379629629631</c:v>
                </c:pt>
                <c:pt idx="29">
                  <c:v>1.255902777777778</c:v>
                </c:pt>
                <c:pt idx="30">
                  <c:v>1.3001172839506172</c:v>
                </c:pt>
                <c:pt idx="31">
                  <c:v>1.279807098765432</c:v>
                </c:pt>
                <c:pt idx="32">
                  <c:v>1.2790787037037035</c:v>
                </c:pt>
                <c:pt idx="33">
                  <c:v>1.2718040123456791</c:v>
                </c:pt>
                <c:pt idx="34">
                  <c:v>1.2661651234567899</c:v>
                </c:pt>
                <c:pt idx="35">
                  <c:v>1.296104938271605</c:v>
                </c:pt>
                <c:pt idx="36">
                  <c:v>1.2832962962962964</c:v>
                </c:pt>
                <c:pt idx="37">
                  <c:v>1.3167993827160493</c:v>
                </c:pt>
                <c:pt idx="38">
                  <c:v>1.3597453703703704</c:v>
                </c:pt>
                <c:pt idx="39">
                  <c:v>1.3775077160493825</c:v>
                </c:pt>
                <c:pt idx="40">
                  <c:v>1.3856712962962963</c:v>
                </c:pt>
                <c:pt idx="41">
                  <c:v>1.3729027777777776</c:v>
                </c:pt>
                <c:pt idx="42">
                  <c:v>1.383783950617284</c:v>
                </c:pt>
                <c:pt idx="43">
                  <c:v>1.363807098765432</c:v>
                </c:pt>
                <c:pt idx="44">
                  <c:v>1.3610787037037038</c:v>
                </c:pt>
                <c:pt idx="45">
                  <c:v>1.3581373456790125</c:v>
                </c:pt>
                <c:pt idx="46">
                  <c:v>1.3704984567901233</c:v>
                </c:pt>
                <c:pt idx="47">
                  <c:v>1.4177716049382716</c:v>
                </c:pt>
                <c:pt idx="48">
                  <c:v>1.4306296296296297</c:v>
                </c:pt>
                <c:pt idx="49">
                  <c:v>1.4731327160493826</c:v>
                </c:pt>
                <c:pt idx="50">
                  <c:v>1.5190787037037037</c:v>
                </c:pt>
                <c:pt idx="51">
                  <c:v>1.536841049382716</c:v>
                </c:pt>
                <c:pt idx="52">
                  <c:v>1.5406712962962963</c:v>
                </c:pt>
                <c:pt idx="53">
                  <c:v>1.5442361111111111</c:v>
                </c:pt>
                <c:pt idx="54">
                  <c:v>1.5774506172839506</c:v>
                </c:pt>
                <c:pt idx="55">
                  <c:v>1.5848070987654319</c:v>
                </c:pt>
                <c:pt idx="56">
                  <c:v>1.5940787037037034</c:v>
                </c:pt>
                <c:pt idx="57">
                  <c:v>1.5904706790123457</c:v>
                </c:pt>
                <c:pt idx="58">
                  <c:v>1.60616512345679</c:v>
                </c:pt>
                <c:pt idx="59">
                  <c:v>1.6557716049382716</c:v>
                </c:pt>
                <c:pt idx="60">
                  <c:v>1.6839629629629629</c:v>
                </c:pt>
                <c:pt idx="61">
                  <c:v>1.7371327160493824</c:v>
                </c:pt>
                <c:pt idx="62">
                  <c:v>1.8030787037037037</c:v>
                </c:pt>
                <c:pt idx="63">
                  <c:v>1.8171743827160491</c:v>
                </c:pt>
                <c:pt idx="64">
                  <c:v>1.8060046296296295</c:v>
                </c:pt>
                <c:pt idx="65">
                  <c:v>1.7649027777777779</c:v>
                </c:pt>
                <c:pt idx="66">
                  <c:v>1.7897839506172841</c:v>
                </c:pt>
                <c:pt idx="67">
                  <c:v>1.8138070987654322</c:v>
                </c:pt>
                <c:pt idx="68">
                  <c:v>1.845412037037037</c:v>
                </c:pt>
                <c:pt idx="69">
                  <c:v>1.8204706790123459</c:v>
                </c:pt>
                <c:pt idx="70">
                  <c:v>1.7728317901234565</c:v>
                </c:pt>
                <c:pt idx="71">
                  <c:v>1.7584382716049383</c:v>
                </c:pt>
                <c:pt idx="72">
                  <c:v>1.7452962962962963</c:v>
                </c:pt>
                <c:pt idx="73">
                  <c:v>1.7671327160493826</c:v>
                </c:pt>
                <c:pt idx="74">
                  <c:v>1.7844120370370371</c:v>
                </c:pt>
                <c:pt idx="75">
                  <c:v>1.7545077160493827</c:v>
                </c:pt>
                <c:pt idx="76">
                  <c:v>1.7353379629629628</c:v>
                </c:pt>
                <c:pt idx="77">
                  <c:v>1.7275694444444447</c:v>
                </c:pt>
                <c:pt idx="78">
                  <c:v>1.7647839506172838</c:v>
                </c:pt>
                <c:pt idx="79">
                  <c:v>1.7651404320987654</c:v>
                </c:pt>
                <c:pt idx="80">
                  <c:v>1.7607453703703704</c:v>
                </c:pt>
                <c:pt idx="81">
                  <c:v>1.7341373456790123</c:v>
                </c:pt>
                <c:pt idx="82">
                  <c:v>1.7128317901234567</c:v>
                </c:pt>
                <c:pt idx="83">
                  <c:v>1.724771604938272</c:v>
                </c:pt>
                <c:pt idx="84">
                  <c:v>1.7079629629629629</c:v>
                </c:pt>
                <c:pt idx="85">
                  <c:v>1.7091327160493825</c:v>
                </c:pt>
                <c:pt idx="86">
                  <c:v>1.7260787037037035</c:v>
                </c:pt>
                <c:pt idx="87">
                  <c:v>1.7251743827160495</c:v>
                </c:pt>
                <c:pt idx="88">
                  <c:v>1.7366712962962962</c:v>
                </c:pt>
                <c:pt idx="89">
                  <c:v>1.7405694444444446</c:v>
                </c:pt>
                <c:pt idx="90">
                  <c:v>1.7654506172839506</c:v>
                </c:pt>
                <c:pt idx="91">
                  <c:v>1.7498070987654322</c:v>
                </c:pt>
                <c:pt idx="92">
                  <c:v>1.7364120370370371</c:v>
                </c:pt>
                <c:pt idx="93">
                  <c:v>1.6984706790123456</c:v>
                </c:pt>
                <c:pt idx="94">
                  <c:v>1.6424984567901233</c:v>
                </c:pt>
                <c:pt idx="95">
                  <c:v>1.5771049382716051</c:v>
                </c:pt>
                <c:pt idx="96">
                  <c:v>1.5022962962962967</c:v>
                </c:pt>
                <c:pt idx="97">
                  <c:v>1.5007993827160493</c:v>
                </c:pt>
                <c:pt idx="98">
                  <c:v>1.5530787037037037</c:v>
                </c:pt>
                <c:pt idx="99">
                  <c:v>1.5861743827160493</c:v>
                </c:pt>
                <c:pt idx="100">
                  <c:v>1.6070046296296296</c:v>
                </c:pt>
                <c:pt idx="101">
                  <c:v>1.6139027777777777</c:v>
                </c:pt>
                <c:pt idx="102">
                  <c:v>1.6191172839506172</c:v>
                </c:pt>
                <c:pt idx="103">
                  <c:v>1.5638070987654322</c:v>
                </c:pt>
                <c:pt idx="104">
                  <c:v>1.5170787037037039</c:v>
                </c:pt>
                <c:pt idx="105">
                  <c:v>1.4748040123456791</c:v>
                </c:pt>
                <c:pt idx="106">
                  <c:v>1.453831790123457</c:v>
                </c:pt>
                <c:pt idx="107">
                  <c:v>1.4499444444444445</c:v>
                </c:pt>
              </c:numCache>
            </c:numRef>
          </c:val>
          <c:smooth val="0"/>
          <c:extLst>
            <c:ext xmlns:c16="http://schemas.microsoft.com/office/drawing/2014/chart" uri="{C3380CC4-5D6E-409C-BE32-E72D297353CC}">
              <c16:uniqueId val="{00000001-C0C9-47AA-8A1F-82FF0F1BF836}"/>
            </c:ext>
          </c:extLst>
        </c:ser>
        <c:dLbls>
          <c:showLegendKey val="0"/>
          <c:showVal val="0"/>
          <c:showCatName val="0"/>
          <c:showSerName val="0"/>
          <c:showPercent val="0"/>
          <c:showBubbleSize val="0"/>
        </c:dLbls>
        <c:smooth val="0"/>
        <c:axId val="-1837532656"/>
        <c:axId val="-1837531024"/>
      </c:lineChart>
      <c:dateAx>
        <c:axId val="-1837532656"/>
        <c:scaling>
          <c:orientation val="minMax"/>
        </c:scaling>
        <c:delete val="0"/>
        <c:axPos val="b"/>
        <c:numFmt formatCode="mmm\-yy" sourceLinked="1"/>
        <c:majorTickMark val="out"/>
        <c:minorTickMark val="none"/>
        <c:tickLblPos val="nextTo"/>
        <c:crossAx val="-1837531024"/>
        <c:crosses val="autoZero"/>
        <c:auto val="1"/>
        <c:lblOffset val="100"/>
        <c:baseTimeUnit val="months"/>
      </c:dateAx>
      <c:valAx>
        <c:axId val="-1837531024"/>
        <c:scaling>
          <c:orientation val="minMax"/>
        </c:scaling>
        <c:delete val="0"/>
        <c:axPos val="l"/>
        <c:majorGridlines/>
        <c:numFmt formatCode="General" sourceLinked="1"/>
        <c:majorTickMark val="out"/>
        <c:minorTickMark val="none"/>
        <c:tickLblPos val="nextTo"/>
        <c:crossAx val="-1837532656"/>
        <c:crosses val="autoZero"/>
        <c:crossBetween val="between"/>
      </c:valAx>
    </c:plotArea>
    <c:legend>
      <c:legendPos val="b"/>
      <c:overlay val="0"/>
    </c:legend>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8" Type="http://schemas.openxmlformats.org/officeDocument/2006/relationships/chart" Target="../charts/chart25.xml"/><Relationship Id="rId13" Type="http://schemas.openxmlformats.org/officeDocument/2006/relationships/chart" Target="../charts/chart30.xml"/><Relationship Id="rId3" Type="http://schemas.openxmlformats.org/officeDocument/2006/relationships/chart" Target="../charts/chart20.xml"/><Relationship Id="rId7" Type="http://schemas.openxmlformats.org/officeDocument/2006/relationships/chart" Target="../charts/chart24.xml"/><Relationship Id="rId12" Type="http://schemas.openxmlformats.org/officeDocument/2006/relationships/chart" Target="../charts/chart29.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0" Type="http://schemas.openxmlformats.org/officeDocument/2006/relationships/chart" Target="../charts/chart27.xml"/><Relationship Id="rId4" Type="http://schemas.openxmlformats.org/officeDocument/2006/relationships/chart" Target="../charts/chart21.xml"/><Relationship Id="rId9" Type="http://schemas.openxmlformats.org/officeDocument/2006/relationships/chart" Target="../charts/chart2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10.emf"/><Relationship Id="rId2" Type="http://schemas.openxmlformats.org/officeDocument/2006/relationships/image" Target="../media/image9.emf"/><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oneCellAnchor>
    <xdr:from>
      <xdr:col>3</xdr:col>
      <xdr:colOff>9524</xdr:colOff>
      <xdr:row>1</xdr:row>
      <xdr:rowOff>123824</xdr:rowOff>
    </xdr:from>
    <xdr:ext cx="6324601" cy="1162051"/>
    <xdr:sp macro="" textlink="">
      <xdr:nvSpPr>
        <xdr:cNvPr id="2" name="CasellaDiTesto 1">
          <a:extLst>
            <a:ext uri="{FF2B5EF4-FFF2-40B4-BE49-F238E27FC236}">
              <a16:creationId xmlns:a16="http://schemas.microsoft.com/office/drawing/2014/main" id="{00000000-0008-0000-0100-000002000000}"/>
            </a:ext>
          </a:extLst>
        </xdr:cNvPr>
        <xdr:cNvSpPr txBox="1"/>
      </xdr:nvSpPr>
      <xdr:spPr>
        <a:xfrm>
          <a:off x="2895599" y="380999"/>
          <a:ext cx="6324601" cy="11620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it-IT" sz="1200" b="0" baseline="0">
              <a:solidFill>
                <a:schemeClr val="dk1"/>
              </a:solidFill>
              <a:latin typeface="+mn-lt"/>
              <a:ea typeface="+mn-ea"/>
              <a:cs typeface="+mn-cs"/>
            </a:rPr>
            <a:t>I </a:t>
          </a:r>
          <a:r>
            <a:rPr lang="it-IT" sz="1200" b="1" baseline="0">
              <a:solidFill>
                <a:schemeClr val="dk1"/>
              </a:solidFill>
              <a:latin typeface="+mn-lt"/>
              <a:ea typeface="+mn-ea"/>
              <a:cs typeface="+mn-cs"/>
            </a:rPr>
            <a:t>numeri indice </a:t>
          </a:r>
          <a:r>
            <a:rPr lang="it-IT" sz="1200" b="0" baseline="0">
              <a:solidFill>
                <a:schemeClr val="dk1"/>
              </a:solidFill>
              <a:latin typeface="+mn-lt"/>
              <a:ea typeface="+mn-ea"/>
              <a:cs typeface="+mn-cs"/>
            </a:rPr>
            <a:t>studiano l’evoluzione di un fenomeno nel tempo e generalmente  si riferiscono a prezzi o quantità.  Un numero indice è il rapporto tra due numeri riferiti alle intensità di un fenomeno in tempi o luoghi diversi, nel caso di una serie storica, mentre per gli indici a base fissa si sceglie un momento che funge da base per i restanti, negli indici a base mobile, ciascun indice viene calcolato rispetto all’anno precedente.  Assumono valori sempre  positivi.</a:t>
          </a:r>
        </a:p>
        <a:p>
          <a:endParaRPr lang="it-IT" sz="1400" b="0" baseline="0">
            <a:solidFill>
              <a:schemeClr val="dk1"/>
            </a:solidFill>
            <a:latin typeface="+mn-lt"/>
            <a:ea typeface="+mn-ea"/>
            <a:cs typeface="+mn-cs"/>
          </a:endParaRPr>
        </a:p>
      </xdr:txBody>
    </xdr:sp>
    <xdr:clientData/>
  </xdr:oneCellAnchor>
  <xdr:oneCellAnchor>
    <xdr:from>
      <xdr:col>0</xdr:col>
      <xdr:colOff>276225</xdr:colOff>
      <xdr:row>37</xdr:row>
      <xdr:rowOff>114300</xdr:rowOff>
    </xdr:from>
    <xdr:ext cx="10096500" cy="876299"/>
    <xdr:sp macro="" textlink="">
      <xdr:nvSpPr>
        <xdr:cNvPr id="3" name="CasellaDiTesto 2">
          <a:extLst>
            <a:ext uri="{FF2B5EF4-FFF2-40B4-BE49-F238E27FC236}">
              <a16:creationId xmlns:a16="http://schemas.microsoft.com/office/drawing/2014/main" id="{00000000-0008-0000-0100-000003000000}"/>
            </a:ext>
          </a:extLst>
        </xdr:cNvPr>
        <xdr:cNvSpPr txBox="1"/>
      </xdr:nvSpPr>
      <xdr:spPr>
        <a:xfrm>
          <a:off x="276225" y="6229350"/>
          <a:ext cx="10096500" cy="8762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it-IT" sz="1600" b="1"/>
            <a:t>La variazione relativa media annua </a:t>
          </a:r>
          <a:r>
            <a:rPr lang="it-IT" sz="1600"/>
            <a:t>(cioè la media geometrica) indica quanto in media è stato l'incremento o il decremento relativo da un determinato anno all'altro. Per ottenere </a:t>
          </a:r>
          <a:r>
            <a:rPr lang="it-IT" sz="1600" b="1"/>
            <a:t>il Saggio medio di variazione</a:t>
          </a:r>
          <a:r>
            <a:rPr lang="it-IT" sz="1600"/>
            <a:t>,</a:t>
          </a:r>
          <a:r>
            <a:rPr lang="it-IT" sz="1600" baseline="0"/>
            <a:t> si sottrae 1 e si moltiplica per 100.</a:t>
          </a:r>
        </a:p>
      </xdr:txBody>
    </xdr:sp>
    <xdr:clientData/>
  </xdr:oneCellAnchor>
  <xdr:oneCellAnchor>
    <xdr:from>
      <xdr:col>0</xdr:col>
      <xdr:colOff>1323974</xdr:colOff>
      <xdr:row>31</xdr:row>
      <xdr:rowOff>76200</xdr:rowOff>
    </xdr:from>
    <xdr:ext cx="3133726" cy="552449"/>
    <xdr:sp macro="" textlink="">
      <xdr:nvSpPr>
        <xdr:cNvPr id="4" name="CasellaDiTesto 3">
          <a:extLst>
            <a:ext uri="{FF2B5EF4-FFF2-40B4-BE49-F238E27FC236}">
              <a16:creationId xmlns:a16="http://schemas.microsoft.com/office/drawing/2014/main" id="{00000000-0008-0000-0100-000004000000}"/>
            </a:ext>
          </a:extLst>
        </xdr:cNvPr>
        <xdr:cNvSpPr txBox="1"/>
      </xdr:nvSpPr>
      <xdr:spPr>
        <a:xfrm>
          <a:off x="1323974" y="5219700"/>
          <a:ext cx="3133726" cy="552449"/>
        </a:xfrm>
        <a:prstGeom prst="rect">
          <a:avLst/>
        </a:prstGeom>
        <a:solidFill>
          <a:schemeClr val="lt1"/>
        </a:solidFill>
        <a:ln w="9525" cmpd="sng">
          <a:solidFill>
            <a:srgbClr val="00B05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it-IT" sz="1200" baseline="0"/>
            <a:t>Cioè i consumi di benzina dal 2000 al 2015 sono diminuiti in media del 4,97% annuo</a:t>
          </a:r>
        </a:p>
      </xdr:txBody>
    </xdr:sp>
    <xdr:clientData/>
  </xdr:oneCellAnchor>
  <xdr:twoCellAnchor>
    <xdr:from>
      <xdr:col>1</xdr:col>
      <xdr:colOff>957262</xdr:colOff>
      <xdr:row>30</xdr:row>
      <xdr:rowOff>0</xdr:rowOff>
    </xdr:from>
    <xdr:to>
      <xdr:col>1</xdr:col>
      <xdr:colOff>962025</xdr:colOff>
      <xdr:row>31</xdr:row>
      <xdr:rowOff>76200</xdr:rowOff>
    </xdr:to>
    <xdr:cxnSp macro="">
      <xdr:nvCxnSpPr>
        <xdr:cNvPr id="6" name="Connettore 2 5">
          <a:extLst>
            <a:ext uri="{FF2B5EF4-FFF2-40B4-BE49-F238E27FC236}">
              <a16:creationId xmlns:a16="http://schemas.microsoft.com/office/drawing/2014/main" id="{00000000-0008-0000-0100-000006000000}"/>
            </a:ext>
          </a:extLst>
        </xdr:cNvPr>
        <xdr:cNvCxnSpPr>
          <a:endCxn id="4" idx="0"/>
        </xdr:cNvCxnSpPr>
      </xdr:nvCxnSpPr>
      <xdr:spPr>
        <a:xfrm flipH="1">
          <a:off x="2890837" y="4981575"/>
          <a:ext cx="4763" cy="238125"/>
        </a:xfrm>
        <a:prstGeom prst="straightConnector1">
          <a:avLst/>
        </a:prstGeom>
        <a:ln>
          <a:solidFill>
            <a:schemeClr val="accent3"/>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102</xdr:row>
      <xdr:rowOff>0</xdr:rowOff>
    </xdr:from>
    <xdr:ext cx="7553325" cy="752475"/>
    <xdr:sp macro="" textlink="">
      <xdr:nvSpPr>
        <xdr:cNvPr id="9" name="CasellaDiTesto 8">
          <a:extLst>
            <a:ext uri="{FF2B5EF4-FFF2-40B4-BE49-F238E27FC236}">
              <a16:creationId xmlns:a16="http://schemas.microsoft.com/office/drawing/2014/main" id="{00000000-0008-0000-0100-000009000000}"/>
            </a:ext>
          </a:extLst>
        </xdr:cNvPr>
        <xdr:cNvSpPr txBox="1"/>
      </xdr:nvSpPr>
      <xdr:spPr>
        <a:xfrm>
          <a:off x="0" y="19459575"/>
          <a:ext cx="755332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it-IT" sz="1400" b="1" baseline="0">
              <a:solidFill>
                <a:schemeClr val="dk1"/>
              </a:solidFill>
              <a:latin typeface="+mn-lt"/>
              <a:ea typeface="+mn-ea"/>
              <a:cs typeface="+mn-cs"/>
            </a:rPr>
            <a:t>L' indice di Laspeyres </a:t>
          </a:r>
          <a:r>
            <a:rPr lang="it-IT" sz="1400" b="0" baseline="0">
              <a:solidFill>
                <a:schemeClr val="dk1"/>
              </a:solidFill>
              <a:latin typeface="+mn-lt"/>
              <a:ea typeface="+mn-ea"/>
              <a:cs typeface="+mn-cs"/>
            </a:rPr>
            <a:t>tende a sovrastimare</a:t>
          </a:r>
        </a:p>
        <a:p>
          <a:r>
            <a:rPr lang="it-IT" sz="1400" b="1" baseline="0">
              <a:solidFill>
                <a:schemeClr val="dk1"/>
              </a:solidFill>
              <a:latin typeface="+mn-lt"/>
              <a:ea typeface="+mn-ea"/>
              <a:cs typeface="+mn-cs"/>
            </a:rPr>
            <a:t>L' indice di Paasche </a:t>
          </a:r>
          <a:r>
            <a:rPr lang="it-IT" sz="1400" b="0" baseline="0">
              <a:solidFill>
                <a:schemeClr val="dk1"/>
              </a:solidFill>
              <a:latin typeface="+mn-lt"/>
              <a:ea typeface="+mn-ea"/>
              <a:cs typeface="+mn-cs"/>
            </a:rPr>
            <a:t>tende a sottostimare</a:t>
          </a:r>
        </a:p>
        <a:p>
          <a:r>
            <a:rPr lang="it-IT" sz="1400" b="1" baseline="0">
              <a:solidFill>
                <a:schemeClr val="dk1"/>
              </a:solidFill>
              <a:latin typeface="+mn-lt"/>
              <a:ea typeface="+mn-ea"/>
              <a:cs typeface="+mn-cs"/>
            </a:rPr>
            <a:t>L' indice di Fischer </a:t>
          </a:r>
          <a:r>
            <a:rPr lang="it-IT" sz="1400" b="0" baseline="0">
              <a:solidFill>
                <a:schemeClr val="dk1"/>
              </a:solidFill>
              <a:latin typeface="+mn-lt"/>
              <a:ea typeface="+mn-ea"/>
              <a:cs typeface="+mn-cs"/>
            </a:rPr>
            <a:t>è l' indice ideale perchè è la media geometrica degli indici di Laspeyres e Paasche</a:t>
          </a:r>
        </a:p>
      </xdr:txBody>
    </xdr:sp>
    <xdr:clientData/>
  </xdr:oneCellAnchor>
  <xdr:oneCellAnchor>
    <xdr:from>
      <xdr:col>0</xdr:col>
      <xdr:colOff>0</xdr:colOff>
      <xdr:row>55</xdr:row>
      <xdr:rowOff>104776</xdr:rowOff>
    </xdr:from>
    <xdr:ext cx="1628775" cy="952500"/>
    <xdr:sp macro="" textlink="">
      <xdr:nvSpPr>
        <xdr:cNvPr id="10" name="CasellaDiTesto 9">
          <a:extLst>
            <a:ext uri="{FF2B5EF4-FFF2-40B4-BE49-F238E27FC236}">
              <a16:creationId xmlns:a16="http://schemas.microsoft.com/office/drawing/2014/main" id="{00000000-0008-0000-0100-00000A000000}"/>
            </a:ext>
          </a:extLst>
        </xdr:cNvPr>
        <xdr:cNvSpPr txBox="1"/>
      </xdr:nvSpPr>
      <xdr:spPr>
        <a:xfrm>
          <a:off x="0" y="9134476"/>
          <a:ext cx="1628775" cy="952500"/>
        </a:xfrm>
        <a:prstGeom prst="rect">
          <a:avLst/>
        </a:prstGeom>
        <a:solidFill>
          <a:schemeClr val="lt1"/>
        </a:solidFill>
        <a:ln w="9525" cmpd="sng">
          <a:solidFill>
            <a:srgbClr val="00B05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it-IT" sz="1200" baseline="0"/>
            <a:t>Nel 2001 i prezzi sono diminuiti di circa il 2,68% rispetto all'anno base (2000)</a:t>
          </a:r>
        </a:p>
      </xdr:txBody>
    </xdr:sp>
    <xdr:clientData/>
  </xdr:oneCellAnchor>
  <xdr:twoCellAnchor>
    <xdr:from>
      <xdr:col>0</xdr:col>
      <xdr:colOff>1628775</xdr:colOff>
      <xdr:row>57</xdr:row>
      <xdr:rowOff>133351</xdr:rowOff>
    </xdr:from>
    <xdr:to>
      <xdr:col>1</xdr:col>
      <xdr:colOff>371475</xdr:colOff>
      <xdr:row>57</xdr:row>
      <xdr:rowOff>133351</xdr:rowOff>
    </xdr:to>
    <xdr:cxnSp macro="">
      <xdr:nvCxnSpPr>
        <xdr:cNvPr id="12" name="Connettore 2 11">
          <a:extLst>
            <a:ext uri="{FF2B5EF4-FFF2-40B4-BE49-F238E27FC236}">
              <a16:creationId xmlns:a16="http://schemas.microsoft.com/office/drawing/2014/main" id="{00000000-0008-0000-0100-00000C000000}"/>
            </a:ext>
          </a:extLst>
        </xdr:cNvPr>
        <xdr:cNvCxnSpPr>
          <a:endCxn id="10" idx="3"/>
        </xdr:cNvCxnSpPr>
      </xdr:nvCxnSpPr>
      <xdr:spPr>
        <a:xfrm flipH="1">
          <a:off x="1628775" y="9610726"/>
          <a:ext cx="67627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82</xdr:row>
      <xdr:rowOff>85725</xdr:rowOff>
    </xdr:from>
    <xdr:ext cx="1628775" cy="952500"/>
    <xdr:sp macro="" textlink="">
      <xdr:nvSpPr>
        <xdr:cNvPr id="16" name="CasellaDiTesto 15">
          <a:extLst>
            <a:ext uri="{FF2B5EF4-FFF2-40B4-BE49-F238E27FC236}">
              <a16:creationId xmlns:a16="http://schemas.microsoft.com/office/drawing/2014/main" id="{00000000-0008-0000-0100-000010000000}"/>
            </a:ext>
          </a:extLst>
        </xdr:cNvPr>
        <xdr:cNvSpPr txBox="1"/>
      </xdr:nvSpPr>
      <xdr:spPr>
        <a:xfrm>
          <a:off x="0" y="14897100"/>
          <a:ext cx="1628775" cy="952500"/>
        </a:xfrm>
        <a:prstGeom prst="rect">
          <a:avLst/>
        </a:prstGeom>
        <a:solidFill>
          <a:schemeClr val="lt1"/>
        </a:solidFill>
        <a:ln w="9525" cmpd="sng">
          <a:solidFill>
            <a:srgbClr val="00B05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it-IT" sz="1200" baseline="0"/>
            <a:t>Nel 2001 i consumi sono diminuiti di circa il 2,68% rispetto all'anno base (2000)</a:t>
          </a:r>
        </a:p>
      </xdr:txBody>
    </xdr:sp>
    <xdr:clientData/>
  </xdr:oneCellAnchor>
  <xdr:twoCellAnchor>
    <xdr:from>
      <xdr:col>0</xdr:col>
      <xdr:colOff>1619251</xdr:colOff>
      <xdr:row>84</xdr:row>
      <xdr:rowOff>104775</xdr:rowOff>
    </xdr:from>
    <xdr:to>
      <xdr:col>1</xdr:col>
      <xdr:colOff>381000</xdr:colOff>
      <xdr:row>84</xdr:row>
      <xdr:rowOff>104775</xdr:rowOff>
    </xdr:to>
    <xdr:cxnSp macro="">
      <xdr:nvCxnSpPr>
        <xdr:cNvPr id="17" name="Connettore 2 16">
          <a:extLst>
            <a:ext uri="{FF2B5EF4-FFF2-40B4-BE49-F238E27FC236}">
              <a16:creationId xmlns:a16="http://schemas.microsoft.com/office/drawing/2014/main" id="{00000000-0008-0000-0100-000011000000}"/>
            </a:ext>
          </a:extLst>
        </xdr:cNvPr>
        <xdr:cNvCxnSpPr/>
      </xdr:nvCxnSpPr>
      <xdr:spPr>
        <a:xfrm flipH="1">
          <a:off x="1619251" y="15363825"/>
          <a:ext cx="695324"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xdr:from>
          <xdr:col>0</xdr:col>
          <xdr:colOff>1914525</xdr:colOff>
          <xdr:row>46</xdr:row>
          <xdr:rowOff>104775</xdr:rowOff>
        </xdr:from>
        <xdr:to>
          <xdr:col>3</xdr:col>
          <xdr:colOff>238125</xdr:colOff>
          <xdr:row>54</xdr:row>
          <xdr:rowOff>95250</xdr:rowOff>
        </xdr:to>
        <xdr:sp macro="" textlink="">
          <xdr:nvSpPr>
            <xdr:cNvPr id="172057" name="Object 25" hidden="1">
              <a:extLst>
                <a:ext uri="{63B3BB69-23CF-44E3-9099-C40C66FF867C}">
                  <a14:compatExt spid="_x0000_s172057"/>
                </a:ext>
                <a:ext uri="{FF2B5EF4-FFF2-40B4-BE49-F238E27FC236}">
                  <a16:creationId xmlns:a16="http://schemas.microsoft.com/office/drawing/2014/main" id="{00000000-0008-0000-0100-000019A002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847725</xdr:colOff>
          <xdr:row>46</xdr:row>
          <xdr:rowOff>142875</xdr:rowOff>
        </xdr:from>
        <xdr:to>
          <xdr:col>6</xdr:col>
          <xdr:colOff>485775</xdr:colOff>
          <xdr:row>54</xdr:row>
          <xdr:rowOff>76200</xdr:rowOff>
        </xdr:to>
        <xdr:sp macro="" textlink="">
          <xdr:nvSpPr>
            <xdr:cNvPr id="172058" name="Object 26" hidden="1">
              <a:extLst>
                <a:ext uri="{63B3BB69-23CF-44E3-9099-C40C66FF867C}">
                  <a14:compatExt spid="_x0000_s172058"/>
                </a:ext>
                <a:ext uri="{FF2B5EF4-FFF2-40B4-BE49-F238E27FC236}">
                  <a16:creationId xmlns:a16="http://schemas.microsoft.com/office/drawing/2014/main" id="{00000000-0008-0000-0100-00001AA002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38100</xdr:colOff>
          <xdr:row>49</xdr:row>
          <xdr:rowOff>47625</xdr:rowOff>
        </xdr:from>
        <xdr:to>
          <xdr:col>9</xdr:col>
          <xdr:colOff>876300</xdr:colOff>
          <xdr:row>52</xdr:row>
          <xdr:rowOff>114300</xdr:rowOff>
        </xdr:to>
        <xdr:sp macro="" textlink="">
          <xdr:nvSpPr>
            <xdr:cNvPr id="172059" name="Object 27" hidden="1">
              <a:extLst>
                <a:ext uri="{63B3BB69-23CF-44E3-9099-C40C66FF867C}">
                  <a14:compatExt spid="_x0000_s172059"/>
                </a:ext>
                <a:ext uri="{FF2B5EF4-FFF2-40B4-BE49-F238E27FC236}">
                  <a16:creationId xmlns:a16="http://schemas.microsoft.com/office/drawing/2014/main" id="{00000000-0008-0000-0100-00001BA002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1857375</xdr:colOff>
          <xdr:row>73</xdr:row>
          <xdr:rowOff>133350</xdr:rowOff>
        </xdr:from>
        <xdr:to>
          <xdr:col>3</xdr:col>
          <xdr:colOff>180975</xdr:colOff>
          <xdr:row>81</xdr:row>
          <xdr:rowOff>123825</xdr:rowOff>
        </xdr:to>
        <xdr:sp macro="" textlink="">
          <xdr:nvSpPr>
            <xdr:cNvPr id="172061" name="Object 29" hidden="1">
              <a:extLst>
                <a:ext uri="{63B3BB69-23CF-44E3-9099-C40C66FF867C}">
                  <a14:compatExt spid="_x0000_s172061"/>
                </a:ext>
                <a:ext uri="{FF2B5EF4-FFF2-40B4-BE49-F238E27FC236}">
                  <a16:creationId xmlns:a16="http://schemas.microsoft.com/office/drawing/2014/main" id="{00000000-0008-0000-0100-00001DA002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895350</xdr:colOff>
          <xdr:row>73</xdr:row>
          <xdr:rowOff>123825</xdr:rowOff>
        </xdr:from>
        <xdr:to>
          <xdr:col>6</xdr:col>
          <xdr:colOff>190500</xdr:colOff>
          <xdr:row>81</xdr:row>
          <xdr:rowOff>57150</xdr:rowOff>
        </xdr:to>
        <xdr:sp macro="" textlink="">
          <xdr:nvSpPr>
            <xdr:cNvPr id="172062" name="Object 30" hidden="1">
              <a:extLst>
                <a:ext uri="{63B3BB69-23CF-44E3-9099-C40C66FF867C}">
                  <a14:compatExt spid="_x0000_s172062"/>
                </a:ext>
                <a:ext uri="{FF2B5EF4-FFF2-40B4-BE49-F238E27FC236}">
                  <a16:creationId xmlns:a16="http://schemas.microsoft.com/office/drawing/2014/main" id="{00000000-0008-0000-0100-00001EA002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914400</xdr:colOff>
          <xdr:row>75</xdr:row>
          <xdr:rowOff>85725</xdr:rowOff>
        </xdr:from>
        <xdr:to>
          <xdr:col>10</xdr:col>
          <xdr:colOff>28575</xdr:colOff>
          <xdr:row>78</xdr:row>
          <xdr:rowOff>152400</xdr:rowOff>
        </xdr:to>
        <xdr:sp macro="" textlink="">
          <xdr:nvSpPr>
            <xdr:cNvPr id="172063" name="Object 31" hidden="1">
              <a:extLst>
                <a:ext uri="{63B3BB69-23CF-44E3-9099-C40C66FF867C}">
                  <a14:compatExt spid="_x0000_s172063"/>
                </a:ext>
                <a:ext uri="{FF2B5EF4-FFF2-40B4-BE49-F238E27FC236}">
                  <a16:creationId xmlns:a16="http://schemas.microsoft.com/office/drawing/2014/main" id="{00000000-0008-0000-0100-00001FA002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18</xdr:col>
      <xdr:colOff>66675</xdr:colOff>
      <xdr:row>1</xdr:row>
      <xdr:rowOff>57151</xdr:rowOff>
    </xdr:from>
    <xdr:to>
      <xdr:col>24</xdr:col>
      <xdr:colOff>66675</xdr:colOff>
      <xdr:row>11</xdr:row>
      <xdr:rowOff>85726</xdr:rowOff>
    </xdr:to>
    <xdr:graphicFrame macro="">
      <xdr:nvGraphicFramePr>
        <xdr:cNvPr id="2" name="Grafico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361950</xdr:colOff>
      <xdr:row>14</xdr:row>
      <xdr:rowOff>57150</xdr:rowOff>
    </xdr:from>
    <xdr:to>
      <xdr:col>23</xdr:col>
      <xdr:colOff>361950</xdr:colOff>
      <xdr:row>24</xdr:row>
      <xdr:rowOff>57150</xdr:rowOff>
    </xdr:to>
    <xdr:graphicFrame macro="">
      <xdr:nvGraphicFramePr>
        <xdr:cNvPr id="3" name="Grafico 2">
          <a:extLst>
            <a:ext uri="{FF2B5EF4-FFF2-40B4-BE49-F238E27FC236}">
              <a16:creationId xmlns:a16="http://schemas.microsoft.com/office/drawing/2014/main" id="{00000000-0008-0000-0A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142875</xdr:colOff>
      <xdr:row>17</xdr:row>
      <xdr:rowOff>57151</xdr:rowOff>
    </xdr:from>
    <xdr:to>
      <xdr:col>24</xdr:col>
      <xdr:colOff>142875</xdr:colOff>
      <xdr:row>27</xdr:row>
      <xdr:rowOff>47626</xdr:rowOff>
    </xdr:to>
    <xdr:graphicFrame macro="">
      <xdr:nvGraphicFramePr>
        <xdr:cNvPr id="4" name="Grafico 3">
          <a:extLst>
            <a:ext uri="{FF2B5EF4-FFF2-40B4-BE49-F238E27FC236}">
              <a16:creationId xmlns:a16="http://schemas.microsoft.com/office/drawing/2014/main" id="{00000000-0008-0000-0A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47625</xdr:colOff>
      <xdr:row>16</xdr:row>
      <xdr:rowOff>133350</xdr:rowOff>
    </xdr:from>
    <xdr:to>
      <xdr:col>24</xdr:col>
      <xdr:colOff>47625</xdr:colOff>
      <xdr:row>26</xdr:row>
      <xdr:rowOff>142875</xdr:rowOff>
    </xdr:to>
    <xdr:graphicFrame macro="">
      <xdr:nvGraphicFramePr>
        <xdr:cNvPr id="5" name="Grafico 4">
          <a:extLst>
            <a:ext uri="{FF2B5EF4-FFF2-40B4-BE49-F238E27FC236}">
              <a16:creationId xmlns:a16="http://schemas.microsoft.com/office/drawing/2014/main" id="{00000000-0008-0000-0A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200025</xdr:colOff>
      <xdr:row>19</xdr:row>
      <xdr:rowOff>19051</xdr:rowOff>
    </xdr:from>
    <xdr:to>
      <xdr:col>25</xdr:col>
      <xdr:colOff>200025</xdr:colOff>
      <xdr:row>29</xdr:row>
      <xdr:rowOff>9526</xdr:rowOff>
    </xdr:to>
    <xdr:graphicFrame macro="">
      <xdr:nvGraphicFramePr>
        <xdr:cNvPr id="6" name="Grafico 5">
          <a:extLst>
            <a:ext uri="{FF2B5EF4-FFF2-40B4-BE49-F238E27FC236}">
              <a16:creationId xmlns:a16="http://schemas.microsoft.com/office/drawing/2014/main" id="{00000000-0008-0000-0A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438150</xdr:colOff>
      <xdr:row>21</xdr:row>
      <xdr:rowOff>123825</xdr:rowOff>
    </xdr:from>
    <xdr:to>
      <xdr:col>23</xdr:col>
      <xdr:colOff>438150</xdr:colOff>
      <xdr:row>31</xdr:row>
      <xdr:rowOff>114300</xdr:rowOff>
    </xdr:to>
    <xdr:graphicFrame macro="">
      <xdr:nvGraphicFramePr>
        <xdr:cNvPr id="7" name="Grafico 6">
          <a:extLst>
            <a:ext uri="{FF2B5EF4-FFF2-40B4-BE49-F238E27FC236}">
              <a16:creationId xmlns:a16="http://schemas.microsoft.com/office/drawing/2014/main" id="{00000000-0008-0000-0A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24</xdr:row>
      <xdr:rowOff>0</xdr:rowOff>
    </xdr:from>
    <xdr:to>
      <xdr:col>22</xdr:col>
      <xdr:colOff>0</xdr:colOff>
      <xdr:row>34</xdr:row>
      <xdr:rowOff>0</xdr:rowOff>
    </xdr:to>
    <xdr:graphicFrame macro="">
      <xdr:nvGraphicFramePr>
        <xdr:cNvPr id="8" name="Grafico 7">
          <a:extLst>
            <a:ext uri="{FF2B5EF4-FFF2-40B4-BE49-F238E27FC236}">
              <a16:creationId xmlns:a16="http://schemas.microsoft.com/office/drawing/2014/main" id="{00000000-0008-0000-0A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180975</xdr:colOff>
      <xdr:row>24</xdr:row>
      <xdr:rowOff>38101</xdr:rowOff>
    </xdr:from>
    <xdr:to>
      <xdr:col>25</xdr:col>
      <xdr:colOff>180975</xdr:colOff>
      <xdr:row>34</xdr:row>
      <xdr:rowOff>28576</xdr:rowOff>
    </xdr:to>
    <xdr:graphicFrame macro="">
      <xdr:nvGraphicFramePr>
        <xdr:cNvPr id="9" name="Grafico 8">
          <a:extLst>
            <a:ext uri="{FF2B5EF4-FFF2-40B4-BE49-F238E27FC236}">
              <a16:creationId xmlns:a16="http://schemas.microsoft.com/office/drawing/2014/main" id="{00000000-0008-0000-0A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0</xdr:colOff>
      <xdr:row>28</xdr:row>
      <xdr:rowOff>0</xdr:rowOff>
    </xdr:from>
    <xdr:to>
      <xdr:col>24</xdr:col>
      <xdr:colOff>0</xdr:colOff>
      <xdr:row>38</xdr:row>
      <xdr:rowOff>0</xdr:rowOff>
    </xdr:to>
    <xdr:graphicFrame macro="">
      <xdr:nvGraphicFramePr>
        <xdr:cNvPr id="10" name="Grafico 9">
          <a:extLst>
            <a:ext uri="{FF2B5EF4-FFF2-40B4-BE49-F238E27FC236}">
              <a16:creationId xmlns:a16="http://schemas.microsoft.com/office/drawing/2014/main" id="{00000000-0008-0000-0A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0</xdr:colOff>
      <xdr:row>30</xdr:row>
      <xdr:rowOff>0</xdr:rowOff>
    </xdr:from>
    <xdr:to>
      <xdr:col>25</xdr:col>
      <xdr:colOff>0</xdr:colOff>
      <xdr:row>40</xdr:row>
      <xdr:rowOff>0</xdr:rowOff>
    </xdr:to>
    <xdr:graphicFrame macro="">
      <xdr:nvGraphicFramePr>
        <xdr:cNvPr id="11" name="Grafico 10">
          <a:extLst>
            <a:ext uri="{FF2B5EF4-FFF2-40B4-BE49-F238E27FC236}">
              <a16:creationId xmlns:a16="http://schemas.microsoft.com/office/drawing/2014/main" id="{00000000-0008-0000-0A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xdr:col>
      <xdr:colOff>0</xdr:colOff>
      <xdr:row>32</xdr:row>
      <xdr:rowOff>1</xdr:rowOff>
    </xdr:from>
    <xdr:to>
      <xdr:col>26</xdr:col>
      <xdr:colOff>0</xdr:colOff>
      <xdr:row>42</xdr:row>
      <xdr:rowOff>1</xdr:rowOff>
    </xdr:to>
    <xdr:graphicFrame macro="">
      <xdr:nvGraphicFramePr>
        <xdr:cNvPr id="12" name="Grafico 11">
          <a:extLst>
            <a:ext uri="{FF2B5EF4-FFF2-40B4-BE49-F238E27FC236}">
              <a16:creationId xmlns:a16="http://schemas.microsoft.com/office/drawing/2014/main" id="{00000000-0008-0000-0A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0</xdr:colOff>
      <xdr:row>34</xdr:row>
      <xdr:rowOff>1</xdr:rowOff>
    </xdr:from>
    <xdr:to>
      <xdr:col>27</xdr:col>
      <xdr:colOff>0</xdr:colOff>
      <xdr:row>44</xdr:row>
      <xdr:rowOff>1</xdr:rowOff>
    </xdr:to>
    <xdr:graphicFrame macro="">
      <xdr:nvGraphicFramePr>
        <xdr:cNvPr id="13" name="Grafico 12">
          <a:extLst>
            <a:ext uri="{FF2B5EF4-FFF2-40B4-BE49-F238E27FC236}">
              <a16:creationId xmlns:a16="http://schemas.microsoft.com/office/drawing/2014/main" id="{00000000-0008-0000-0A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0</xdr:colOff>
      <xdr:row>36</xdr:row>
      <xdr:rowOff>1</xdr:rowOff>
    </xdr:from>
    <xdr:to>
      <xdr:col>28</xdr:col>
      <xdr:colOff>0</xdr:colOff>
      <xdr:row>46</xdr:row>
      <xdr:rowOff>1</xdr:rowOff>
    </xdr:to>
    <xdr:graphicFrame macro="">
      <xdr:nvGraphicFramePr>
        <xdr:cNvPr id="14" name="Grafico 13">
          <a:extLst>
            <a:ext uri="{FF2B5EF4-FFF2-40B4-BE49-F238E27FC236}">
              <a16:creationId xmlns:a16="http://schemas.microsoft.com/office/drawing/2014/main" id="{00000000-0008-0000-0A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2</xdr:col>
      <xdr:colOff>0</xdr:colOff>
      <xdr:row>0</xdr:row>
      <xdr:rowOff>57150</xdr:rowOff>
    </xdr:from>
    <xdr:ext cx="6934202" cy="542925"/>
    <xdr:sp macro="" textlink="">
      <xdr:nvSpPr>
        <xdr:cNvPr id="15" name="CasellaDiTesto 14">
          <a:extLst>
            <a:ext uri="{FF2B5EF4-FFF2-40B4-BE49-F238E27FC236}">
              <a16:creationId xmlns:a16="http://schemas.microsoft.com/office/drawing/2014/main" id="{00000000-0008-0000-0A00-00000F000000}"/>
            </a:ext>
          </a:extLst>
        </xdr:cNvPr>
        <xdr:cNvSpPr txBox="1"/>
      </xdr:nvSpPr>
      <xdr:spPr>
        <a:xfrm>
          <a:off x="2266950" y="57150"/>
          <a:ext cx="6934202" cy="542925"/>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it-IT" sz="1100" b="0" i="0" u="none" strike="noStrike">
              <a:solidFill>
                <a:schemeClr val="dk1"/>
              </a:solidFill>
              <a:latin typeface="+mn-lt"/>
              <a:ea typeface="+mn-ea"/>
              <a:cs typeface="+mn-cs"/>
            </a:rPr>
            <a:t>Attraverso l'analisi della regressione possiamo ricavare una funzione lineare che ci permetterà di osservare</a:t>
          </a:r>
          <a:r>
            <a:rPr lang="it-IT" sz="1200"/>
            <a:t> </a:t>
          </a:r>
          <a:r>
            <a:rPr lang="it-IT" sz="1100" b="0" i="0" u="none" strike="noStrike">
              <a:solidFill>
                <a:schemeClr val="dk1"/>
              </a:solidFill>
              <a:latin typeface="+mn-lt"/>
              <a:ea typeface="+mn-ea"/>
              <a:cs typeface="+mn-cs"/>
            </a:rPr>
            <a:t>come e quanto varia la variabile dipendente, nel nostro caso il PIL, al variare delle altre variabili indipendenti.</a:t>
          </a:r>
          <a:r>
            <a:rPr lang="it-IT" sz="1200"/>
            <a:t> </a:t>
          </a:r>
          <a:endParaRPr lang="it-IT" sz="1200" baseline="0"/>
        </a:p>
      </xdr:txBody>
    </xdr:sp>
    <xdr:clientData/>
  </xdr:oneCellAnchor>
  <xdr:oneCellAnchor>
    <xdr:from>
      <xdr:col>2</xdr:col>
      <xdr:colOff>1943101</xdr:colOff>
      <xdr:row>3</xdr:row>
      <xdr:rowOff>47625</xdr:rowOff>
    </xdr:from>
    <xdr:ext cx="8315324" cy="2952750"/>
    <xdr:sp macro="" textlink="">
      <xdr:nvSpPr>
        <xdr:cNvPr id="16" name="CasellaDiTesto 15">
          <a:extLst>
            <a:ext uri="{FF2B5EF4-FFF2-40B4-BE49-F238E27FC236}">
              <a16:creationId xmlns:a16="http://schemas.microsoft.com/office/drawing/2014/main" id="{00000000-0008-0000-0A00-000010000000}"/>
            </a:ext>
          </a:extLst>
        </xdr:cNvPr>
        <xdr:cNvSpPr txBox="1"/>
      </xdr:nvSpPr>
      <xdr:spPr>
        <a:xfrm>
          <a:off x="4210051" y="847725"/>
          <a:ext cx="8315324" cy="295275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it-IT" sz="1100" b="1">
              <a:solidFill>
                <a:schemeClr val="tx1"/>
              </a:solidFill>
              <a:latin typeface="+mn-lt"/>
              <a:ea typeface="+mn-ea"/>
              <a:cs typeface="+mn-cs"/>
            </a:rPr>
            <a:t>-</a:t>
          </a:r>
          <a:r>
            <a:rPr lang="it-IT" sz="1100" b="1" u="sng">
              <a:solidFill>
                <a:schemeClr val="tx1"/>
              </a:solidFill>
              <a:latin typeface="+mn-lt"/>
              <a:ea typeface="+mn-ea"/>
              <a:cs typeface="+mn-cs"/>
            </a:rPr>
            <a:t>La Regressione lineare multipla</a:t>
          </a:r>
          <a:r>
            <a:rPr lang="it-IT" sz="1100">
              <a:solidFill>
                <a:schemeClr val="tx1"/>
              </a:solidFill>
              <a:latin typeface="+mn-lt"/>
              <a:ea typeface="+mn-ea"/>
              <a:cs typeface="+mn-cs"/>
            </a:rPr>
            <a:t>: previsione della variabile indipendente a partire dai valori della variabile esplicativa. Nella RLM si utilizzano diverse variabili esplicative X1, X2, X3…per prevedere una variabile quantitativa Y. All' equazione della retta di regressione, aggiungiamo il termine di errore </a:t>
          </a:r>
          <a:r>
            <a:rPr lang="el-GR" sz="1100">
              <a:solidFill>
                <a:schemeClr val="tx1"/>
              </a:solidFill>
              <a:latin typeface="+mn-lt"/>
              <a:ea typeface="+mn-ea"/>
              <a:cs typeface="+mn-cs"/>
            </a:rPr>
            <a:t>ε </a:t>
          </a:r>
          <a:r>
            <a:rPr lang="it-IT" sz="1100">
              <a:solidFill>
                <a:schemeClr val="tx1"/>
              </a:solidFill>
              <a:latin typeface="+mn-lt"/>
              <a:ea typeface="+mn-ea"/>
              <a:cs typeface="+mn-cs"/>
            </a:rPr>
            <a:t>per considerare anche gli effetti delle variabili non incluse nel modello.</a:t>
          </a:r>
          <a:endParaRPr lang="it-IT"/>
        </a:p>
        <a:p>
          <a:pPr marL="0" marR="0" indent="0" defTabSz="914400" eaLnBrk="1" fontAlgn="auto" latinLnBrk="0" hangingPunct="1">
            <a:lnSpc>
              <a:spcPct val="100000"/>
            </a:lnSpc>
            <a:spcBef>
              <a:spcPts val="0"/>
            </a:spcBef>
            <a:spcAft>
              <a:spcPts val="0"/>
            </a:spcAft>
            <a:buClrTx/>
            <a:buSzTx/>
            <a:buFontTx/>
            <a:buNone/>
            <a:tabLst/>
            <a:defRPr/>
          </a:pPr>
          <a:r>
            <a:rPr lang="it-IT" sz="1100"/>
            <a:t>- </a:t>
          </a:r>
          <a:r>
            <a:rPr lang="it-IT" sz="1100" b="1" u="sng"/>
            <a:t>L'R multiplo </a:t>
          </a:r>
          <a:r>
            <a:rPr lang="it-IT" sz="1100"/>
            <a:t>è quasi 1,</a:t>
          </a:r>
          <a:r>
            <a:rPr lang="it-IT" sz="1100" baseline="0"/>
            <a:t> allora ci sarà una forte correlazione tra tutte le variabili</a:t>
          </a:r>
          <a:endParaRPr lang="it-IT" sz="1100"/>
        </a:p>
        <a:p>
          <a:pPr marL="0" marR="0" indent="0" defTabSz="914400" eaLnBrk="1" fontAlgn="auto" latinLnBrk="0" hangingPunct="1">
            <a:lnSpc>
              <a:spcPct val="100000"/>
            </a:lnSpc>
            <a:spcBef>
              <a:spcPts val="0"/>
            </a:spcBef>
            <a:spcAft>
              <a:spcPts val="0"/>
            </a:spcAft>
            <a:buClrTx/>
            <a:buSzTx/>
            <a:buFontTx/>
            <a:buNone/>
            <a:tabLst/>
            <a:defRPr/>
          </a:pPr>
          <a:r>
            <a:rPr lang="it-IT" sz="1100"/>
            <a:t>-</a:t>
          </a:r>
          <a:r>
            <a:rPr lang="it-IT" sz="1100" u="sng"/>
            <a:t>L'</a:t>
          </a:r>
          <a:r>
            <a:rPr lang="it-IT" sz="1100" b="1" u="sng"/>
            <a:t>R al quadrato </a:t>
          </a:r>
          <a:r>
            <a:rPr lang="it-IT" sz="1100" u="sng"/>
            <a:t>è</a:t>
          </a:r>
          <a:r>
            <a:rPr lang="it-IT" sz="1100" u="sng" baseline="0"/>
            <a:t> il coefficiente di detrminazione </a:t>
          </a:r>
          <a:r>
            <a:rPr lang="it-IT" sz="1100" baseline="0"/>
            <a:t>che consente di valutare la bontà d'adattamendo del modello di regressione. Indica la porzione di variabilità della nostra variabile dipendente (nel nostro caso il Consumo di benzina) spiegata dalle variabili esplicative. E' dato dal rapporto tra la somma dei quadrati della regressione e la somma dei quadrati totali </a:t>
          </a:r>
          <a:r>
            <a:rPr lang="it-IT" sz="1100">
              <a:solidFill>
                <a:schemeClr val="tx1"/>
              </a:solidFill>
              <a:latin typeface="+mn-lt"/>
              <a:ea typeface="+mn-ea"/>
              <a:cs typeface="+mn-cs"/>
            </a:rPr>
            <a:t>r²= SQR/SQT</a:t>
          </a:r>
          <a:endParaRPr lang="it-IT" sz="1100"/>
        </a:p>
        <a:p>
          <a:r>
            <a:rPr lang="it-IT" sz="1100"/>
            <a:t>-</a:t>
          </a:r>
          <a:r>
            <a:rPr lang="it-IT" sz="1100" u="sng"/>
            <a:t>L'</a:t>
          </a:r>
          <a:r>
            <a:rPr lang="it-IT" sz="1100" b="1" u="sng"/>
            <a:t>R al quadrato corretto </a:t>
          </a:r>
          <a:r>
            <a:rPr lang="it-IT" sz="1100"/>
            <a:t>ci dice se le variabili esplicative sono idonee a prevedere o spiegare il valore della variabile dipendente. Nel R al quadrato corretto si tiene conto delle variabili esplicative e della grandezza</a:t>
          </a:r>
          <a:r>
            <a:rPr lang="it-IT" sz="1100" baseline="0"/>
            <a:t> del campione.</a:t>
          </a:r>
          <a:r>
            <a:rPr lang="it-IT" sz="1100"/>
            <a:t> Nel nostro caso esso assume valore 99,93% pertanto significa che siamo in presenza di una quasi perfetta dipendenza lineare e solo lo</a:t>
          </a:r>
          <a:r>
            <a:rPr lang="it-IT" sz="1100" baseline="0"/>
            <a:t> 0,07%</a:t>
          </a:r>
          <a:r>
            <a:rPr lang="it-IT" sz="1100"/>
            <a:t> della variabilità della nostra variabile dipendente può essere spiegata da altre variabili esplicative.I</a:t>
          </a:r>
          <a:r>
            <a:rPr lang="it-IT" sz="1100" b="0" i="0" u="none" strike="noStrike">
              <a:solidFill>
                <a:schemeClr val="tx1"/>
              </a:solidFill>
              <a:latin typeface="+mn-lt"/>
              <a:ea typeface="+mn-ea"/>
              <a:cs typeface="+mn-cs"/>
            </a:rPr>
            <a:t>l coefficiente R al quadrato corretto viene utilizzato per confrontare più modelli di regressione che intendono spiegare la stessa</a:t>
          </a:r>
          <a:r>
            <a:rPr lang="it-IT"/>
            <a:t> </a:t>
          </a:r>
          <a:r>
            <a:rPr lang="it-IT" sz="1100" b="0" i="0" u="none" strike="noStrike">
              <a:solidFill>
                <a:schemeClr val="tx1"/>
              </a:solidFill>
              <a:latin typeface="+mn-lt"/>
              <a:ea typeface="+mn-ea"/>
              <a:cs typeface="+mn-cs"/>
            </a:rPr>
            <a:t>variabile dipendente impiegando un numero diverso di  variabili indipendenti. </a:t>
          </a:r>
        </a:p>
        <a:p>
          <a:r>
            <a:rPr lang="it-IT" sz="1100" b="0" i="0" u="none" strike="noStrike">
              <a:solidFill>
                <a:schemeClr val="tx1"/>
              </a:solidFill>
              <a:latin typeface="+mn-lt"/>
              <a:ea typeface="+mn-ea"/>
              <a:cs typeface="+mn-cs"/>
            </a:rPr>
            <a:t>Possiamo osservare come nel nostro modello entrambi i coefficienti hanno valore vicino ad 1, esso rappresenta dunque in modo eccellente i dati osservati.</a:t>
          </a:r>
        </a:p>
        <a:p>
          <a:pPr algn="l"/>
          <a:r>
            <a:rPr lang="it-IT" sz="1100" b="0" i="0" u="none" strike="noStrike">
              <a:solidFill>
                <a:schemeClr val="tx1"/>
              </a:solidFill>
              <a:latin typeface="+mn-lt"/>
              <a:ea typeface="+mn-ea"/>
              <a:cs typeface="+mn-cs"/>
            </a:rPr>
            <a:t>-</a:t>
          </a:r>
          <a:r>
            <a:rPr lang="it-IT" sz="1100" b="1" i="0" u="sng" strike="noStrike">
              <a:solidFill>
                <a:schemeClr val="tx1"/>
              </a:solidFill>
              <a:latin typeface="+mn-lt"/>
              <a:ea typeface="+mn-ea"/>
              <a:cs typeface="+mn-cs"/>
            </a:rPr>
            <a:t>L'</a:t>
          </a:r>
          <a:r>
            <a:rPr lang="it-IT" sz="1100" b="1" i="0" u="sng" strike="noStrike" baseline="0">
              <a:solidFill>
                <a:schemeClr val="tx1"/>
              </a:solidFill>
              <a:latin typeface="+mn-lt"/>
              <a:ea typeface="+mn-ea"/>
              <a:cs typeface="+mn-cs"/>
            </a:rPr>
            <a:t> errore standard </a:t>
          </a:r>
          <a:r>
            <a:rPr lang="it-IT" sz="1100">
              <a:solidFill>
                <a:schemeClr val="tx1"/>
              </a:solidFill>
              <a:latin typeface="+mn-lt"/>
              <a:ea typeface="+mn-ea"/>
              <a:cs typeface="+mn-cs"/>
            </a:rPr>
            <a:t>misura la variabilità degli scostamenti dei valori osservati da quelli previsti. La regressione non conduce mai previsioni senza errori, se non nel raro caso in cui tutti i valori siano perfettamente disposti sulla stessa retta.</a:t>
          </a:r>
          <a:r>
            <a:rPr lang="it-IT" sz="1100" b="0" i="0" u="none" strike="noStrike" baseline="0">
              <a:solidFill>
                <a:schemeClr val="tx1"/>
              </a:solidFill>
              <a:latin typeface="+mn-lt"/>
              <a:ea typeface="+mn-ea"/>
              <a:cs typeface="+mn-cs"/>
            </a:rPr>
            <a:t> Ci dice che il valore della variabile dipendente (Consumo benzina) può variare di  84,46 migliaia di tonnellate)</a:t>
          </a:r>
          <a:endParaRPr lang="it-IT" sz="1100"/>
        </a:p>
      </xdr:txBody>
    </xdr:sp>
    <xdr:clientData/>
  </xdr:oneCellAnchor>
  <xdr:oneCellAnchor>
    <xdr:from>
      <xdr:col>7</xdr:col>
      <xdr:colOff>0</xdr:colOff>
      <xdr:row>22</xdr:row>
      <xdr:rowOff>0</xdr:rowOff>
    </xdr:from>
    <xdr:ext cx="5276849" cy="695325"/>
    <xdr:sp macro="" textlink="">
      <xdr:nvSpPr>
        <xdr:cNvPr id="17" name="CasellaDiTesto 16">
          <a:extLst>
            <a:ext uri="{FF2B5EF4-FFF2-40B4-BE49-F238E27FC236}">
              <a16:creationId xmlns:a16="http://schemas.microsoft.com/office/drawing/2014/main" id="{00000000-0008-0000-0A00-000011000000}"/>
            </a:ext>
          </a:extLst>
        </xdr:cNvPr>
        <xdr:cNvSpPr txBox="1"/>
      </xdr:nvSpPr>
      <xdr:spPr>
        <a:xfrm>
          <a:off x="8353425" y="3905250"/>
          <a:ext cx="5276849" cy="69532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it-IT" sz="1100" b="0" i="0" u="none" strike="noStrike">
              <a:solidFill>
                <a:schemeClr val="tx1"/>
              </a:solidFill>
              <a:latin typeface="+mn-lt"/>
              <a:ea typeface="+mn-ea"/>
              <a:cs typeface="+mn-cs"/>
            </a:rPr>
            <a:t>La </a:t>
          </a:r>
          <a:r>
            <a:rPr lang="it-IT" sz="1100" b="1" i="0" u="sng" strike="noStrike">
              <a:solidFill>
                <a:schemeClr val="tx1"/>
              </a:solidFill>
              <a:latin typeface="+mn-lt"/>
              <a:ea typeface="+mn-ea"/>
              <a:cs typeface="+mn-cs"/>
            </a:rPr>
            <a:t>significatività F</a:t>
          </a:r>
          <a:r>
            <a:rPr lang="it-IT" sz="1100" b="0" i="0" u="none" strike="noStrike">
              <a:solidFill>
                <a:schemeClr val="tx1"/>
              </a:solidFill>
              <a:latin typeface="+mn-lt"/>
              <a:ea typeface="+mn-ea"/>
              <a:cs typeface="+mn-cs"/>
            </a:rPr>
            <a:t> o più comunemente p-value ci dice se c'è una relazione significativa tra la variabile dipendente</a:t>
          </a:r>
          <a:r>
            <a:rPr lang="it-IT"/>
            <a:t> </a:t>
          </a:r>
          <a:r>
            <a:rPr lang="it-IT" sz="1100" b="0" i="0" u="none" strike="noStrike">
              <a:solidFill>
                <a:schemeClr val="tx1"/>
              </a:solidFill>
              <a:latin typeface="+mn-lt"/>
              <a:ea typeface="+mn-ea"/>
              <a:cs typeface="+mn-cs"/>
            </a:rPr>
            <a:t>e quelle indipendenti, in particolare se il suo valore è inferiore al valore alfa 0,05</a:t>
          </a:r>
          <a:r>
            <a:rPr lang="it-IT"/>
            <a:t> </a:t>
          </a:r>
          <a:r>
            <a:rPr lang="it-IT" sz="1100" b="0" i="0" u="none" strike="noStrike">
              <a:solidFill>
                <a:schemeClr val="tx1"/>
              </a:solidFill>
              <a:latin typeface="+mn-lt"/>
              <a:ea typeface="+mn-ea"/>
              <a:cs typeface="+mn-cs"/>
            </a:rPr>
            <a:t>allora la relazione è significativa come in questo caso.</a:t>
          </a:r>
          <a:r>
            <a:rPr lang="it-IT"/>
            <a:t> </a:t>
          </a:r>
          <a:endParaRPr lang="it-IT" sz="1100"/>
        </a:p>
      </xdr:txBody>
    </xdr:sp>
    <xdr:clientData/>
  </xdr:oneCellAnchor>
  <xdr:oneCellAnchor>
    <xdr:from>
      <xdr:col>10</xdr:col>
      <xdr:colOff>0</xdr:colOff>
      <xdr:row>27</xdr:row>
      <xdr:rowOff>0</xdr:rowOff>
    </xdr:from>
    <xdr:ext cx="3638550" cy="1219200"/>
    <xdr:sp macro="" textlink="">
      <xdr:nvSpPr>
        <xdr:cNvPr id="18" name="CasellaDiTesto 17">
          <a:extLst>
            <a:ext uri="{FF2B5EF4-FFF2-40B4-BE49-F238E27FC236}">
              <a16:creationId xmlns:a16="http://schemas.microsoft.com/office/drawing/2014/main" id="{00000000-0008-0000-0A00-000012000000}"/>
            </a:ext>
          </a:extLst>
        </xdr:cNvPr>
        <xdr:cNvSpPr txBox="1"/>
      </xdr:nvSpPr>
      <xdr:spPr>
        <a:xfrm>
          <a:off x="11258550" y="4733925"/>
          <a:ext cx="3638550" cy="12192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it-IT" sz="1100" b="1" i="0" u="sng" strike="noStrike">
              <a:solidFill>
                <a:schemeClr val="tx1"/>
              </a:solidFill>
              <a:latin typeface="+mn-lt"/>
              <a:ea typeface="+mn-ea"/>
              <a:cs typeface="+mn-cs"/>
            </a:rPr>
            <a:t>L' intercetta </a:t>
          </a:r>
          <a:r>
            <a:rPr lang="it-IT" sz="1100" b="0" i="0" u="sng" strike="noStrike">
              <a:solidFill>
                <a:schemeClr val="tx1"/>
              </a:solidFill>
              <a:latin typeface="+mn-lt"/>
              <a:ea typeface="+mn-ea"/>
              <a:cs typeface="+mn-cs"/>
            </a:rPr>
            <a:t> </a:t>
          </a:r>
          <a:r>
            <a:rPr lang="it-IT" sz="1100" b="0" i="0" u="none" strike="noStrike">
              <a:solidFill>
                <a:schemeClr val="tx1"/>
              </a:solidFill>
              <a:latin typeface="+mn-lt"/>
              <a:ea typeface="+mn-ea"/>
              <a:cs typeface="+mn-cs"/>
            </a:rPr>
            <a:t>è il valore che assume</a:t>
          </a:r>
          <a:r>
            <a:rPr lang="it-IT" sz="1100" b="0" i="0" u="none" strike="noStrike" baseline="0">
              <a:solidFill>
                <a:schemeClr val="tx1"/>
              </a:solidFill>
              <a:latin typeface="+mn-lt"/>
              <a:ea typeface="+mn-ea"/>
              <a:cs typeface="+mn-cs"/>
            </a:rPr>
            <a:t> in media Y indipendentemente dalle variabili dipendenti</a:t>
          </a:r>
          <a:endParaRPr lang="it-IT" sz="1100" b="1" i="0" u="none" strike="noStrike">
            <a:solidFill>
              <a:schemeClr val="tx1"/>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it-IT" sz="1100" b="1" i="0" u="none" strike="noStrike">
              <a:solidFill>
                <a:schemeClr val="tx1"/>
              </a:solidFill>
              <a:latin typeface="+mn-lt"/>
              <a:ea typeface="+mn-ea"/>
              <a:cs typeface="+mn-cs"/>
            </a:rPr>
            <a:t>Il </a:t>
          </a:r>
          <a:r>
            <a:rPr lang="it-IT" sz="1100" b="1" i="0" u="sng" strike="noStrike">
              <a:solidFill>
                <a:schemeClr val="tx1"/>
              </a:solidFill>
              <a:latin typeface="+mn-lt"/>
              <a:ea typeface="+mn-ea"/>
              <a:cs typeface="+mn-cs"/>
            </a:rPr>
            <a:t>valore di significatività</a:t>
          </a:r>
          <a:r>
            <a:rPr lang="it-IT" sz="1100" b="1" i="0" u="none" strike="noStrike">
              <a:solidFill>
                <a:schemeClr val="tx1"/>
              </a:solidFill>
              <a:latin typeface="+mn-lt"/>
              <a:ea typeface="+mn-ea"/>
              <a:cs typeface="+mn-cs"/>
            </a:rPr>
            <a:t> </a:t>
          </a:r>
          <a:r>
            <a:rPr lang="it-IT" sz="1100" b="0" i="0" u="none" strike="noStrike">
              <a:solidFill>
                <a:schemeClr val="tx1"/>
              </a:solidFill>
              <a:latin typeface="+mn-lt"/>
              <a:ea typeface="+mn-ea"/>
              <a:cs typeface="+mn-cs"/>
            </a:rPr>
            <a:t>indica la significatività della relazione fra la variabile dipendente</a:t>
          </a:r>
          <a:r>
            <a:rPr lang="it-IT"/>
            <a:t> </a:t>
          </a:r>
          <a:r>
            <a:rPr lang="it-IT" sz="1100" b="0" i="0" u="none" strike="noStrike">
              <a:solidFill>
                <a:schemeClr val="tx1"/>
              </a:solidFill>
              <a:latin typeface="+mn-lt"/>
              <a:ea typeface="+mn-ea"/>
              <a:cs typeface="+mn-cs"/>
            </a:rPr>
            <a:t>ed</a:t>
          </a:r>
          <a:r>
            <a:rPr lang="it-IT" sz="1100" b="0" i="1" u="none" strike="noStrike">
              <a:solidFill>
                <a:schemeClr val="tx1"/>
              </a:solidFill>
              <a:latin typeface="+mn-lt"/>
              <a:ea typeface="+mn-ea"/>
              <a:cs typeface="+mn-cs"/>
            </a:rPr>
            <a:t> </a:t>
          </a:r>
          <a:r>
            <a:rPr lang="it-IT" sz="1100" b="1" i="1" u="none" strike="noStrike">
              <a:solidFill>
                <a:schemeClr val="tx1"/>
              </a:solidFill>
              <a:latin typeface="+mn-lt"/>
              <a:ea typeface="+mn-ea"/>
              <a:cs typeface="+mn-cs"/>
            </a:rPr>
            <a:t>una sola</a:t>
          </a:r>
          <a:r>
            <a:rPr lang="it-IT" sz="1100" b="0" i="0" u="none" strike="noStrike">
              <a:solidFill>
                <a:schemeClr val="tx1"/>
              </a:solidFill>
              <a:latin typeface="+mn-lt"/>
              <a:ea typeface="+mn-ea"/>
              <a:cs typeface="+mn-cs"/>
            </a:rPr>
            <a:t> variabile dipendente.</a:t>
          </a:r>
          <a:r>
            <a:rPr lang="it-IT"/>
            <a:t> </a:t>
          </a:r>
          <a:r>
            <a:rPr lang="it-IT" sz="1100" b="0" i="0" u="none" strike="noStrike">
              <a:solidFill>
                <a:schemeClr val="tx1"/>
              </a:solidFill>
              <a:latin typeface="+mn-lt"/>
              <a:ea typeface="+mn-ea"/>
              <a:cs typeface="+mn-cs"/>
            </a:rPr>
            <a:t>Quando tale valore è inferiore a 0,05 allora il risultato è significativo.</a:t>
          </a:r>
          <a:r>
            <a:rPr lang="it-IT"/>
            <a:t> </a:t>
          </a:r>
          <a:endParaRPr lang="it-IT" sz="1100"/>
        </a:p>
      </xdr:txBody>
    </xdr:sp>
    <xdr:clientData/>
  </xdr:oneCellAnchor>
  <xdr:oneCellAnchor>
    <xdr:from>
      <xdr:col>4</xdr:col>
      <xdr:colOff>0</xdr:colOff>
      <xdr:row>47</xdr:row>
      <xdr:rowOff>0</xdr:rowOff>
    </xdr:from>
    <xdr:ext cx="4019550" cy="1504951"/>
    <xdr:sp macro="" textlink="">
      <xdr:nvSpPr>
        <xdr:cNvPr id="19" name="CasellaDiTesto 18">
          <a:extLst>
            <a:ext uri="{FF2B5EF4-FFF2-40B4-BE49-F238E27FC236}">
              <a16:creationId xmlns:a16="http://schemas.microsoft.com/office/drawing/2014/main" id="{00000000-0008-0000-0A00-000013000000}"/>
            </a:ext>
          </a:extLst>
        </xdr:cNvPr>
        <xdr:cNvSpPr txBox="1"/>
      </xdr:nvSpPr>
      <xdr:spPr>
        <a:xfrm>
          <a:off x="5191125" y="7991475"/>
          <a:ext cx="4019550" cy="1504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it-IT" sz="1100" b="1" u="sng"/>
            <a:t>Residui</a:t>
          </a:r>
          <a:r>
            <a:rPr lang="it-IT" sz="1100"/>
            <a:t> = differenza fra valore osservato</a:t>
          </a:r>
          <a:r>
            <a:rPr lang="it-IT" sz="1100" baseline="0"/>
            <a:t> e valore previsto.</a:t>
          </a:r>
        </a:p>
        <a:p>
          <a:r>
            <a:rPr lang="it-IT" sz="1100" baseline="0"/>
            <a:t>La somma dei residui diviso il numero di osservazione n rappresenta la varianza indipendentemente</a:t>
          </a:r>
        </a:p>
        <a:p>
          <a:r>
            <a:rPr lang="it-IT" sz="1100" baseline="0"/>
            <a:t>dall'adattamento della funzione della funzione lineare ai dati osservati, che è a sua volta uguale a 1-r</a:t>
          </a:r>
          <a:r>
            <a:rPr lang="it-IT" sz="1100" baseline="30000"/>
            <a:t>2</a:t>
          </a:r>
          <a:r>
            <a:rPr lang="it-IT" sz="1100" baseline="0"/>
            <a:t>,</a:t>
          </a:r>
        </a:p>
        <a:p>
          <a:r>
            <a:rPr lang="it-IT" sz="1100" baseline="0"/>
            <a:t>che nel nostro caso assume valore di 0,0003. Ciò significa che solo lo 0,03% della variabilità di Y si può attribuire</a:t>
          </a:r>
        </a:p>
        <a:p>
          <a:r>
            <a:rPr lang="it-IT" sz="1100" baseline="0"/>
            <a:t>a fattori diversi dalle nostre variabili esplicative.</a:t>
          </a:r>
        </a:p>
      </xdr:txBody>
    </xdr:sp>
    <xdr:clientData/>
  </xdr:oneCellAnchor>
  <xdr:oneCellAnchor>
    <xdr:from>
      <xdr:col>10</xdr:col>
      <xdr:colOff>66675</xdr:colOff>
      <xdr:row>35</xdr:row>
      <xdr:rowOff>19050</xdr:rowOff>
    </xdr:from>
    <xdr:ext cx="3438525" cy="809625"/>
    <xdr:sp macro="" textlink="">
      <xdr:nvSpPr>
        <xdr:cNvPr id="20" name="CasellaDiTesto 19">
          <a:extLst>
            <a:ext uri="{FF2B5EF4-FFF2-40B4-BE49-F238E27FC236}">
              <a16:creationId xmlns:a16="http://schemas.microsoft.com/office/drawing/2014/main" id="{00000000-0008-0000-0A00-000014000000}"/>
            </a:ext>
          </a:extLst>
        </xdr:cNvPr>
        <xdr:cNvSpPr txBox="1"/>
      </xdr:nvSpPr>
      <xdr:spPr>
        <a:xfrm>
          <a:off x="11325225" y="6048375"/>
          <a:ext cx="3438525" cy="80962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it-IT" sz="1100"/>
            <a:t>In</a:t>
          </a:r>
          <a:r>
            <a:rPr lang="it-IT" sz="1100" baseline="0"/>
            <a:t> </a:t>
          </a:r>
          <a:r>
            <a:rPr lang="it-IT" sz="1100" baseline="0">
              <a:solidFill>
                <a:srgbClr val="FF0000"/>
              </a:solidFill>
            </a:rPr>
            <a:t>rosso</a:t>
          </a:r>
          <a:r>
            <a:rPr lang="it-IT" sz="1100" baseline="0"/>
            <a:t> indichiamo i risultati non significati per cui i coefficienti  corrispondenti sono approsimabili a 0.</a:t>
          </a:r>
        </a:p>
        <a:p>
          <a:pPr marL="0" marR="0" indent="0" defTabSz="914400" eaLnBrk="1" fontAlgn="auto" latinLnBrk="0" hangingPunct="1">
            <a:lnSpc>
              <a:spcPct val="100000"/>
            </a:lnSpc>
            <a:spcBef>
              <a:spcPts val="0"/>
            </a:spcBef>
            <a:spcAft>
              <a:spcPts val="0"/>
            </a:spcAft>
            <a:buClrTx/>
            <a:buSzTx/>
            <a:buFontTx/>
            <a:buNone/>
            <a:tabLst/>
            <a:defRPr/>
          </a:pPr>
          <a:r>
            <a:rPr lang="it-IT" sz="1100" baseline="0"/>
            <a:t>In </a:t>
          </a:r>
          <a:r>
            <a:rPr lang="it-IT" sz="1100" baseline="0">
              <a:solidFill>
                <a:schemeClr val="accent3"/>
              </a:solidFill>
            </a:rPr>
            <a:t>verde</a:t>
          </a:r>
          <a:r>
            <a:rPr lang="it-IT" sz="1100" baseline="0"/>
            <a:t> indichiamo i risultati significativi per cui i coefficienti  corrispondenti sono diversi da 0</a:t>
          </a:r>
          <a:endParaRPr lang="it-IT"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3</xdr:col>
      <xdr:colOff>990601</xdr:colOff>
      <xdr:row>8</xdr:row>
      <xdr:rowOff>19051</xdr:rowOff>
    </xdr:from>
    <xdr:ext cx="3809999" cy="742950"/>
    <xdr:sp macro="" textlink="">
      <xdr:nvSpPr>
        <xdr:cNvPr id="2" name="CasellaDiTesto 1">
          <a:extLst>
            <a:ext uri="{FF2B5EF4-FFF2-40B4-BE49-F238E27FC236}">
              <a16:creationId xmlns:a16="http://schemas.microsoft.com/office/drawing/2014/main" id="{00000000-0008-0000-0C00-000002000000}"/>
            </a:ext>
          </a:extLst>
        </xdr:cNvPr>
        <xdr:cNvSpPr txBox="1"/>
      </xdr:nvSpPr>
      <xdr:spPr>
        <a:xfrm>
          <a:off x="2819401" y="1771651"/>
          <a:ext cx="3809999" cy="742950"/>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it-IT" sz="1200" baseline="0"/>
            <a:t>C'è una forete correlazione  inversa tra le auto ecologiche e i consumi di benzina, iinfatti all'aumentare della vendita delle auto ecologiche diminuiscono i consumi di benzina</a:t>
          </a:r>
        </a:p>
      </xdr:txBody>
    </xdr:sp>
    <xdr:clientData/>
  </xdr:oneCellAnchor>
  <xdr:oneCellAnchor>
    <xdr:from>
      <xdr:col>7</xdr:col>
      <xdr:colOff>304802</xdr:colOff>
      <xdr:row>1</xdr:row>
      <xdr:rowOff>28575</xdr:rowOff>
    </xdr:from>
    <xdr:ext cx="2809873" cy="1143000"/>
    <xdr:sp macro="" textlink="">
      <xdr:nvSpPr>
        <xdr:cNvPr id="3" name="CasellaDiTesto 2">
          <a:extLst>
            <a:ext uri="{FF2B5EF4-FFF2-40B4-BE49-F238E27FC236}">
              <a16:creationId xmlns:a16="http://schemas.microsoft.com/office/drawing/2014/main" id="{00000000-0008-0000-0C00-000003000000}"/>
            </a:ext>
          </a:extLst>
        </xdr:cNvPr>
        <xdr:cNvSpPr txBox="1"/>
      </xdr:nvSpPr>
      <xdr:spPr>
        <a:xfrm>
          <a:off x="9144002" y="514350"/>
          <a:ext cx="2809873" cy="1143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it-IT" sz="1200" baseline="0"/>
            <a:t>In </a:t>
          </a:r>
          <a:r>
            <a:rPr lang="it-IT" sz="1200" baseline="0">
              <a:solidFill>
                <a:schemeClr val="accent2"/>
              </a:solidFill>
            </a:rPr>
            <a:t>rosso </a:t>
          </a:r>
          <a:r>
            <a:rPr lang="it-IT" sz="1200" baseline="0"/>
            <a:t>abbiamo evidenziato quei valori che mostrano una correlazione forte e inversa</a:t>
          </a:r>
        </a:p>
        <a:p>
          <a:r>
            <a:rPr lang="it-IT" sz="1200" baseline="0"/>
            <a:t>In </a:t>
          </a:r>
          <a:r>
            <a:rPr lang="it-IT" sz="1200" b="1" baseline="0"/>
            <a:t>nero</a:t>
          </a:r>
          <a:r>
            <a:rPr lang="it-IT" sz="1200" baseline="0"/>
            <a:t> quei valori che presentano correlazione debole o nulla</a:t>
          </a:r>
        </a:p>
      </xdr:txBody>
    </xdr:sp>
    <xdr:clientData/>
  </xdr:oneCellAnchor>
  <xdr:twoCellAnchor>
    <xdr:from>
      <xdr:col>4</xdr:col>
      <xdr:colOff>981075</xdr:colOff>
      <xdr:row>7</xdr:row>
      <xdr:rowOff>9525</xdr:rowOff>
    </xdr:from>
    <xdr:to>
      <xdr:col>4</xdr:col>
      <xdr:colOff>990600</xdr:colOff>
      <xdr:row>8</xdr:row>
      <xdr:rowOff>28575</xdr:rowOff>
    </xdr:to>
    <xdr:cxnSp macro="">
      <xdr:nvCxnSpPr>
        <xdr:cNvPr id="5" name="Connettore 2 4">
          <a:extLst>
            <a:ext uri="{FF2B5EF4-FFF2-40B4-BE49-F238E27FC236}">
              <a16:creationId xmlns:a16="http://schemas.microsoft.com/office/drawing/2014/main" id="{00000000-0008-0000-0C00-000005000000}"/>
            </a:ext>
          </a:extLst>
        </xdr:cNvPr>
        <xdr:cNvCxnSpPr/>
      </xdr:nvCxnSpPr>
      <xdr:spPr>
        <a:xfrm>
          <a:off x="4724400" y="1600200"/>
          <a:ext cx="9525" cy="180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12</xdr:col>
      <xdr:colOff>323850</xdr:colOff>
      <xdr:row>1</xdr:row>
      <xdr:rowOff>9526</xdr:rowOff>
    </xdr:from>
    <xdr:to>
      <xdr:col>18</xdr:col>
      <xdr:colOff>323850</xdr:colOff>
      <xdr:row>11</xdr:row>
      <xdr:rowOff>19051</xdr:rowOff>
    </xdr:to>
    <xdr:graphicFrame macro="">
      <xdr:nvGraphicFramePr>
        <xdr:cNvPr id="2" name="Grafico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104775</xdr:colOff>
      <xdr:row>11</xdr:row>
      <xdr:rowOff>66675</xdr:rowOff>
    </xdr:from>
    <xdr:to>
      <xdr:col>19</xdr:col>
      <xdr:colOff>104775</xdr:colOff>
      <xdr:row>21</xdr:row>
      <xdr:rowOff>47625</xdr:rowOff>
    </xdr:to>
    <xdr:graphicFrame macro="">
      <xdr:nvGraphicFramePr>
        <xdr:cNvPr id="3" name="Grafico 2">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3</xdr:col>
      <xdr:colOff>676275</xdr:colOff>
      <xdr:row>4</xdr:row>
      <xdr:rowOff>0</xdr:rowOff>
    </xdr:from>
    <xdr:ext cx="5667375" cy="1228725"/>
    <xdr:sp macro="" textlink="">
      <xdr:nvSpPr>
        <xdr:cNvPr id="4" name="CasellaDiTesto 3">
          <a:extLst>
            <a:ext uri="{FF2B5EF4-FFF2-40B4-BE49-F238E27FC236}">
              <a16:creationId xmlns:a16="http://schemas.microsoft.com/office/drawing/2014/main" id="{00000000-0008-0000-0D00-000004000000}"/>
            </a:ext>
          </a:extLst>
        </xdr:cNvPr>
        <xdr:cNvSpPr txBox="1"/>
      </xdr:nvSpPr>
      <xdr:spPr>
        <a:xfrm>
          <a:off x="5162550" y="971550"/>
          <a:ext cx="5667375" cy="1228725"/>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it-IT" sz="1200" b="1" baseline="0">
              <a:solidFill>
                <a:sysClr val="windowText" lastClr="000000"/>
              </a:solidFill>
            </a:rPr>
            <a:t>Il modello</a:t>
          </a:r>
          <a:r>
            <a:rPr lang="it-IT" sz="1200" baseline="0"/>
            <a:t>:</a:t>
          </a:r>
        </a:p>
        <a:p>
          <a:r>
            <a:rPr lang="it-IT" sz="1100" b="0" i="0" u="none" strike="noStrike">
              <a:solidFill>
                <a:schemeClr val="dk1"/>
              </a:solidFill>
              <a:latin typeface="+mn-lt"/>
              <a:ea typeface="+mn-ea"/>
              <a:cs typeface="+mn-cs"/>
            </a:rPr>
            <a:t>-Le variabili indipendenti  X8 (i consumi Gpl) e X12 (auto ecologiche) riescono a spiegare l' </a:t>
          </a:r>
          <a:r>
            <a:rPr lang="it-IT" sz="1100" b="0" i="0" u="none" strike="noStrike">
              <a:solidFill>
                <a:schemeClr val="accent4">
                  <a:lumMod val="75000"/>
                </a:schemeClr>
              </a:solidFill>
              <a:latin typeface="+mn-lt"/>
              <a:ea typeface="+mn-ea"/>
              <a:cs typeface="+mn-cs"/>
            </a:rPr>
            <a:t>83,87%</a:t>
          </a:r>
          <a:r>
            <a:rPr lang="it-IT" sz="1100" b="0" i="0" u="none" strike="noStrike">
              <a:solidFill>
                <a:schemeClr val="dk1"/>
              </a:solidFill>
              <a:latin typeface="+mn-lt"/>
              <a:ea typeface="+mn-ea"/>
              <a:cs typeface="+mn-cs"/>
            </a:rPr>
            <a:t> della variabilità della Y (consumi benzina</a:t>
          </a:r>
          <a:r>
            <a:rPr lang="it-IT" sz="1200"/>
            <a:t> ). </a:t>
          </a:r>
        </a:p>
        <a:p>
          <a:r>
            <a:rPr lang="it-IT" sz="1200" baseline="0"/>
            <a:t>- C'è </a:t>
          </a:r>
          <a:r>
            <a:rPr lang="it-IT" sz="1200" baseline="0">
              <a:solidFill>
                <a:schemeClr val="accent3">
                  <a:lumMod val="50000"/>
                </a:schemeClr>
              </a:solidFill>
            </a:rPr>
            <a:t>un buon adattamento </a:t>
          </a:r>
        </a:p>
        <a:p>
          <a:r>
            <a:rPr lang="it-IT" sz="1200" baseline="0"/>
            <a:t>-E' </a:t>
          </a:r>
          <a:r>
            <a:rPr lang="it-IT" sz="1200" baseline="0">
              <a:solidFill>
                <a:schemeClr val="accent5">
                  <a:lumMod val="60000"/>
                  <a:lumOff val="40000"/>
                </a:schemeClr>
              </a:solidFill>
            </a:rPr>
            <a:t>significativo</a:t>
          </a:r>
          <a:r>
            <a:rPr lang="it-IT" sz="1200" baseline="0"/>
            <a:t> </a:t>
          </a:r>
        </a:p>
        <a:p>
          <a:r>
            <a:rPr lang="it-IT" sz="1200" baseline="0"/>
            <a:t>- Prevede un' errore standard </a:t>
          </a:r>
          <a:r>
            <a:rPr lang="it-IT" sz="1200" baseline="0">
              <a:solidFill>
                <a:schemeClr val="accent2"/>
              </a:solidFill>
            </a:rPr>
            <a:t>di 3807,219197 </a:t>
          </a:r>
          <a:r>
            <a:rPr lang="it-IT" sz="1200" baseline="0"/>
            <a:t>di migliaia di tonnellate</a:t>
          </a:r>
        </a:p>
        <a:p>
          <a:endParaRPr lang="it-IT" sz="1200" baseline="0"/>
        </a:p>
      </xdr:txBody>
    </xdr:sp>
    <xdr:clientData/>
  </xdr:oneCellAnchor>
</xdr:wsDr>
</file>

<file path=xl/drawings/drawing13.xml><?xml version="1.0" encoding="utf-8"?>
<xdr:wsDr xmlns:xdr="http://schemas.openxmlformats.org/drawingml/2006/spreadsheetDrawing" xmlns:a="http://schemas.openxmlformats.org/drawingml/2006/main">
  <xdr:twoCellAnchor>
    <xdr:from>
      <xdr:col>9</xdr:col>
      <xdr:colOff>0</xdr:colOff>
      <xdr:row>7</xdr:row>
      <xdr:rowOff>1</xdr:rowOff>
    </xdr:from>
    <xdr:to>
      <xdr:col>15</xdr:col>
      <xdr:colOff>0</xdr:colOff>
      <xdr:row>17</xdr:row>
      <xdr:rowOff>1</xdr:rowOff>
    </xdr:to>
    <xdr:graphicFrame macro="">
      <xdr:nvGraphicFramePr>
        <xdr:cNvPr id="2" name="Grafico 1">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0</xdr:colOff>
      <xdr:row>3</xdr:row>
      <xdr:rowOff>1</xdr:rowOff>
    </xdr:from>
    <xdr:to>
      <xdr:col>16</xdr:col>
      <xdr:colOff>0</xdr:colOff>
      <xdr:row>13</xdr:row>
      <xdr:rowOff>1</xdr:rowOff>
    </xdr:to>
    <xdr:graphicFrame macro="">
      <xdr:nvGraphicFramePr>
        <xdr:cNvPr id="2" name="Grafico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85725</xdr:colOff>
          <xdr:row>2</xdr:row>
          <xdr:rowOff>0</xdr:rowOff>
        </xdr:from>
        <xdr:to>
          <xdr:col>2</xdr:col>
          <xdr:colOff>1714500</xdr:colOff>
          <xdr:row>2</xdr:row>
          <xdr:rowOff>0</xdr:rowOff>
        </xdr:to>
        <xdr:sp macro="" textlink="">
          <xdr:nvSpPr>
            <xdr:cNvPr id="171013" name="Object 5" hidden="1">
              <a:extLst>
                <a:ext uri="{63B3BB69-23CF-44E3-9099-C40C66FF867C}">
                  <a14:compatExt spid="_x0000_s171013"/>
                </a:ext>
                <a:ext uri="{FF2B5EF4-FFF2-40B4-BE49-F238E27FC236}">
                  <a16:creationId xmlns:a16="http://schemas.microsoft.com/office/drawing/2014/main" id="{00000000-0008-0000-1400-0000059C0200}"/>
                </a:ext>
              </a:extLst>
            </xdr:cNvPr>
            <xdr:cNvSpPr/>
          </xdr:nvSpPr>
          <xdr:spPr bwMode="auto">
            <a:xfrm>
              <a:off x="0" y="0"/>
              <a:ext cx="0" cy="0"/>
            </a:xfrm>
            <a:prstGeom prst="rect">
              <a:avLst/>
            </a:prstGeom>
            <a:noFill/>
            <a:ln>
              <a:noFill/>
            </a:ln>
            <a:effectLst/>
            <a:extLst>
              <a:ext uri="{909E8E84-426E-40DD-AFC4-6F175D3DCCD1}">
                <a14:hiddenFill>
                  <a:solidFill>
                    <a:srgbClr val="93A299"/>
                  </a:solidFill>
                </a14:hiddenFill>
              </a:ext>
              <a:ext uri="{91240B29-F687-4F45-9708-019B960494DF}">
                <a14:hiddenLine w="9525">
                  <a:solidFill>
                    <a:srgbClr val="292934"/>
                  </a:solidFill>
                  <a:miter lim="800000"/>
                  <a:headEnd/>
                  <a:tailEnd/>
                </a14:hiddenLine>
              </a:ext>
              <a:ext uri="{AF507438-7753-43E0-B8FC-AC1667EBCBE1}">
                <a14:hiddenEffects>
                  <a:effectLst>
                    <a:outerShdw dist="35921" dir="2700000" algn="ctr" rotWithShape="0">
                      <a:srgbClr val="F3F2DC"/>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19050</xdr:colOff>
          <xdr:row>2</xdr:row>
          <xdr:rowOff>0</xdr:rowOff>
        </xdr:from>
        <xdr:to>
          <xdr:col>6</xdr:col>
          <xdr:colOff>742950</xdr:colOff>
          <xdr:row>2</xdr:row>
          <xdr:rowOff>0</xdr:rowOff>
        </xdr:to>
        <xdr:sp macro="" textlink="">
          <xdr:nvSpPr>
            <xdr:cNvPr id="171014" name="Object 6" hidden="1">
              <a:extLst>
                <a:ext uri="{63B3BB69-23CF-44E3-9099-C40C66FF867C}">
                  <a14:compatExt spid="_x0000_s171014"/>
                </a:ext>
                <a:ext uri="{FF2B5EF4-FFF2-40B4-BE49-F238E27FC236}">
                  <a16:creationId xmlns:a16="http://schemas.microsoft.com/office/drawing/2014/main" id="{00000000-0008-0000-1400-0000069C0200}"/>
                </a:ext>
              </a:extLst>
            </xdr:cNvPr>
            <xdr:cNvSpPr/>
          </xdr:nvSpPr>
          <xdr:spPr bwMode="auto">
            <a:xfrm>
              <a:off x="0" y="0"/>
              <a:ext cx="0" cy="0"/>
            </a:xfrm>
            <a:prstGeom prst="rect">
              <a:avLst/>
            </a:prstGeom>
            <a:noFill/>
            <a:ln>
              <a:noFill/>
            </a:ln>
            <a:effectLst/>
            <a:extLst>
              <a:ext uri="{909E8E84-426E-40DD-AFC4-6F175D3DCCD1}">
                <a14:hiddenFill>
                  <a:solidFill>
                    <a:srgbClr val="93A299"/>
                  </a:solidFill>
                </a14:hiddenFill>
              </a:ext>
              <a:ext uri="{91240B29-F687-4F45-9708-019B960494DF}">
                <a14:hiddenLine w="9525">
                  <a:solidFill>
                    <a:srgbClr val="292934"/>
                  </a:solidFill>
                  <a:miter lim="800000"/>
                  <a:headEnd/>
                  <a:tailEnd/>
                </a14:hiddenLine>
              </a:ext>
              <a:ext uri="{AF507438-7753-43E0-B8FC-AC1667EBCBE1}">
                <a14:hiddenEffects>
                  <a:effectLst>
                    <a:outerShdw dist="35921" dir="2700000" algn="ctr" rotWithShape="0">
                      <a:srgbClr val="F3F2DC"/>
                    </a:outerShdw>
                  </a:effectLst>
                </a14:hiddenEffects>
              </a:ext>
            </a:extLst>
          </xdr:spPr>
        </xdr:sp>
        <xdr:clientData/>
      </xdr:twoCellAnchor>
    </mc:Choice>
    <mc:Fallback/>
  </mc:AlternateContent>
  <xdr:twoCellAnchor>
    <xdr:from>
      <xdr:col>0</xdr:col>
      <xdr:colOff>0</xdr:colOff>
      <xdr:row>3</xdr:row>
      <xdr:rowOff>0</xdr:rowOff>
    </xdr:from>
    <xdr:to>
      <xdr:col>17</xdr:col>
      <xdr:colOff>9525</xdr:colOff>
      <xdr:row>7</xdr:row>
      <xdr:rowOff>9525</xdr:rowOff>
    </xdr:to>
    <xdr:sp macro="" textlink="">
      <xdr:nvSpPr>
        <xdr:cNvPr id="2" name="CasellaDiTesto 1">
          <a:extLst>
            <a:ext uri="{FF2B5EF4-FFF2-40B4-BE49-F238E27FC236}">
              <a16:creationId xmlns:a16="http://schemas.microsoft.com/office/drawing/2014/main" id="{00000000-0008-0000-1400-000002000000}"/>
            </a:ext>
          </a:extLst>
        </xdr:cNvPr>
        <xdr:cNvSpPr txBox="1"/>
      </xdr:nvSpPr>
      <xdr:spPr>
        <a:xfrm>
          <a:off x="0" y="904875"/>
          <a:ext cx="12306300" cy="657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Andiamo adesso a prevedere</a:t>
          </a:r>
          <a:r>
            <a:rPr lang="it-IT" sz="1400" b="1" baseline="0"/>
            <a:t> negli anni 2016, 2017, 2018, 2019 e 2020 come varieranno i consumi di benzina ipotizzando una variazione dei consumi del GPL e della vendita di auto elettriche più ibride più auto a metano.</a:t>
          </a:r>
        </a:p>
        <a:p>
          <a:endParaRPr lang="it-IT" sz="1400" b="1"/>
        </a:p>
      </xdr:txBody>
    </xdr:sp>
    <xdr:clientData/>
  </xdr:twoCellAnchor>
  <xdr:twoCellAnchor>
    <xdr:from>
      <xdr:col>1</xdr:col>
      <xdr:colOff>0</xdr:colOff>
      <xdr:row>17</xdr:row>
      <xdr:rowOff>152400</xdr:rowOff>
    </xdr:from>
    <xdr:to>
      <xdr:col>15</xdr:col>
      <xdr:colOff>9525</xdr:colOff>
      <xdr:row>21</xdr:row>
      <xdr:rowOff>9525</xdr:rowOff>
    </xdr:to>
    <xdr:sp macro="" textlink="">
      <xdr:nvSpPr>
        <xdr:cNvPr id="3" name="CasellaDiTesto 2">
          <a:extLst>
            <a:ext uri="{FF2B5EF4-FFF2-40B4-BE49-F238E27FC236}">
              <a16:creationId xmlns:a16="http://schemas.microsoft.com/office/drawing/2014/main" id="{00000000-0008-0000-1400-000003000000}"/>
            </a:ext>
          </a:extLst>
        </xdr:cNvPr>
        <xdr:cNvSpPr txBox="1"/>
      </xdr:nvSpPr>
      <xdr:spPr>
        <a:xfrm>
          <a:off x="590550" y="3352800"/>
          <a:ext cx="9277350" cy="504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300" b="1"/>
            <a:t>Per calcolare i </a:t>
          </a:r>
          <a:r>
            <a:rPr lang="it-IT" sz="1300" b="1">
              <a:solidFill>
                <a:srgbClr val="FF0000"/>
              </a:solidFill>
            </a:rPr>
            <a:t>valori puntuali Y* </a:t>
          </a:r>
          <a:r>
            <a:rPr lang="it-IT" sz="1300" b="1"/>
            <a:t>occorre sostituire alla retta di regressione, Y = 0 + 11,4147*X8  - 0,05669*X12 + 3807,219,</a:t>
          </a:r>
          <a:r>
            <a:rPr lang="it-IT" sz="1300" b="1" baseline="0"/>
            <a:t> i valori ipotizzati dei consumi di GPL e di vendita di auto elettriche + ibride + a metano, così da ricavare i consumi di benzina nei rispettivi anni.</a:t>
          </a:r>
          <a:endParaRPr lang="it-IT" sz="1300" b="1"/>
        </a:p>
      </xdr:txBody>
    </xdr:sp>
    <xdr:clientData/>
  </xdr:twoCellAnchor>
  <xdr:twoCellAnchor>
    <xdr:from>
      <xdr:col>1</xdr:col>
      <xdr:colOff>9525</xdr:colOff>
      <xdr:row>22</xdr:row>
      <xdr:rowOff>0</xdr:rowOff>
    </xdr:from>
    <xdr:to>
      <xdr:col>15</xdr:col>
      <xdr:colOff>38100</xdr:colOff>
      <xdr:row>29</xdr:row>
      <xdr:rowOff>152400</xdr:rowOff>
    </xdr:to>
    <xdr:sp macro="" textlink="">
      <xdr:nvSpPr>
        <xdr:cNvPr id="4" name="CasellaDiTesto 3">
          <a:extLst>
            <a:ext uri="{FF2B5EF4-FFF2-40B4-BE49-F238E27FC236}">
              <a16:creationId xmlns:a16="http://schemas.microsoft.com/office/drawing/2014/main" id="{00000000-0008-0000-1400-000004000000}"/>
            </a:ext>
          </a:extLst>
        </xdr:cNvPr>
        <xdr:cNvSpPr txBox="1"/>
      </xdr:nvSpPr>
      <xdr:spPr>
        <a:xfrm>
          <a:off x="600075" y="4010025"/>
          <a:ext cx="10553700" cy="128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300" b="1"/>
            <a:t>Calcoliamo invece i</a:t>
          </a:r>
          <a:r>
            <a:rPr lang="it-IT" sz="1300" b="1" baseline="0"/>
            <a:t> valori superiori (Y*sup) ed inferiori (Y*inf) della previsione intervallare (1-a) utilizzando la seguente formula:</a:t>
          </a:r>
        </a:p>
        <a:p>
          <a:endParaRPr lang="it-IT" sz="1300" b="1"/>
        </a:p>
      </xdr:txBody>
    </xdr:sp>
    <xdr:clientData/>
  </xdr:twoCellAnchor>
  <mc:AlternateContent xmlns:mc="http://schemas.openxmlformats.org/markup-compatibility/2006">
    <mc:Choice xmlns:a14="http://schemas.microsoft.com/office/drawing/2010/main" Requires="a14">
      <xdr:twoCellAnchor>
        <xdr:from>
          <xdr:col>1</xdr:col>
          <xdr:colOff>133350</xdr:colOff>
          <xdr:row>24</xdr:row>
          <xdr:rowOff>38100</xdr:rowOff>
        </xdr:from>
        <xdr:to>
          <xdr:col>3</xdr:col>
          <xdr:colOff>1781175</xdr:colOff>
          <xdr:row>29</xdr:row>
          <xdr:rowOff>66675</xdr:rowOff>
        </xdr:to>
        <xdr:sp macro="" textlink="">
          <xdr:nvSpPr>
            <xdr:cNvPr id="171015" name="Object 7" hidden="1">
              <a:extLst>
                <a:ext uri="{63B3BB69-23CF-44E3-9099-C40C66FF867C}">
                  <a14:compatExt spid="_x0000_s171015"/>
                </a:ext>
                <a:ext uri="{FF2B5EF4-FFF2-40B4-BE49-F238E27FC236}">
                  <a16:creationId xmlns:a16="http://schemas.microsoft.com/office/drawing/2014/main" id="{00000000-0008-0000-1400-0000079C0200}"/>
                </a:ext>
              </a:extLst>
            </xdr:cNvPr>
            <xdr:cNvSpPr/>
          </xdr:nvSpPr>
          <xdr:spPr bwMode="auto">
            <a:xfrm>
              <a:off x="0" y="0"/>
              <a:ext cx="0" cy="0"/>
            </a:xfrm>
            <a:prstGeom prst="rect">
              <a:avLst/>
            </a:prstGeom>
            <a:noFill/>
            <a:ln>
              <a:noFill/>
            </a:ln>
            <a:effectLst/>
            <a:extLst>
              <a:ext uri="{909E8E84-426E-40DD-AFC4-6F175D3DCCD1}">
                <a14:hiddenFill>
                  <a:solidFill>
                    <a:srgbClr val="93A299"/>
                  </a:solidFill>
                </a14:hiddenFill>
              </a:ext>
              <a:ext uri="{91240B29-F687-4F45-9708-019B960494DF}">
                <a14:hiddenLine w="9525">
                  <a:solidFill>
                    <a:srgbClr val="292934"/>
                  </a:solidFill>
                  <a:miter lim="800000"/>
                  <a:headEnd/>
                  <a:tailEnd/>
                </a14:hiddenLine>
              </a:ext>
              <a:ext uri="{AF507438-7753-43E0-B8FC-AC1667EBCBE1}">
                <a14:hiddenEffects>
                  <a:effectLst>
                    <a:outerShdw dist="35921" dir="2700000" algn="ctr" rotWithShape="0">
                      <a:srgbClr val="F3F2DC"/>
                    </a:outerShdw>
                  </a:effectLst>
                </a14:hiddenEffects>
              </a:ext>
            </a:extLst>
          </xdr:spPr>
        </xdr:sp>
        <xdr:clientData/>
      </xdr:twoCellAnchor>
    </mc:Choice>
    <mc:Fallback/>
  </mc:AlternateContent>
  <xdr:twoCellAnchor>
    <xdr:from>
      <xdr:col>8</xdr:col>
      <xdr:colOff>314325</xdr:colOff>
      <xdr:row>36</xdr:row>
      <xdr:rowOff>0</xdr:rowOff>
    </xdr:from>
    <xdr:to>
      <xdr:col>16</xdr:col>
      <xdr:colOff>161925</xdr:colOff>
      <xdr:row>66</xdr:row>
      <xdr:rowOff>142874</xdr:rowOff>
    </xdr:to>
    <xdr:graphicFrame macro="">
      <xdr:nvGraphicFramePr>
        <xdr:cNvPr id="7" name="Grafico 6">
          <a:extLst>
            <a:ext uri="{FF2B5EF4-FFF2-40B4-BE49-F238E27FC236}">
              <a16:creationId xmlns:a16="http://schemas.microsoft.com/office/drawing/2014/main" id="{00000000-0008-0000-1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xdr:colOff>
      <xdr:row>2</xdr:row>
      <xdr:rowOff>9525</xdr:rowOff>
    </xdr:from>
    <xdr:to>
      <xdr:col>20</xdr:col>
      <xdr:colOff>571500</xdr:colOff>
      <xdr:row>19</xdr:row>
      <xdr:rowOff>57150</xdr:rowOff>
    </xdr:to>
    <xdr:graphicFrame macro="">
      <xdr:nvGraphicFramePr>
        <xdr:cNvPr id="4" name="Grafico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0</xdr:colOff>
      <xdr:row>20</xdr:row>
      <xdr:rowOff>0</xdr:rowOff>
    </xdr:from>
    <xdr:ext cx="7440083" cy="3140159"/>
    <xdr:sp macro="" textlink="">
      <xdr:nvSpPr>
        <xdr:cNvPr id="7" name="CasellaDiTesto 6">
          <a:extLst>
            <a:ext uri="{FF2B5EF4-FFF2-40B4-BE49-F238E27FC236}">
              <a16:creationId xmlns:a16="http://schemas.microsoft.com/office/drawing/2014/main" id="{00000000-0008-0000-0200-000007000000}"/>
            </a:ext>
          </a:extLst>
        </xdr:cNvPr>
        <xdr:cNvSpPr txBox="1"/>
      </xdr:nvSpPr>
      <xdr:spPr>
        <a:xfrm>
          <a:off x="3057525" y="3343275"/>
          <a:ext cx="7440083" cy="31401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it-IT" sz="1200" b="0" i="0" u="none" strike="noStrike">
              <a:solidFill>
                <a:schemeClr val="dk1"/>
              </a:solidFill>
              <a:latin typeface="+mn-lt"/>
              <a:ea typeface="+mn-ea"/>
              <a:cs typeface="+mn-cs"/>
            </a:rPr>
            <a:t>L'analisi delle serie storiche rappresenta una descrizione sintetica dell'andamento del fenomeno.</a:t>
          </a:r>
          <a:r>
            <a:rPr lang="it-IT" sz="1200" b="0" i="0" u="none" strike="noStrike" baseline="0">
              <a:solidFill>
                <a:schemeClr val="dk1"/>
              </a:solidFill>
              <a:latin typeface="+mn-lt"/>
              <a:ea typeface="+mn-ea"/>
              <a:cs typeface="+mn-cs"/>
            </a:rPr>
            <a:t> Il modello generatore di una</a:t>
          </a:r>
          <a:r>
            <a:rPr lang="it-IT" sz="1200" b="0" i="0" u="none" strike="noStrike">
              <a:solidFill>
                <a:schemeClr val="dk1"/>
              </a:solidFill>
              <a:latin typeface="+mn-lt"/>
              <a:ea typeface="+mn-ea"/>
              <a:cs typeface="+mn-cs"/>
            </a:rPr>
            <a:t> serie storica è una composizione di: una sequenza deterministica, detta componente sistematica,</a:t>
          </a:r>
          <a:r>
            <a:rPr lang="it-IT" sz="1200"/>
            <a:t> </a:t>
          </a:r>
          <a:r>
            <a:rPr lang="it-IT" sz="1200" b="0" i="0" u="none" strike="noStrike">
              <a:solidFill>
                <a:schemeClr val="dk1"/>
              </a:solidFill>
              <a:latin typeface="+mn-lt"/>
              <a:ea typeface="+mn-ea"/>
              <a:cs typeface="+mn-cs"/>
            </a:rPr>
            <a:t>e una sequenza di variabili casuali, detta componente</a:t>
          </a:r>
          <a:r>
            <a:rPr lang="it-IT" sz="1200" b="0" i="0" u="none" strike="noStrike" baseline="0">
              <a:solidFill>
                <a:schemeClr val="dk1"/>
              </a:solidFill>
              <a:latin typeface="+mn-lt"/>
              <a:ea typeface="+mn-ea"/>
              <a:cs typeface="+mn-cs"/>
            </a:rPr>
            <a:t> </a:t>
          </a:r>
          <a:r>
            <a:rPr lang="it-IT" sz="1200" b="0" i="0" u="none" strike="noStrike">
              <a:solidFill>
                <a:schemeClr val="dk1"/>
              </a:solidFill>
              <a:latin typeface="+mn-lt"/>
              <a:ea typeface="+mn-ea"/>
              <a:cs typeface="+mn-cs"/>
            </a:rPr>
            <a:t>stocastica della serie</a:t>
          </a:r>
          <a:r>
            <a:rPr lang="it-IT" sz="1100" b="0" i="0" u="none" strike="noStrike">
              <a:solidFill>
                <a:schemeClr val="dk1"/>
              </a:solidFill>
              <a:latin typeface="+mn-lt"/>
              <a:ea typeface="+mn-ea"/>
              <a:cs typeface="+mn-cs"/>
            </a:rPr>
            <a:t>:</a:t>
          </a:r>
          <a:r>
            <a:rPr lang="it-IT" sz="1400" b="1" i="1" u="none" strike="noStrike" baseline="0">
              <a:solidFill>
                <a:schemeClr val="dk1"/>
              </a:solidFill>
              <a:latin typeface="+mn-lt"/>
              <a:ea typeface="+mn-ea"/>
              <a:cs typeface="+mn-cs"/>
            </a:rPr>
            <a:t> Y</a:t>
          </a:r>
          <a:r>
            <a:rPr lang="it-IT" sz="1400" b="1" i="1" u="none" strike="noStrike" baseline="-10000">
              <a:solidFill>
                <a:schemeClr val="dk1"/>
              </a:solidFill>
              <a:latin typeface="+mn-lt"/>
              <a:ea typeface="+mn-ea"/>
              <a:cs typeface="+mn-cs"/>
            </a:rPr>
            <a:t>t</a:t>
          </a:r>
          <a:r>
            <a:rPr lang="it-IT" sz="1400" b="1" i="1" u="none" strike="noStrike" baseline="-25000">
              <a:solidFill>
                <a:schemeClr val="dk1"/>
              </a:solidFill>
              <a:latin typeface="+mn-lt"/>
              <a:ea typeface="+mn-ea"/>
              <a:cs typeface="+mn-cs"/>
            </a:rPr>
            <a:t> </a:t>
          </a:r>
          <a:r>
            <a:rPr lang="it-IT" sz="1400" b="1" i="1" u="none" strike="noStrike" baseline="0">
              <a:solidFill>
                <a:schemeClr val="dk1"/>
              </a:solidFill>
              <a:latin typeface="+mn-lt"/>
              <a:ea typeface="+mn-ea"/>
              <a:cs typeface="+mn-cs"/>
            </a:rPr>
            <a:t>= f(t)+u</a:t>
          </a:r>
          <a:r>
            <a:rPr lang="it-IT" sz="1400" b="1" i="1" u="none" strike="noStrike" baseline="-10000">
              <a:solidFill>
                <a:schemeClr val="dk1"/>
              </a:solidFill>
              <a:latin typeface="+mn-lt"/>
              <a:ea typeface="+mn-ea"/>
              <a:cs typeface="+mn-cs"/>
            </a:rPr>
            <a:t>t</a:t>
          </a:r>
        </a:p>
        <a:p>
          <a:r>
            <a:rPr lang="it-IT" sz="1200"/>
            <a:t> </a:t>
          </a:r>
          <a:r>
            <a:rPr lang="it-IT" sz="1200" b="0" i="0" u="none" strike="noStrike">
              <a:solidFill>
                <a:schemeClr val="dk1"/>
              </a:solidFill>
              <a:latin typeface="+mn-lt"/>
              <a:ea typeface="+mn-ea"/>
              <a:cs typeface="+mn-cs"/>
            </a:rPr>
            <a:t>Secondo l'approccio classico all'analisi delle serie storiche, la componente stocastica</a:t>
          </a:r>
          <a:r>
            <a:rPr lang="it-IT" sz="1200"/>
            <a:t> </a:t>
          </a:r>
          <a:r>
            <a:rPr lang="it-IT" sz="1200" b="0" i="0" u="none" strike="noStrike">
              <a:solidFill>
                <a:schemeClr val="dk1"/>
              </a:solidFill>
              <a:latin typeface="+mn-lt"/>
              <a:ea typeface="+mn-ea"/>
              <a:cs typeface="+mn-cs"/>
            </a:rPr>
            <a:t>rappresenta</a:t>
          </a:r>
          <a:r>
            <a:rPr lang="it-IT" sz="1200"/>
            <a:t> </a:t>
          </a:r>
          <a:r>
            <a:rPr lang="it-IT" sz="1200" b="0" i="0" u="none" strike="noStrike">
              <a:solidFill>
                <a:schemeClr val="dk1"/>
              </a:solidFill>
              <a:latin typeface="+mn-lt"/>
              <a:ea typeface="+mn-ea"/>
              <a:cs typeface="+mn-cs"/>
            </a:rPr>
            <a:t>l'insieme di tutte le circostanze (trascurabili) che fanno variare il </a:t>
          </a:r>
          <a:r>
            <a:rPr lang="it-IT" sz="1200"/>
            <a:t> </a:t>
          </a:r>
          <a:r>
            <a:rPr lang="it-IT" sz="1200" b="0" i="0" u="none" strike="noStrike">
              <a:solidFill>
                <a:schemeClr val="dk1"/>
              </a:solidFill>
              <a:latin typeface="+mn-lt"/>
              <a:ea typeface="+mn-ea"/>
              <a:cs typeface="+mn-cs"/>
            </a:rPr>
            <a:t>fenomeno e sono assimilabili a residui o errori accidentali. L'attenzione si concentra, </a:t>
          </a:r>
          <a:r>
            <a:rPr lang="it-IT" sz="1200"/>
            <a:t> </a:t>
          </a:r>
          <a:r>
            <a:rPr lang="it-IT" sz="1200" b="0" i="0" u="none" strike="noStrike">
              <a:solidFill>
                <a:schemeClr val="dk1"/>
              </a:solidFill>
              <a:latin typeface="+mn-lt"/>
              <a:ea typeface="+mn-ea"/>
              <a:cs typeface="+mn-cs"/>
            </a:rPr>
            <a:t>pertanto, sulla stima della</a:t>
          </a:r>
          <a:r>
            <a:rPr lang="it-IT" sz="1200" b="0" i="1" u="none" strike="noStrike">
              <a:solidFill>
                <a:schemeClr val="dk1"/>
              </a:solidFill>
              <a:latin typeface="+mn-lt"/>
              <a:ea typeface="+mn-ea"/>
              <a:cs typeface="+mn-cs"/>
            </a:rPr>
            <a:t> componente sistematica</a:t>
          </a:r>
          <a:r>
            <a:rPr lang="it-IT" sz="1200" b="0" i="0" u="none" strike="noStrike">
              <a:solidFill>
                <a:schemeClr val="dk1"/>
              </a:solidFill>
              <a:latin typeface="+mn-lt"/>
              <a:ea typeface="+mn-ea"/>
              <a:cs typeface="+mn-cs"/>
            </a:rPr>
            <a:t>.</a:t>
          </a:r>
          <a:r>
            <a:rPr lang="it-IT" sz="1200"/>
            <a:t> </a:t>
          </a:r>
          <a:r>
            <a:rPr lang="it-IT" sz="1200" b="0" i="0" u="none" strike="noStrike">
              <a:solidFill>
                <a:schemeClr val="dk1"/>
              </a:solidFill>
              <a:latin typeface="+mn-lt"/>
              <a:ea typeface="+mn-ea"/>
              <a:cs typeface="+mn-cs"/>
            </a:rPr>
            <a:t>Essa è il risultato dell'azione congiunta di tre componente, direttamente non </a:t>
          </a:r>
          <a:r>
            <a:rPr lang="it-IT" sz="1200"/>
            <a:t> </a:t>
          </a:r>
          <a:r>
            <a:rPr lang="it-IT" sz="1200" b="0" i="0" u="none" strike="noStrike">
              <a:solidFill>
                <a:schemeClr val="dk1"/>
              </a:solidFill>
              <a:latin typeface="+mn-lt"/>
              <a:ea typeface="+mn-ea"/>
              <a:cs typeface="+mn-cs"/>
            </a:rPr>
            <a:t>osservabili ma concettualmente ben definibili: </a:t>
          </a:r>
        </a:p>
        <a:p>
          <a:r>
            <a:rPr lang="it-IT" sz="1200"/>
            <a:t> </a:t>
          </a:r>
          <a:r>
            <a:rPr lang="it-IT" sz="1200" b="0" i="0" u="none" strike="noStrike">
              <a:solidFill>
                <a:schemeClr val="dk1"/>
              </a:solidFill>
              <a:latin typeface="+mn-lt"/>
              <a:ea typeface="+mn-ea"/>
              <a:cs typeface="+mn-cs"/>
            </a:rPr>
            <a:t> - il </a:t>
          </a:r>
          <a:r>
            <a:rPr lang="it-IT" sz="1200" b="1" i="0" u="none" strike="noStrike">
              <a:solidFill>
                <a:schemeClr val="dk1"/>
              </a:solidFill>
              <a:latin typeface="+mn-lt"/>
              <a:ea typeface="+mn-ea"/>
              <a:cs typeface="+mn-cs"/>
            </a:rPr>
            <a:t>TREND</a:t>
          </a:r>
          <a:r>
            <a:rPr lang="it-IT" sz="1200" b="0" i="0" u="none" strike="noStrike">
              <a:solidFill>
                <a:schemeClr val="dk1"/>
              </a:solidFill>
              <a:latin typeface="+mn-lt"/>
              <a:ea typeface="+mn-ea"/>
              <a:cs typeface="+mn-cs"/>
            </a:rPr>
            <a:t>, ossia la tendenza di fondo del fenomeno considerato, crescente o decrescente, </a:t>
          </a:r>
          <a:r>
            <a:rPr lang="it-IT" sz="1200"/>
            <a:t> </a:t>
          </a:r>
          <a:r>
            <a:rPr lang="it-IT" sz="1200" b="0" i="0" u="none" strike="noStrike">
              <a:solidFill>
                <a:schemeClr val="dk1"/>
              </a:solidFill>
              <a:latin typeface="+mn-lt"/>
              <a:ea typeface="+mn-ea"/>
              <a:cs typeface="+mn-cs"/>
            </a:rPr>
            <a:t>riferita ad un lungo periodo di tempo e sempre nello stesso verso.</a:t>
          </a:r>
        </a:p>
        <a:p>
          <a:r>
            <a:rPr lang="it-IT" sz="1200"/>
            <a:t> </a:t>
          </a:r>
          <a:r>
            <a:rPr lang="it-IT" sz="1200" b="0" i="0" u="none" strike="noStrike">
              <a:solidFill>
                <a:schemeClr val="dk1"/>
              </a:solidFill>
              <a:latin typeface="+mn-lt"/>
              <a:ea typeface="+mn-ea"/>
              <a:cs typeface="+mn-cs"/>
            </a:rPr>
            <a:t> - il</a:t>
          </a:r>
          <a:r>
            <a:rPr lang="it-IT" sz="1200" b="1" i="0" u="none" strike="noStrike">
              <a:solidFill>
                <a:schemeClr val="dk1"/>
              </a:solidFill>
              <a:latin typeface="+mn-lt"/>
              <a:ea typeface="+mn-ea"/>
              <a:cs typeface="+mn-cs"/>
            </a:rPr>
            <a:t> CICLO</a:t>
          </a:r>
          <a:r>
            <a:rPr lang="it-IT" sz="1200" b="0" i="0" u="none" strike="noStrike">
              <a:solidFill>
                <a:schemeClr val="dk1"/>
              </a:solidFill>
              <a:latin typeface="+mn-lt"/>
              <a:ea typeface="+mn-ea"/>
              <a:cs typeface="+mn-cs"/>
            </a:rPr>
            <a:t>, formato dalle ripetute oscillazioni o movimenti verso l'alto e verso il </a:t>
          </a:r>
          <a:r>
            <a:rPr lang="it-IT" sz="1200"/>
            <a:t> </a:t>
          </a:r>
          <a:r>
            <a:rPr lang="it-IT" sz="1200" b="0" i="0" u="none" strike="noStrike">
              <a:solidFill>
                <a:schemeClr val="dk1"/>
              </a:solidFill>
              <a:latin typeface="+mn-lt"/>
              <a:ea typeface="+mn-ea"/>
              <a:cs typeface="+mn-cs"/>
            </a:rPr>
            <a:t>basso, attorno al trend,  senza una necessaria regolarità sia nella durata che nell'ampiezza.</a:t>
          </a:r>
          <a:r>
            <a:rPr lang="it-IT" sz="1200"/>
            <a:t> </a:t>
          </a:r>
          <a:r>
            <a:rPr lang="it-IT" sz="1200" b="0" i="0" u="none" strike="noStrike">
              <a:solidFill>
                <a:schemeClr val="dk1"/>
              </a:solidFill>
              <a:latin typeface="+mn-lt"/>
              <a:ea typeface="+mn-ea"/>
              <a:cs typeface="+mn-cs"/>
            </a:rPr>
            <a:t>Esse si originano dall'alternarsi di periodi di sviluppo e di contrazione.</a:t>
          </a:r>
        </a:p>
        <a:p>
          <a:r>
            <a:rPr lang="it-IT" sz="1200"/>
            <a:t> </a:t>
          </a:r>
          <a:r>
            <a:rPr lang="it-IT" sz="1200" b="0" i="0" u="none" strike="noStrike">
              <a:solidFill>
                <a:schemeClr val="dk1"/>
              </a:solidFill>
              <a:latin typeface="+mn-lt"/>
              <a:ea typeface="+mn-ea"/>
              <a:cs typeface="+mn-cs"/>
            </a:rPr>
            <a:t> - la </a:t>
          </a:r>
          <a:r>
            <a:rPr lang="it-IT" sz="1200" b="1" i="0" u="none" strike="noStrike">
              <a:solidFill>
                <a:schemeClr val="dk1"/>
              </a:solidFill>
              <a:latin typeface="+mn-lt"/>
              <a:ea typeface="+mn-ea"/>
              <a:cs typeface="+mn-cs"/>
            </a:rPr>
            <a:t>STAGIONALITA'</a:t>
          </a:r>
          <a:r>
            <a:rPr lang="it-IT" sz="1200" b="0" i="0" u="none" strike="noStrike">
              <a:solidFill>
                <a:schemeClr val="dk1"/>
              </a:solidFill>
              <a:latin typeface="+mn-lt"/>
              <a:ea typeface="+mn-ea"/>
              <a:cs typeface="+mn-cs"/>
            </a:rPr>
            <a:t>, formato dalle fluttuazioni periodiche regolari che si verificano per </a:t>
          </a:r>
          <a:r>
            <a:rPr lang="it-IT" sz="1200"/>
            <a:t> </a:t>
          </a:r>
          <a:r>
            <a:rPr lang="it-IT" sz="1200" b="0" i="0" u="none" strike="noStrike">
              <a:solidFill>
                <a:schemeClr val="dk1"/>
              </a:solidFill>
              <a:latin typeface="+mn-lt"/>
              <a:ea typeface="+mn-ea"/>
              <a:cs typeface="+mn-cs"/>
            </a:rPr>
            <a:t>ogni periodo di 12 mesi anno dopo anno, ossia le variazioni stagionali.</a:t>
          </a:r>
          <a:r>
            <a:rPr lang="it-IT" sz="1200"/>
            <a:t> </a:t>
          </a:r>
          <a:r>
            <a:rPr lang="it-IT" sz="1200" b="0" i="0" u="none" strike="noStrike">
              <a:solidFill>
                <a:schemeClr val="dk1"/>
              </a:solidFill>
              <a:latin typeface="+mn-lt"/>
              <a:ea typeface="+mn-ea"/>
              <a:cs typeface="+mn-cs"/>
            </a:rPr>
            <a:t>Analizzando le singole componenti della serie storica possiamo:  </a:t>
          </a:r>
          <a:r>
            <a:rPr lang="it-IT" sz="1200"/>
            <a:t> </a:t>
          </a:r>
          <a:r>
            <a:rPr lang="it-IT" sz="1200" b="0" i="0" u="none" strike="noStrike">
              <a:solidFill>
                <a:schemeClr val="dk1"/>
              </a:solidFill>
              <a:latin typeface="+mn-lt"/>
              <a:ea typeface="+mn-ea"/>
              <a:cs typeface="+mn-cs"/>
            </a:rPr>
            <a:t>costruire una nuova seria che contenga solo l'effetto della componente scelta o modificare</a:t>
          </a:r>
          <a:r>
            <a:rPr lang="it-IT" sz="1200"/>
            <a:t> </a:t>
          </a:r>
          <a:r>
            <a:rPr lang="it-IT" sz="1200" b="0" i="0" u="none" strike="noStrike">
              <a:solidFill>
                <a:schemeClr val="dk1"/>
              </a:solidFill>
              <a:latin typeface="+mn-lt"/>
              <a:ea typeface="+mn-ea"/>
              <a:cs typeface="+mn-cs"/>
            </a:rPr>
            <a:t>i dati della serie rilevata rimuovendo l'influenza della componente analizzata.</a:t>
          </a:r>
          <a:r>
            <a:rPr lang="it-IT" sz="1200"/>
            <a:t> </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1</xdr:colOff>
      <xdr:row>2</xdr:row>
      <xdr:rowOff>0</xdr:rowOff>
    </xdr:from>
    <xdr:to>
      <xdr:col>20</xdr:col>
      <xdr:colOff>152401</xdr:colOff>
      <xdr:row>24</xdr:row>
      <xdr:rowOff>47625</xdr:rowOff>
    </xdr:to>
    <xdr:graphicFrame macro="">
      <xdr:nvGraphicFramePr>
        <xdr:cNvPr id="2" name="Grafico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35</xdr:row>
      <xdr:rowOff>19050</xdr:rowOff>
    </xdr:from>
    <xdr:to>
      <xdr:col>20</xdr:col>
      <xdr:colOff>209550</xdr:colOff>
      <xdr:row>55</xdr:row>
      <xdr:rowOff>76200</xdr:rowOff>
    </xdr:to>
    <xdr:graphicFrame macro="">
      <xdr:nvGraphicFramePr>
        <xdr:cNvPr id="3" name="Grafico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590549</xdr:colOff>
      <xdr:row>59</xdr:row>
      <xdr:rowOff>142874</xdr:rowOff>
    </xdr:from>
    <xdr:to>
      <xdr:col>20</xdr:col>
      <xdr:colOff>219074</xdr:colOff>
      <xdr:row>80</xdr:row>
      <xdr:rowOff>9524</xdr:rowOff>
    </xdr:to>
    <xdr:graphicFrame macro="">
      <xdr:nvGraphicFramePr>
        <xdr:cNvPr id="4" name="Gra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8</xdr:col>
      <xdr:colOff>0</xdr:colOff>
      <xdr:row>25</xdr:row>
      <xdr:rowOff>0</xdr:rowOff>
    </xdr:from>
    <xdr:ext cx="7355416" cy="1783180"/>
    <xdr:sp macro="" textlink="">
      <xdr:nvSpPr>
        <xdr:cNvPr id="5" name="CasellaDiTesto 4">
          <a:extLst>
            <a:ext uri="{FF2B5EF4-FFF2-40B4-BE49-F238E27FC236}">
              <a16:creationId xmlns:a16="http://schemas.microsoft.com/office/drawing/2014/main" id="{00000000-0008-0000-0300-000005000000}"/>
            </a:ext>
          </a:extLst>
        </xdr:cNvPr>
        <xdr:cNvSpPr txBox="1"/>
      </xdr:nvSpPr>
      <xdr:spPr>
        <a:xfrm>
          <a:off x="4781550" y="4152900"/>
          <a:ext cx="7355416" cy="17831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it-IT" sz="1200"/>
            <a:t>Abbiamo stimato il trend-ciclo,</a:t>
          </a:r>
          <a:r>
            <a:rPr lang="it-IT" sz="1200" baseline="0"/>
            <a:t> </a:t>
          </a:r>
          <a:r>
            <a:rPr lang="it-IT" sz="1200"/>
            <a:t>di prima approssimazione, della serie storica sul prezzo della benzina utilizzando</a:t>
          </a:r>
          <a:r>
            <a:rPr lang="it-IT" sz="1200" baseline="0"/>
            <a:t> l'interpolazione meccanica, ossia la tecnica delle medie mobili ( invece della interpolazione analitica, che consiste nell' adattare alla linea dei dati una funzione). Dalla stima possiamo notare come nel 2007 il ciclo (tratto nero) abbia avuto un andamento quasi identico al trend (tratto rosso), con l'assenza di forti oscillazioni. Nel 2008 fino alla fine del 2009, possiamo notare come la crisi finanziaria che ha colpito i mercati si sia ripercossa sul prezzo della benzina, causando ampie oscillazioni attorno al trend e una caduta sostanziale del prezzo. Dal 2010 fino alla fine del 2012 il ciclo  ha avuto un andamento quasi identico al trend il quale è stato crescente. Stessa cosa avviene nel 2013 e 2014 con un trend  piatto. nel 2015 assistiamo nuovamente a forti oscillazioni del ciclo intorno al trend e  un crollo del prezzo.</a:t>
          </a:r>
          <a:endParaRPr lang="it-IT" sz="1200"/>
        </a:p>
      </xdr:txBody>
    </xdr:sp>
    <xdr:clientData/>
  </xdr:oneCellAnchor>
  <xdr:oneCellAnchor>
    <xdr:from>
      <xdr:col>8</xdr:col>
      <xdr:colOff>0</xdr:colOff>
      <xdr:row>56</xdr:row>
      <xdr:rowOff>0</xdr:rowOff>
    </xdr:from>
    <xdr:ext cx="7355416" cy="468077"/>
    <xdr:sp macro="" textlink="">
      <xdr:nvSpPr>
        <xdr:cNvPr id="6" name="CasellaDiTesto 5">
          <a:extLst>
            <a:ext uri="{FF2B5EF4-FFF2-40B4-BE49-F238E27FC236}">
              <a16:creationId xmlns:a16="http://schemas.microsoft.com/office/drawing/2014/main" id="{00000000-0008-0000-0300-000006000000}"/>
            </a:ext>
          </a:extLst>
        </xdr:cNvPr>
        <xdr:cNvSpPr txBox="1"/>
      </xdr:nvSpPr>
      <xdr:spPr>
        <a:xfrm>
          <a:off x="4781550" y="9172575"/>
          <a:ext cx="7355416" cy="46807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it-IT" sz="1200"/>
            <a:t>Notiamo</a:t>
          </a:r>
          <a:r>
            <a:rPr lang="it-IT" sz="1200" baseline="0"/>
            <a:t> come la stima del trend-ciclo di prima approssimazione del prezzo del diesel segua sostanzialmente quella della benzina.</a:t>
          </a:r>
          <a:endParaRPr lang="it-IT" sz="1200"/>
        </a:p>
      </xdr:txBody>
    </xdr:sp>
    <xdr:clientData/>
  </xdr:oneCellAnchor>
  <xdr:oneCellAnchor>
    <xdr:from>
      <xdr:col>8</xdr:col>
      <xdr:colOff>0</xdr:colOff>
      <xdr:row>81</xdr:row>
      <xdr:rowOff>0</xdr:rowOff>
    </xdr:from>
    <xdr:ext cx="7355416" cy="468077"/>
    <xdr:sp macro="" textlink="">
      <xdr:nvSpPr>
        <xdr:cNvPr id="7" name="CasellaDiTesto 6">
          <a:extLst>
            <a:ext uri="{FF2B5EF4-FFF2-40B4-BE49-F238E27FC236}">
              <a16:creationId xmlns:a16="http://schemas.microsoft.com/office/drawing/2014/main" id="{00000000-0008-0000-0300-000007000000}"/>
            </a:ext>
          </a:extLst>
        </xdr:cNvPr>
        <xdr:cNvSpPr txBox="1"/>
      </xdr:nvSpPr>
      <xdr:spPr>
        <a:xfrm>
          <a:off x="4781550" y="13220700"/>
          <a:ext cx="7355416" cy="46807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r>
            <a:rPr lang="it-IT" sz="1200"/>
            <a:t>Notiamo</a:t>
          </a:r>
          <a:r>
            <a:rPr lang="it-IT" sz="1200" baseline="0"/>
            <a:t> come il trend del prezzo del Gpl segua quello di benzina e diesel ma, rispetto a questi ultimi, con delle  forti oscillazioni del ciclo intorno al trend più protatte nel tempo (dal 2010 al 2015).</a:t>
          </a:r>
          <a:endParaRPr lang="it-IT" sz="12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14</xdr:col>
      <xdr:colOff>19049</xdr:colOff>
      <xdr:row>15</xdr:row>
      <xdr:rowOff>152399</xdr:rowOff>
    </xdr:from>
    <xdr:to>
      <xdr:col>25</xdr:col>
      <xdr:colOff>9524</xdr:colOff>
      <xdr:row>35</xdr:row>
      <xdr:rowOff>9524</xdr:rowOff>
    </xdr:to>
    <xdr:graphicFrame macro="">
      <xdr:nvGraphicFramePr>
        <xdr:cNvPr id="2" name="Grafico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9524</xdr:colOff>
      <xdr:row>51</xdr:row>
      <xdr:rowOff>47624</xdr:rowOff>
    </xdr:from>
    <xdr:to>
      <xdr:col>25</xdr:col>
      <xdr:colOff>38099</xdr:colOff>
      <xdr:row>69</xdr:row>
      <xdr:rowOff>19049</xdr:rowOff>
    </xdr:to>
    <xdr:graphicFrame macro="">
      <xdr:nvGraphicFramePr>
        <xdr:cNvPr id="3" name="Grafico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9524</xdr:colOff>
      <xdr:row>84</xdr:row>
      <xdr:rowOff>19049</xdr:rowOff>
    </xdr:from>
    <xdr:to>
      <xdr:col>24</xdr:col>
      <xdr:colOff>590549</xdr:colOff>
      <xdr:row>100</xdr:row>
      <xdr:rowOff>142875</xdr:rowOff>
    </xdr:to>
    <xdr:graphicFrame macro="">
      <xdr:nvGraphicFramePr>
        <xdr:cNvPr id="4" name="Grafico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19049</xdr:colOff>
      <xdr:row>2</xdr:row>
      <xdr:rowOff>38099</xdr:rowOff>
    </xdr:from>
    <xdr:to>
      <xdr:col>27</xdr:col>
      <xdr:colOff>466724</xdr:colOff>
      <xdr:row>22</xdr:row>
      <xdr:rowOff>47624</xdr:rowOff>
    </xdr:to>
    <xdr:graphicFrame macro="">
      <xdr:nvGraphicFramePr>
        <xdr:cNvPr id="4" name="Grafico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14</xdr:col>
      <xdr:colOff>19049</xdr:colOff>
      <xdr:row>2</xdr:row>
      <xdr:rowOff>28576</xdr:rowOff>
    </xdr:from>
    <xdr:to>
      <xdr:col>25</xdr:col>
      <xdr:colOff>561974</xdr:colOff>
      <xdr:row>28</xdr:row>
      <xdr:rowOff>0</xdr:rowOff>
    </xdr:to>
    <xdr:graphicFrame macro="">
      <xdr:nvGraphicFramePr>
        <xdr:cNvPr id="4" name="Grafico 3">
          <a:extLst>
            <a:ext uri="{FF2B5EF4-FFF2-40B4-BE49-F238E27FC236}">
              <a16:creationId xmlns:a16="http://schemas.microsoft.com/office/drawing/2014/main" id="{00000000-0008-0000-0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9525</xdr:colOff>
      <xdr:row>29</xdr:row>
      <xdr:rowOff>38100</xdr:rowOff>
    </xdr:from>
    <xdr:to>
      <xdr:col>25</xdr:col>
      <xdr:colOff>428625</xdr:colOff>
      <xdr:row>47</xdr:row>
      <xdr:rowOff>19050</xdr:rowOff>
    </xdr:to>
    <xdr:graphicFrame macro="">
      <xdr:nvGraphicFramePr>
        <xdr:cNvPr id="2" name="Grafico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590549</xdr:colOff>
      <xdr:row>48</xdr:row>
      <xdr:rowOff>9524</xdr:rowOff>
    </xdr:from>
    <xdr:to>
      <xdr:col>25</xdr:col>
      <xdr:colOff>419100</xdr:colOff>
      <xdr:row>66</xdr:row>
      <xdr:rowOff>142875</xdr:rowOff>
    </xdr:to>
    <xdr:graphicFrame macro="">
      <xdr:nvGraphicFramePr>
        <xdr:cNvPr id="6" name="Grafico 5">
          <a:extLst>
            <a:ext uri="{FF2B5EF4-FFF2-40B4-BE49-F238E27FC236}">
              <a16:creationId xmlns:a16="http://schemas.microsoft.com/office/drawing/2014/main" id="{00000000-0008-0000-06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11</xdr:col>
      <xdr:colOff>28575</xdr:colOff>
      <xdr:row>2</xdr:row>
      <xdr:rowOff>19049</xdr:rowOff>
    </xdr:from>
    <xdr:to>
      <xdr:col>21</xdr:col>
      <xdr:colOff>352425</xdr:colOff>
      <xdr:row>26</xdr:row>
      <xdr:rowOff>47624</xdr:rowOff>
    </xdr:to>
    <xdr:graphicFrame macro="">
      <xdr:nvGraphicFramePr>
        <xdr:cNvPr id="2" name="Grafico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19050</xdr:colOff>
      <xdr:row>27</xdr:row>
      <xdr:rowOff>47625</xdr:rowOff>
    </xdr:from>
    <xdr:to>
      <xdr:col>21</xdr:col>
      <xdr:colOff>342900</xdr:colOff>
      <xdr:row>45</xdr:row>
      <xdr:rowOff>104775</xdr:rowOff>
    </xdr:to>
    <xdr:graphicFrame macro="">
      <xdr:nvGraphicFramePr>
        <xdr:cNvPr id="5" name="Grafico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9525</xdr:colOff>
      <xdr:row>47</xdr:row>
      <xdr:rowOff>0</xdr:rowOff>
    </xdr:from>
    <xdr:to>
      <xdr:col>21</xdr:col>
      <xdr:colOff>257175</xdr:colOff>
      <xdr:row>70</xdr:row>
      <xdr:rowOff>85725</xdr:rowOff>
    </xdr:to>
    <xdr:graphicFrame macro="">
      <xdr:nvGraphicFramePr>
        <xdr:cNvPr id="4" name="Grafico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352425</xdr:colOff>
      <xdr:row>11</xdr:row>
      <xdr:rowOff>19050</xdr:rowOff>
    </xdr:from>
    <xdr:to>
      <xdr:col>23</xdr:col>
      <xdr:colOff>552450</xdr:colOff>
      <xdr:row>32</xdr:row>
      <xdr:rowOff>0</xdr:rowOff>
    </xdr:to>
    <xdr:cxnSp macro="">
      <xdr:nvCxnSpPr>
        <xdr:cNvPr id="7" name="Connettore 2 6">
          <a:extLst>
            <a:ext uri="{FF2B5EF4-FFF2-40B4-BE49-F238E27FC236}">
              <a16:creationId xmlns:a16="http://schemas.microsoft.com/office/drawing/2014/main" id="{00000000-0008-0000-0700-000007000000}"/>
            </a:ext>
          </a:extLst>
        </xdr:cNvPr>
        <xdr:cNvCxnSpPr/>
      </xdr:nvCxnSpPr>
      <xdr:spPr>
        <a:xfrm>
          <a:off x="12820650" y="1905000"/>
          <a:ext cx="1381125" cy="34385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361950</xdr:colOff>
      <xdr:row>32</xdr:row>
      <xdr:rowOff>19050</xdr:rowOff>
    </xdr:from>
    <xdr:to>
      <xdr:col>23</xdr:col>
      <xdr:colOff>561975</xdr:colOff>
      <xdr:row>32</xdr:row>
      <xdr:rowOff>19050</xdr:rowOff>
    </xdr:to>
    <xdr:cxnSp macro="">
      <xdr:nvCxnSpPr>
        <xdr:cNvPr id="9" name="Connettore 2 8">
          <a:extLst>
            <a:ext uri="{FF2B5EF4-FFF2-40B4-BE49-F238E27FC236}">
              <a16:creationId xmlns:a16="http://schemas.microsoft.com/office/drawing/2014/main" id="{00000000-0008-0000-0700-000009000000}"/>
            </a:ext>
          </a:extLst>
        </xdr:cNvPr>
        <xdr:cNvCxnSpPr/>
      </xdr:nvCxnSpPr>
      <xdr:spPr>
        <a:xfrm>
          <a:off x="12830175" y="5362575"/>
          <a:ext cx="138112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257175</xdr:colOff>
      <xdr:row>32</xdr:row>
      <xdr:rowOff>19050</xdr:rowOff>
    </xdr:from>
    <xdr:to>
      <xdr:col>23</xdr:col>
      <xdr:colOff>561975</xdr:colOff>
      <xdr:row>59</xdr:row>
      <xdr:rowOff>0</xdr:rowOff>
    </xdr:to>
    <xdr:cxnSp macro="">
      <xdr:nvCxnSpPr>
        <xdr:cNvPr id="11" name="Connettore 2 10">
          <a:extLst>
            <a:ext uri="{FF2B5EF4-FFF2-40B4-BE49-F238E27FC236}">
              <a16:creationId xmlns:a16="http://schemas.microsoft.com/office/drawing/2014/main" id="{00000000-0008-0000-0700-00000B000000}"/>
            </a:ext>
          </a:extLst>
        </xdr:cNvPr>
        <xdr:cNvCxnSpPr/>
      </xdr:nvCxnSpPr>
      <xdr:spPr>
        <a:xfrm flipV="1">
          <a:off x="12725400" y="5362575"/>
          <a:ext cx="1485900" cy="4410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28575</xdr:colOff>
      <xdr:row>1</xdr:row>
      <xdr:rowOff>9525</xdr:rowOff>
    </xdr:from>
    <xdr:to>
      <xdr:col>19</xdr:col>
      <xdr:colOff>466725</xdr:colOff>
      <xdr:row>18</xdr:row>
      <xdr:rowOff>0</xdr:rowOff>
    </xdr:to>
    <xdr:graphicFrame macro="">
      <xdr:nvGraphicFramePr>
        <xdr:cNvPr id="2" name="Grafico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38100</xdr:colOff>
      <xdr:row>22</xdr:row>
      <xdr:rowOff>28575</xdr:rowOff>
    </xdr:from>
    <xdr:to>
      <xdr:col>19</xdr:col>
      <xdr:colOff>438150</xdr:colOff>
      <xdr:row>39</xdr:row>
      <xdr:rowOff>0</xdr:rowOff>
    </xdr:to>
    <xdr:graphicFrame macro="">
      <xdr:nvGraphicFramePr>
        <xdr:cNvPr id="4" name="Grafico 3">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552449</xdr:colOff>
      <xdr:row>42</xdr:row>
      <xdr:rowOff>47625</xdr:rowOff>
    </xdr:from>
    <xdr:to>
      <xdr:col>21</xdr:col>
      <xdr:colOff>228600</xdr:colOff>
      <xdr:row>59</xdr:row>
      <xdr:rowOff>66675</xdr:rowOff>
    </xdr:to>
    <xdr:graphicFrame macro="">
      <xdr:nvGraphicFramePr>
        <xdr:cNvPr id="5" name="Grafico 4">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20</xdr:col>
      <xdr:colOff>95249</xdr:colOff>
      <xdr:row>0</xdr:row>
      <xdr:rowOff>257175</xdr:rowOff>
    </xdr:from>
    <xdr:ext cx="4371975" cy="1085850"/>
    <xdr:sp macro="" textlink="">
      <xdr:nvSpPr>
        <xdr:cNvPr id="6" name="CasellaDiTesto 5">
          <a:extLst>
            <a:ext uri="{FF2B5EF4-FFF2-40B4-BE49-F238E27FC236}">
              <a16:creationId xmlns:a16="http://schemas.microsoft.com/office/drawing/2014/main" id="{00000000-0008-0000-0800-000006000000}"/>
            </a:ext>
          </a:extLst>
        </xdr:cNvPr>
        <xdr:cNvSpPr txBox="1"/>
      </xdr:nvSpPr>
      <xdr:spPr>
        <a:xfrm>
          <a:off x="12106274" y="257175"/>
          <a:ext cx="4371975" cy="1085850"/>
        </a:xfrm>
        <a:prstGeom prst="rect">
          <a:avLst/>
        </a:prstGeom>
        <a:solidFill>
          <a:schemeClr val="lt1"/>
        </a:solidFill>
        <a:ln w="9525" cmpd="sng">
          <a:solidFill>
            <a:srgbClr val="00B05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it-IT" sz="1200" baseline="0"/>
            <a:t>Dal grafico notiamo che i residui tendono a disporsi in maniera casuale e campanulare. Nello specifico notiamo che la distribuzione segue una normale o gaussiana, deducibile anche dal valore della media e della varianza. Pertanto, la componente deterministica è buona e i residui sono realmente stocastici.</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xdr:col>
      <xdr:colOff>0</xdr:colOff>
      <xdr:row>3</xdr:row>
      <xdr:rowOff>1</xdr:rowOff>
    </xdr:from>
    <xdr:ext cx="8943975" cy="1828800"/>
    <xdr:sp macro="" textlink="">
      <xdr:nvSpPr>
        <xdr:cNvPr id="2" name="CasellaDiTesto 1">
          <a:extLst>
            <a:ext uri="{FF2B5EF4-FFF2-40B4-BE49-F238E27FC236}">
              <a16:creationId xmlns:a16="http://schemas.microsoft.com/office/drawing/2014/main" id="{00000000-0008-0000-0900-000002000000}"/>
            </a:ext>
          </a:extLst>
        </xdr:cNvPr>
        <xdr:cNvSpPr txBox="1"/>
      </xdr:nvSpPr>
      <xdr:spPr>
        <a:xfrm>
          <a:off x="1219200" y="485776"/>
          <a:ext cx="8943975" cy="1828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it-IT" sz="1100" b="0" i="0" u="none" strike="noStrike">
              <a:solidFill>
                <a:schemeClr val="dk1"/>
              </a:solidFill>
              <a:latin typeface="+mn-lt"/>
              <a:ea typeface="+mn-ea"/>
              <a:cs typeface="+mn-cs"/>
            </a:rPr>
            <a:t>Andiamo a calcolare la correlazione esistente tra le variabili servendoci dell'indice di correlazione di Pearson: </a:t>
          </a:r>
          <a:r>
            <a:rPr lang="it-IT" sz="1600"/>
            <a:t> </a:t>
          </a:r>
          <a:r>
            <a:rPr lang="it-IT" sz="1100" b="0" i="0" u="none" strike="noStrike">
              <a:solidFill>
                <a:schemeClr val="dk1"/>
              </a:solidFill>
              <a:latin typeface="+mn-lt"/>
              <a:ea typeface="+mn-ea"/>
              <a:cs typeface="+mn-cs"/>
            </a:rPr>
            <a:t>Date due variabili statistiche X e Y, l'indice di correlazione di Pearson è definito come la loro covarianza divisa per il prodotto delle deviazioni standard delle due variabili:</a:t>
          </a:r>
          <a:r>
            <a:rPr lang="it-IT" sz="1600"/>
            <a:t> </a:t>
          </a:r>
          <a:endParaRPr lang="it-IT" sz="1100" b="0" i="0" u="none" strike="noStrike">
            <a:solidFill>
              <a:schemeClr val="dk1"/>
            </a:solidFill>
            <a:latin typeface="+mn-lt"/>
            <a:ea typeface="+mn-ea"/>
            <a:cs typeface="+mn-cs"/>
          </a:endParaRPr>
        </a:p>
        <a:p>
          <a:endParaRPr lang="it-IT" sz="1100" b="0" i="0" u="none" strike="noStrike">
            <a:solidFill>
              <a:schemeClr val="dk1"/>
            </a:solidFill>
            <a:latin typeface="+mn-lt"/>
            <a:ea typeface="+mn-ea"/>
            <a:cs typeface="+mn-cs"/>
          </a:endParaRPr>
        </a:p>
        <a:p>
          <a:endParaRPr lang="it-IT" sz="1100" b="0" i="0" u="none" strike="noStrike">
            <a:solidFill>
              <a:schemeClr val="dk1"/>
            </a:solidFill>
            <a:latin typeface="+mn-lt"/>
            <a:ea typeface="+mn-ea"/>
            <a:cs typeface="+mn-cs"/>
          </a:endParaRPr>
        </a:p>
        <a:p>
          <a:r>
            <a:rPr lang="it-IT" sz="1100" b="0" i="0" u="none" strike="noStrike">
              <a:solidFill>
                <a:schemeClr val="dk1"/>
              </a:solidFill>
              <a:latin typeface="+mn-lt"/>
              <a:ea typeface="+mn-ea"/>
              <a:cs typeface="+mn-cs"/>
            </a:rPr>
            <a:t> Il coefficiente assume sempre valori compresi tra -1 e 1.</a:t>
          </a:r>
          <a:r>
            <a:rPr lang="it-IT" sz="1600"/>
            <a:t> </a:t>
          </a:r>
          <a:r>
            <a:rPr lang="it-IT" sz="1100" b="0" i="0" u="none" strike="noStrike">
              <a:solidFill>
                <a:schemeClr val="dk1"/>
              </a:solidFill>
              <a:latin typeface="+mn-lt"/>
              <a:ea typeface="+mn-ea"/>
              <a:cs typeface="+mn-cs"/>
            </a:rPr>
            <a:t>Se il coefficiente assume valori vicini ad 1 allora la correlazione sarà forte e "diretta" (all'aumentare di una variabile aumenterà anche l'altra),</a:t>
          </a:r>
          <a:r>
            <a:rPr lang="it-IT" sz="1600"/>
            <a:t> </a:t>
          </a:r>
          <a:r>
            <a:rPr lang="it-IT" sz="1100" b="0" i="0" u="none" strike="noStrike">
              <a:solidFill>
                <a:schemeClr val="dk1"/>
              </a:solidFill>
              <a:latin typeface="+mn-lt"/>
              <a:ea typeface="+mn-ea"/>
              <a:cs typeface="+mn-cs"/>
            </a:rPr>
            <a:t>se assume valori vicini a -1 la correlazione sarà forte ed "inversa" (all'aumentare dei valori di una variabile diminuiranno i valori dell'altra),</a:t>
          </a:r>
          <a:r>
            <a:rPr lang="it-IT" sz="1600"/>
            <a:t> </a:t>
          </a:r>
          <a:r>
            <a:rPr lang="it-IT" sz="1100" b="0" i="0" u="none" strike="noStrike">
              <a:solidFill>
                <a:schemeClr val="dk1"/>
              </a:solidFill>
              <a:latin typeface="+mn-lt"/>
              <a:ea typeface="+mn-ea"/>
              <a:cs typeface="+mn-cs"/>
            </a:rPr>
            <a:t>se il coefficiente assume valori prossimi allo zero allora tra la due variabili avremo una correlazione nulla.</a:t>
          </a:r>
          <a:r>
            <a:rPr lang="it-IT" sz="1600"/>
            <a:t> </a:t>
          </a:r>
          <a:endParaRPr lang="it-IT" sz="1600" baseline="0"/>
        </a:p>
      </xdr:txBody>
    </xdr:sp>
    <xdr:clientData/>
  </xdr:oneCellAnchor>
  <xdr:twoCellAnchor editAs="oneCell">
    <xdr:from>
      <xdr:col>3</xdr:col>
      <xdr:colOff>762000</xdr:colOff>
      <xdr:row>6</xdr:row>
      <xdr:rowOff>66675</xdr:rowOff>
    </xdr:from>
    <xdr:to>
      <xdr:col>4</xdr:col>
      <xdr:colOff>352425</xdr:colOff>
      <xdr:row>8</xdr:row>
      <xdr:rowOff>114300</xdr:rowOff>
    </xdr:to>
    <xdr:pic>
      <xdr:nvPicPr>
        <xdr:cNvPr id="3" name="Immagine 2" descr="\ \rho_{XY} = \frac{\sigma_{XY}}{\sigma_X \sigma_Y}">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48150" y="1038225"/>
          <a:ext cx="1057275" cy="371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152399</xdr:colOff>
      <xdr:row>16</xdr:row>
      <xdr:rowOff>142873</xdr:rowOff>
    </xdr:from>
    <xdr:ext cx="5895975" cy="895351"/>
    <xdr:sp macro="" textlink="">
      <xdr:nvSpPr>
        <xdr:cNvPr id="5" name="CasellaDiTesto 4">
          <a:extLst>
            <a:ext uri="{FF2B5EF4-FFF2-40B4-BE49-F238E27FC236}">
              <a16:creationId xmlns:a16="http://schemas.microsoft.com/office/drawing/2014/main" id="{00000000-0008-0000-0900-000005000000}"/>
            </a:ext>
          </a:extLst>
        </xdr:cNvPr>
        <xdr:cNvSpPr txBox="1"/>
      </xdr:nvSpPr>
      <xdr:spPr>
        <a:xfrm>
          <a:off x="152399" y="2733673"/>
          <a:ext cx="5895975" cy="8953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it-IT" sz="1200" baseline="0"/>
            <a:t>In </a:t>
          </a:r>
          <a:r>
            <a:rPr lang="it-IT" sz="1200" baseline="0">
              <a:solidFill>
                <a:schemeClr val="accent3"/>
              </a:solidFill>
            </a:rPr>
            <a:t>verde</a:t>
          </a:r>
          <a:r>
            <a:rPr lang="it-IT" sz="1200" baseline="0"/>
            <a:t> abbiamo evidenziato quei valori che mostrano una correlazione forte e diretta</a:t>
          </a:r>
        </a:p>
        <a:p>
          <a:r>
            <a:rPr lang="it-IT" sz="1200" baseline="0"/>
            <a:t>In </a:t>
          </a:r>
          <a:r>
            <a:rPr lang="it-IT" sz="1200" baseline="0">
              <a:solidFill>
                <a:schemeClr val="accent2"/>
              </a:solidFill>
            </a:rPr>
            <a:t>rosso </a:t>
          </a:r>
          <a:r>
            <a:rPr lang="it-IT" sz="1200" baseline="0"/>
            <a:t>abbiamo evidenziato quei valori che mostrano una correlazione forte e inversa</a:t>
          </a:r>
        </a:p>
        <a:p>
          <a:r>
            <a:rPr lang="it-IT" sz="1200" baseline="0"/>
            <a:t>In </a:t>
          </a:r>
          <a:r>
            <a:rPr lang="it-IT" sz="1200" baseline="0">
              <a:solidFill>
                <a:schemeClr val="bg2">
                  <a:lumMod val="50000"/>
                </a:schemeClr>
              </a:solidFill>
            </a:rPr>
            <a:t>marrone </a:t>
          </a:r>
          <a:r>
            <a:rPr lang="it-IT" sz="1200" baseline="0"/>
            <a:t>abbiamo evidenziato quei valori che mostrano una correlazione mediocre</a:t>
          </a:r>
        </a:p>
        <a:p>
          <a:r>
            <a:rPr lang="it-IT" sz="1200" baseline="0"/>
            <a:t>In </a:t>
          </a:r>
          <a:r>
            <a:rPr lang="it-IT" sz="1200" b="1" baseline="0"/>
            <a:t>nero</a:t>
          </a:r>
          <a:r>
            <a:rPr lang="it-IT" sz="1200" baseline="0"/>
            <a:t> quei valori che presentano correlazione debole o nulla</a:t>
          </a:r>
        </a:p>
      </xdr:txBody>
    </xdr:sp>
    <xdr:clientData/>
  </xdr:oneCellAnchor>
  <xdr:oneCellAnchor>
    <xdr:from>
      <xdr:col>2</xdr:col>
      <xdr:colOff>1924051</xdr:colOff>
      <xdr:row>40</xdr:row>
      <xdr:rowOff>123825</xdr:rowOff>
    </xdr:from>
    <xdr:ext cx="2505074" cy="933450"/>
    <xdr:sp macro="" textlink="">
      <xdr:nvSpPr>
        <xdr:cNvPr id="6" name="CasellaDiTesto 5">
          <a:extLst>
            <a:ext uri="{FF2B5EF4-FFF2-40B4-BE49-F238E27FC236}">
              <a16:creationId xmlns:a16="http://schemas.microsoft.com/office/drawing/2014/main" id="{00000000-0008-0000-0900-000006000000}"/>
            </a:ext>
          </a:extLst>
        </xdr:cNvPr>
        <xdr:cNvSpPr txBox="1"/>
      </xdr:nvSpPr>
      <xdr:spPr>
        <a:xfrm>
          <a:off x="3143251" y="6734175"/>
          <a:ext cx="2505074" cy="933450"/>
        </a:xfrm>
        <a:prstGeom prst="rect">
          <a:avLst/>
        </a:prstGeom>
        <a:solidFill>
          <a:schemeClr val="lt1"/>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p>
          <a:r>
            <a:rPr lang="it-IT" sz="1200" baseline="0"/>
            <a:t>Il pil con i consumi della benzina ha una correlazione forte ed inversa, per cui all' aumentare del PIL diminuiscono i consumi di benzina.</a:t>
          </a:r>
        </a:p>
      </xdr:txBody>
    </xdr:sp>
    <xdr:clientData/>
  </xdr:oneCellAnchor>
  <xdr:twoCellAnchor>
    <xdr:from>
      <xdr:col>3</xdr:col>
      <xdr:colOff>904875</xdr:colOff>
      <xdr:row>39</xdr:row>
      <xdr:rowOff>9525</xdr:rowOff>
    </xdr:from>
    <xdr:to>
      <xdr:col>3</xdr:col>
      <xdr:colOff>909638</xdr:colOff>
      <xdr:row>40</xdr:row>
      <xdr:rowOff>123825</xdr:rowOff>
    </xdr:to>
    <xdr:cxnSp macro="">
      <xdr:nvCxnSpPr>
        <xdr:cNvPr id="8" name="Connettore 2 7">
          <a:extLst>
            <a:ext uri="{FF2B5EF4-FFF2-40B4-BE49-F238E27FC236}">
              <a16:creationId xmlns:a16="http://schemas.microsoft.com/office/drawing/2014/main" id="{00000000-0008-0000-0900-000008000000}"/>
            </a:ext>
          </a:extLst>
        </xdr:cNvPr>
        <xdr:cNvCxnSpPr>
          <a:endCxn id="6" idx="0"/>
        </xdr:cNvCxnSpPr>
      </xdr:nvCxnSpPr>
      <xdr:spPr>
        <a:xfrm>
          <a:off x="4391025" y="6457950"/>
          <a:ext cx="4763" cy="276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ema di Office">
  <a:themeElements>
    <a:clrScheme name="Personalizzato 1">
      <a:dk1>
        <a:sysClr val="windowText" lastClr="000000"/>
      </a:dk1>
      <a:lt1>
        <a:sysClr val="window" lastClr="FFFFFF"/>
      </a:lt1>
      <a:dk2>
        <a:srgbClr val="1F497D"/>
      </a:dk2>
      <a:lt2>
        <a:srgbClr val="EEECE1"/>
      </a:lt2>
      <a:accent1>
        <a:srgbClr val="000000"/>
      </a:accent1>
      <a:accent2>
        <a:srgbClr val="FF0000"/>
      </a:accent2>
      <a:accent3>
        <a:srgbClr val="00B050"/>
      </a:accent3>
      <a:accent4>
        <a:srgbClr val="00B0F0"/>
      </a:accent4>
      <a:accent5>
        <a:srgbClr val="C807D7"/>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oleObject" Target="../embeddings/oleObject5.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image" Target="../media/image6.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 Id="rId14" Type="http://schemas.openxmlformats.org/officeDocument/2006/relationships/oleObject" Target="../embeddings/oleObject6.bin"/></Relationships>
</file>

<file path=xl/worksheets/_rels/sheet20.xml.rels><?xml version="1.0" encoding="UTF-8" standalone="yes"?>
<Relationships xmlns="http://schemas.openxmlformats.org/package/2006/relationships"><Relationship Id="rId8" Type="http://schemas.openxmlformats.org/officeDocument/2006/relationships/image" Target="../media/image10.emf"/><Relationship Id="rId3" Type="http://schemas.openxmlformats.org/officeDocument/2006/relationships/oleObject" Target="../embeddings/oleObject7.bin"/><Relationship Id="rId7" Type="http://schemas.openxmlformats.org/officeDocument/2006/relationships/oleObject" Target="../embeddings/oleObject9.bin"/><Relationship Id="rId2" Type="http://schemas.openxmlformats.org/officeDocument/2006/relationships/vmlDrawing" Target="../drawings/vmlDrawing2.vml"/><Relationship Id="rId1" Type="http://schemas.openxmlformats.org/officeDocument/2006/relationships/drawing" Target="../drawings/drawing15.xml"/><Relationship Id="rId6" Type="http://schemas.openxmlformats.org/officeDocument/2006/relationships/image" Target="../media/image9.emf"/><Relationship Id="rId5" Type="http://schemas.openxmlformats.org/officeDocument/2006/relationships/oleObject" Target="../embeddings/oleObject8.bin"/><Relationship Id="rId4" Type="http://schemas.openxmlformats.org/officeDocument/2006/relationships/image" Target="../media/image8.emf"/></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4"/>
  <sheetViews>
    <sheetView tabSelected="1" workbookViewId="0">
      <selection activeCell="A3" sqref="A3:O20"/>
    </sheetView>
  </sheetViews>
  <sheetFormatPr defaultRowHeight="12.75" x14ac:dyDescent="0.2"/>
  <cols>
    <col min="1" max="1" width="6.42578125" style="77" customWidth="1"/>
    <col min="2" max="2" width="22" style="77" bestFit="1" customWidth="1"/>
    <col min="3" max="3" width="10.5703125" style="77" bestFit="1" customWidth="1"/>
    <col min="4" max="4" width="9.85546875" style="77" bestFit="1" customWidth="1"/>
    <col min="5" max="5" width="9.140625" style="77"/>
    <col min="6" max="6" width="22" style="77" bestFit="1" customWidth="1"/>
    <col min="7" max="7" width="10.5703125" style="77" bestFit="1" customWidth="1"/>
    <col min="8" max="8" width="8.85546875" style="77" bestFit="1" customWidth="1"/>
    <col min="9" max="9" width="8.7109375" style="77" bestFit="1" customWidth="1"/>
    <col min="10" max="10" width="22" style="77" bestFit="1" customWidth="1"/>
    <col min="11" max="11" width="10.5703125" style="77" bestFit="1" customWidth="1"/>
    <col min="12" max="12" width="8.85546875" style="77" bestFit="1" customWidth="1"/>
    <col min="13" max="13" width="9.140625" style="77"/>
    <col min="14" max="14" width="29.85546875" style="77" customWidth="1"/>
    <col min="15" max="15" width="34.5703125" style="77" bestFit="1" customWidth="1"/>
    <col min="16" max="16" width="9.140625" style="77"/>
    <col min="17" max="17" width="19.28515625" style="77" customWidth="1"/>
    <col min="18" max="18" width="23" style="77" customWidth="1"/>
    <col min="19" max="16384" width="9.140625" style="77"/>
  </cols>
  <sheetData>
    <row r="1" spans="1:15" ht="37.5" x14ac:dyDescent="0.5">
      <c r="A1" s="78" t="s">
        <v>182</v>
      </c>
    </row>
    <row r="3" spans="1:15" ht="15" x14ac:dyDescent="0.25">
      <c r="A3" s="65"/>
      <c r="B3" s="87" t="s">
        <v>1</v>
      </c>
      <c r="C3" s="88"/>
      <c r="D3" s="88"/>
      <c r="E3" s="89"/>
      <c r="F3" s="93" t="s">
        <v>2</v>
      </c>
      <c r="G3" s="93"/>
      <c r="H3" s="93"/>
      <c r="I3" s="94"/>
      <c r="J3" s="90" t="s">
        <v>12</v>
      </c>
      <c r="K3" s="91"/>
      <c r="L3" s="91"/>
      <c r="M3" s="92"/>
      <c r="N3" s="85"/>
      <c r="O3" s="86"/>
    </row>
    <row r="4" spans="1:15" x14ac:dyDescent="0.2">
      <c r="A4" s="79" t="s">
        <v>0</v>
      </c>
      <c r="B4" s="82" t="s">
        <v>47</v>
      </c>
      <c r="C4" s="82" t="s">
        <v>45</v>
      </c>
      <c r="D4" s="82" t="s">
        <v>168</v>
      </c>
      <c r="E4" s="82" t="s">
        <v>13</v>
      </c>
      <c r="F4" s="83" t="s">
        <v>47</v>
      </c>
      <c r="G4" s="82" t="s">
        <v>45</v>
      </c>
      <c r="H4" s="84" t="s">
        <v>168</v>
      </c>
      <c r="I4" s="82" t="s">
        <v>13</v>
      </c>
      <c r="J4" s="82" t="s">
        <v>47</v>
      </c>
      <c r="K4" s="82" t="s">
        <v>45</v>
      </c>
      <c r="L4" s="82" t="s">
        <v>168</v>
      </c>
      <c r="M4" s="82" t="s">
        <v>13</v>
      </c>
      <c r="N4" s="82" t="s">
        <v>43</v>
      </c>
      <c r="O4" s="82" t="s">
        <v>46</v>
      </c>
    </row>
    <row r="5" spans="1:15" x14ac:dyDescent="0.2">
      <c r="A5" s="80">
        <v>2000</v>
      </c>
      <c r="B5" s="4">
        <v>16758</v>
      </c>
      <c r="C5" s="4">
        <v>1.0820000000000001</v>
      </c>
      <c r="D5" s="5">
        <v>0.52100000000000002</v>
      </c>
      <c r="E5" s="4">
        <v>1598259</v>
      </c>
      <c r="F5" s="4">
        <v>18252</v>
      </c>
      <c r="G5" s="4">
        <v>0.89200000000000002</v>
      </c>
      <c r="H5" s="4">
        <v>0.38300000000000001</v>
      </c>
      <c r="I5" s="4">
        <v>813567</v>
      </c>
      <c r="J5" s="4">
        <v>1424</v>
      </c>
      <c r="K5" s="4">
        <v>0.54200000000000004</v>
      </c>
      <c r="L5" s="4">
        <v>0.14599999999999999</v>
      </c>
      <c r="M5" s="4">
        <v>2429</v>
      </c>
      <c r="N5" s="3">
        <v>11265</v>
      </c>
      <c r="O5" s="4">
        <v>1239266</v>
      </c>
    </row>
    <row r="6" spans="1:15" x14ac:dyDescent="0.2">
      <c r="A6" s="80">
        <v>2001</v>
      </c>
      <c r="B6" s="4">
        <v>16426</v>
      </c>
      <c r="C6" s="4">
        <v>1.052</v>
      </c>
      <c r="D6" s="5">
        <v>0.52400000000000002</v>
      </c>
      <c r="E6" s="4">
        <v>1530686</v>
      </c>
      <c r="F6" s="4">
        <v>20077</v>
      </c>
      <c r="G6" s="4">
        <v>0.86799999999999999</v>
      </c>
      <c r="H6" s="4">
        <v>0.38500000000000001</v>
      </c>
      <c r="I6" s="4">
        <v>872878</v>
      </c>
      <c r="J6" s="4">
        <v>1392</v>
      </c>
      <c r="K6" s="4">
        <v>0.54100000000000004</v>
      </c>
      <c r="L6" s="4">
        <v>0.14699999999999999</v>
      </c>
      <c r="M6" s="4">
        <v>461</v>
      </c>
      <c r="N6" s="3">
        <v>13124</v>
      </c>
      <c r="O6" s="4">
        <v>1298890</v>
      </c>
    </row>
    <row r="7" spans="1:15" x14ac:dyDescent="0.2">
      <c r="A7" s="80">
        <v>2002</v>
      </c>
      <c r="B7" s="4">
        <v>16040</v>
      </c>
      <c r="C7" s="4">
        <v>1.0469999999999999</v>
      </c>
      <c r="D7" s="5">
        <v>0.54200000000000004</v>
      </c>
      <c r="E7" s="4">
        <v>1304040</v>
      </c>
      <c r="F7" s="4">
        <v>21454</v>
      </c>
      <c r="G7" s="4">
        <v>0.85599999999999998</v>
      </c>
      <c r="H7" s="4">
        <v>0.40300000000000002</v>
      </c>
      <c r="I7" s="4">
        <v>976132</v>
      </c>
      <c r="J7" s="4">
        <v>1313</v>
      </c>
      <c r="K7" s="4">
        <v>0.51900000000000002</v>
      </c>
      <c r="L7" s="4">
        <v>0.157</v>
      </c>
      <c r="M7" s="4">
        <v>2382</v>
      </c>
      <c r="N7" s="3">
        <v>6182</v>
      </c>
      <c r="O7" s="4">
        <v>1345794</v>
      </c>
    </row>
    <row r="8" spans="1:15" x14ac:dyDescent="0.2">
      <c r="A8" s="80">
        <v>2003</v>
      </c>
      <c r="B8" s="4">
        <v>15418</v>
      </c>
      <c r="C8" s="4">
        <v>1.0580000000000001</v>
      </c>
      <c r="D8" s="5">
        <v>0.54200000000000004</v>
      </c>
      <c r="E8" s="4">
        <v>1155778</v>
      </c>
      <c r="F8" s="4">
        <v>22283</v>
      </c>
      <c r="G8" s="4">
        <v>0.877</v>
      </c>
      <c r="H8" s="4">
        <v>0.40300000000000002</v>
      </c>
      <c r="I8" s="4">
        <v>1084773</v>
      </c>
      <c r="J8" s="4">
        <v>1209</v>
      </c>
      <c r="K8" s="4">
        <v>0.54100000000000004</v>
      </c>
      <c r="L8" s="4">
        <v>0.157</v>
      </c>
      <c r="M8" s="4">
        <v>1173</v>
      </c>
      <c r="N8" s="3">
        <v>6031</v>
      </c>
      <c r="O8" s="4">
        <v>1390710</v>
      </c>
    </row>
    <row r="9" spans="1:15" x14ac:dyDescent="0.2">
      <c r="A9" s="80">
        <v>2004</v>
      </c>
      <c r="B9" s="4">
        <v>14541</v>
      </c>
      <c r="C9" s="4">
        <v>1.125</v>
      </c>
      <c r="D9" s="5">
        <v>0.55800000000000005</v>
      </c>
      <c r="E9" s="4">
        <v>937191</v>
      </c>
      <c r="F9" s="4">
        <v>23979</v>
      </c>
      <c r="G9" s="4">
        <v>0.94</v>
      </c>
      <c r="H9" s="4">
        <v>0.40300000000000002</v>
      </c>
      <c r="I9" s="4">
        <v>1314617</v>
      </c>
      <c r="J9" s="4">
        <v>1106</v>
      </c>
      <c r="K9" s="4">
        <v>0.53900000000000003</v>
      </c>
      <c r="L9" s="4">
        <v>0.157</v>
      </c>
      <c r="M9" s="4">
        <v>388</v>
      </c>
      <c r="N9" s="3">
        <v>12671</v>
      </c>
      <c r="O9" s="4">
        <v>1448363</v>
      </c>
    </row>
    <row r="10" spans="1:15" x14ac:dyDescent="0.2">
      <c r="A10" s="80">
        <v>2005</v>
      </c>
      <c r="B10" s="4">
        <v>13500</v>
      </c>
      <c r="C10" s="4">
        <v>1.2210000000000001</v>
      </c>
      <c r="D10" s="5">
        <v>0.56299999999999994</v>
      </c>
      <c r="E10" s="4">
        <v>903627</v>
      </c>
      <c r="F10" s="4">
        <v>24395</v>
      </c>
      <c r="G10" s="4">
        <v>1.109</v>
      </c>
      <c r="H10" s="4">
        <v>0.41199999999999998</v>
      </c>
      <c r="I10" s="4">
        <v>1308372</v>
      </c>
      <c r="J10" s="4">
        <v>1029</v>
      </c>
      <c r="K10" s="4">
        <v>0.56999999999999995</v>
      </c>
      <c r="L10" s="4">
        <v>0.157</v>
      </c>
      <c r="M10" s="4">
        <v>1833</v>
      </c>
      <c r="N10" s="3">
        <v>23824</v>
      </c>
      <c r="O10" s="4">
        <v>1489726</v>
      </c>
    </row>
    <row r="11" spans="1:15" x14ac:dyDescent="0.2">
      <c r="A11" s="80">
        <v>2006</v>
      </c>
      <c r="B11" s="4">
        <v>12659</v>
      </c>
      <c r="C11" s="4">
        <v>1.286</v>
      </c>
      <c r="D11" s="5">
        <v>0.56399999999999995</v>
      </c>
      <c r="E11" s="4">
        <v>941790</v>
      </c>
      <c r="F11" s="4">
        <v>25362</v>
      </c>
      <c r="G11" s="4">
        <v>1.1639999999999999</v>
      </c>
      <c r="H11" s="4">
        <v>0.41399999999999998</v>
      </c>
      <c r="I11" s="4">
        <v>1352271</v>
      </c>
      <c r="J11" s="4">
        <v>989</v>
      </c>
      <c r="K11" s="4">
        <v>0.64700000000000002</v>
      </c>
      <c r="L11" s="4">
        <v>0.14899999999999999</v>
      </c>
      <c r="M11" s="4">
        <v>3491</v>
      </c>
      <c r="N11" s="3">
        <v>28844</v>
      </c>
      <c r="O11" s="4">
        <v>1548473</v>
      </c>
    </row>
    <row r="12" spans="1:15" x14ac:dyDescent="0.2">
      <c r="A12" s="80">
        <v>2007</v>
      </c>
      <c r="B12" s="4">
        <v>11880</v>
      </c>
      <c r="C12" s="4">
        <v>1.2989999999999999</v>
      </c>
      <c r="D12" s="5">
        <v>0.56399999999999995</v>
      </c>
      <c r="E12" s="4">
        <v>1011689</v>
      </c>
      <c r="F12" s="4">
        <v>26129</v>
      </c>
      <c r="G12" s="4">
        <v>1.1639999999999999</v>
      </c>
      <c r="H12" s="4">
        <v>0.42</v>
      </c>
      <c r="I12" s="4">
        <v>1387988</v>
      </c>
      <c r="J12" s="4">
        <v>944</v>
      </c>
      <c r="K12" s="4">
        <v>0.626</v>
      </c>
      <c r="L12" s="4">
        <v>0.125</v>
      </c>
      <c r="M12" s="4">
        <v>29993</v>
      </c>
      <c r="N12" s="3">
        <v>64133</v>
      </c>
      <c r="O12" s="4">
        <v>1609551</v>
      </c>
    </row>
    <row r="13" spans="1:15" x14ac:dyDescent="0.2">
      <c r="A13" s="80">
        <v>2008</v>
      </c>
      <c r="B13" s="4">
        <v>11032</v>
      </c>
      <c r="C13" s="4">
        <v>1.381</v>
      </c>
      <c r="D13" s="5">
        <v>0.56299999999999994</v>
      </c>
      <c r="E13" s="4">
        <v>911790</v>
      </c>
      <c r="F13" s="4">
        <v>25934</v>
      </c>
      <c r="G13" s="4">
        <v>1.343</v>
      </c>
      <c r="H13" s="4">
        <v>0.42099999999999999</v>
      </c>
      <c r="I13" s="4">
        <v>1093444</v>
      </c>
      <c r="J13" s="4">
        <v>1004</v>
      </c>
      <c r="K13" s="4">
        <v>0.68100000000000005</v>
      </c>
      <c r="L13" s="4">
        <v>0.124</v>
      </c>
      <c r="M13" s="4">
        <v>74255</v>
      </c>
      <c r="N13" s="3">
        <v>82641</v>
      </c>
      <c r="O13" s="4">
        <v>1632151</v>
      </c>
    </row>
    <row r="14" spans="1:15" x14ac:dyDescent="0.2">
      <c r="A14" s="80">
        <v>2009</v>
      </c>
      <c r="B14" s="4">
        <v>10598</v>
      </c>
      <c r="C14" s="4">
        <v>1.234</v>
      </c>
      <c r="D14" s="5">
        <v>0.56399999999999995</v>
      </c>
      <c r="E14" s="4">
        <v>780936</v>
      </c>
      <c r="F14" s="4">
        <v>25281</v>
      </c>
      <c r="G14" s="4">
        <v>1.081</v>
      </c>
      <c r="H14" s="4">
        <v>0.42299999999999999</v>
      </c>
      <c r="I14" s="4">
        <v>903116</v>
      </c>
      <c r="J14" s="4">
        <v>1099</v>
      </c>
      <c r="K14" s="4">
        <v>0.56299999999999994</v>
      </c>
      <c r="L14" s="4">
        <v>0.125</v>
      </c>
      <c r="M14" s="4">
        <v>339591</v>
      </c>
      <c r="N14" s="3">
        <v>135537</v>
      </c>
      <c r="O14" s="4">
        <v>1572878</v>
      </c>
    </row>
    <row r="15" spans="1:15" x14ac:dyDescent="0.2">
      <c r="A15" s="80">
        <v>2010</v>
      </c>
      <c r="B15" s="4">
        <v>9979</v>
      </c>
      <c r="C15" s="4">
        <v>1.3640000000000001</v>
      </c>
      <c r="D15" s="5">
        <v>0.56399999999999995</v>
      </c>
      <c r="E15" s="4">
        <v>710799</v>
      </c>
      <c r="F15" s="4">
        <v>25322</v>
      </c>
      <c r="G15" s="4">
        <v>1.2150000000000001</v>
      </c>
      <c r="H15" s="4">
        <v>0.42299999999999999</v>
      </c>
      <c r="I15" s="4">
        <v>901127</v>
      </c>
      <c r="J15" s="4">
        <v>1219</v>
      </c>
      <c r="K15" s="4">
        <v>0.66100000000000003</v>
      </c>
      <c r="L15" s="4">
        <v>0.125</v>
      </c>
      <c r="M15" s="4">
        <v>279105</v>
      </c>
      <c r="N15" s="3">
        <v>70438</v>
      </c>
      <c r="O15" s="4">
        <v>1604514</v>
      </c>
    </row>
    <row r="16" spans="1:15" x14ac:dyDescent="0.2">
      <c r="A16" s="80">
        <v>2011</v>
      </c>
      <c r="B16" s="4">
        <v>9397</v>
      </c>
      <c r="C16" s="4">
        <v>1.5549999999999999</v>
      </c>
      <c r="D16" s="5">
        <v>0.59699999999999998</v>
      </c>
      <c r="E16" s="4">
        <v>684010</v>
      </c>
      <c r="F16" s="4">
        <v>25550</v>
      </c>
      <c r="G16" s="4">
        <v>1.448</v>
      </c>
      <c r="H16" s="4">
        <v>0.45900000000000002</v>
      </c>
      <c r="I16" s="4">
        <v>965488</v>
      </c>
      <c r="J16" s="4">
        <v>1272</v>
      </c>
      <c r="K16" s="4">
        <v>0.754</v>
      </c>
      <c r="L16" s="4">
        <v>0.127</v>
      </c>
      <c r="M16" s="4">
        <v>55746</v>
      </c>
      <c r="N16" s="3">
        <v>43772</v>
      </c>
      <c r="O16" s="4">
        <v>1637463</v>
      </c>
    </row>
    <row r="17" spans="1:15" x14ac:dyDescent="0.2">
      <c r="A17" s="80">
        <v>2012</v>
      </c>
      <c r="B17" s="4">
        <v>8392</v>
      </c>
      <c r="C17" s="4">
        <v>1.7869999999999999</v>
      </c>
      <c r="D17" s="5">
        <v>0.71699999999999997</v>
      </c>
      <c r="E17" s="4">
        <v>467518</v>
      </c>
      <c r="F17" s="4">
        <v>22896</v>
      </c>
      <c r="G17" s="4">
        <v>1.7050000000000001</v>
      </c>
      <c r="H17" s="4">
        <v>0.60599999999999998</v>
      </c>
      <c r="I17" s="4">
        <v>745398</v>
      </c>
      <c r="J17" s="4">
        <v>1355</v>
      </c>
      <c r="K17" s="4">
        <v>0.82299999999999995</v>
      </c>
      <c r="L17" s="4">
        <v>0.14699999999999999</v>
      </c>
      <c r="M17" s="4">
        <v>128813</v>
      </c>
      <c r="N17" s="3">
        <v>62055</v>
      </c>
      <c r="O17" s="4">
        <v>1613265</v>
      </c>
    </row>
    <row r="18" spans="1:15" x14ac:dyDescent="0.2">
      <c r="A18" s="80">
        <v>2013</v>
      </c>
      <c r="B18" s="4">
        <v>7990</v>
      </c>
      <c r="C18" s="4">
        <v>1.7490000000000001</v>
      </c>
      <c r="D18" s="5">
        <v>0.72799999999999998</v>
      </c>
      <c r="E18" s="4">
        <v>401729</v>
      </c>
      <c r="F18" s="4">
        <v>22320</v>
      </c>
      <c r="G18" s="4">
        <v>1.66</v>
      </c>
      <c r="H18" s="4">
        <v>0.61699999999999999</v>
      </c>
      <c r="I18" s="4">
        <v>702719</v>
      </c>
      <c r="J18" s="4">
        <v>1537</v>
      </c>
      <c r="K18" s="4">
        <v>0.80500000000000005</v>
      </c>
      <c r="L18" s="4">
        <v>0.14699999999999999</v>
      </c>
      <c r="M18" s="4">
        <v>116164</v>
      </c>
      <c r="N18" s="3">
        <v>84133</v>
      </c>
      <c r="O18" s="4">
        <v>1604478</v>
      </c>
    </row>
    <row r="19" spans="1:15" x14ac:dyDescent="0.2">
      <c r="A19" s="80">
        <v>2014</v>
      </c>
      <c r="B19" s="4">
        <v>7901</v>
      </c>
      <c r="C19" s="4">
        <v>1.7130000000000001</v>
      </c>
      <c r="D19" s="4">
        <v>0.73</v>
      </c>
      <c r="E19" s="4">
        <v>394053</v>
      </c>
      <c r="F19" s="4">
        <v>22820</v>
      </c>
      <c r="G19" s="4">
        <v>1.61</v>
      </c>
      <c r="H19" s="4">
        <v>0.61899999999999999</v>
      </c>
      <c r="I19" s="4">
        <v>757398</v>
      </c>
      <c r="J19" s="4">
        <v>1564</v>
      </c>
      <c r="K19" s="4">
        <v>0.77</v>
      </c>
      <c r="L19" s="4">
        <v>0.14699999999999999</v>
      </c>
      <c r="M19" s="4">
        <v>124635</v>
      </c>
      <c r="N19" s="3">
        <v>94865</v>
      </c>
      <c r="O19" s="4">
        <v>1611884</v>
      </c>
    </row>
    <row r="20" spans="1:15" x14ac:dyDescent="0.2">
      <c r="A20" s="81">
        <v>2015</v>
      </c>
      <c r="B20" s="6">
        <v>7804</v>
      </c>
      <c r="C20" s="6">
        <v>1.5349999999999999</v>
      </c>
      <c r="D20" s="6">
        <v>0.72799999999999998</v>
      </c>
      <c r="E20" s="6">
        <v>491837</v>
      </c>
      <c r="F20" s="6">
        <v>26805</v>
      </c>
      <c r="G20" s="6">
        <v>1.405</v>
      </c>
      <c r="H20" s="6">
        <v>0.61699999999999999</v>
      </c>
      <c r="I20" s="6">
        <v>880281</v>
      </c>
      <c r="J20" s="6">
        <v>1626</v>
      </c>
      <c r="K20" s="6">
        <v>0.61299999999999999</v>
      </c>
      <c r="L20" s="6">
        <v>0.14699999999999999</v>
      </c>
      <c r="M20" s="6">
        <v>120953</v>
      </c>
      <c r="N20" s="6">
        <v>90547</v>
      </c>
      <c r="O20" s="6">
        <v>1636371</v>
      </c>
    </row>
    <row r="22" spans="1:15" x14ac:dyDescent="0.2">
      <c r="A22"/>
      <c r="B22"/>
      <c r="C22"/>
      <c r="D22"/>
      <c r="E22"/>
      <c r="F22"/>
      <c r="G22"/>
      <c r="H22"/>
      <c r="I22"/>
      <c r="J22"/>
      <c r="K22"/>
      <c r="L22"/>
      <c r="M22"/>
      <c r="N22"/>
      <c r="O22"/>
    </row>
    <row r="23" spans="1:15" x14ac:dyDescent="0.2">
      <c r="A23"/>
      <c r="B23"/>
      <c r="C23"/>
      <c r="D23"/>
      <c r="E23"/>
      <c r="F23"/>
      <c r="G23"/>
      <c r="H23"/>
      <c r="I23"/>
      <c r="J23"/>
      <c r="K23"/>
      <c r="L23"/>
      <c r="M23"/>
      <c r="N23"/>
      <c r="O23"/>
    </row>
    <row r="24" spans="1:15" x14ac:dyDescent="0.2">
      <c r="A24" s="7" t="s">
        <v>44</v>
      </c>
      <c r="B24"/>
      <c r="C24"/>
      <c r="D24"/>
      <c r="E24"/>
      <c r="F24"/>
      <c r="G24"/>
      <c r="H24"/>
      <c r="I24"/>
      <c r="J24"/>
      <c r="K24"/>
      <c r="L24"/>
      <c r="M24"/>
      <c r="N24"/>
      <c r="O2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75"/>
  <sheetViews>
    <sheetView topLeftCell="A34" workbookViewId="0">
      <selection activeCell="C46" sqref="C46"/>
    </sheetView>
  </sheetViews>
  <sheetFormatPr defaultRowHeight="12.75" x14ac:dyDescent="0.2"/>
  <cols>
    <col min="3" max="3" width="34" bestFit="1" customWidth="1"/>
    <col min="4" max="4" width="22" bestFit="1" customWidth="1"/>
    <col min="5" max="7" width="12.5703125" bestFit="1" customWidth="1"/>
    <col min="8" max="8" width="22" bestFit="1" customWidth="1"/>
    <col min="9" max="11" width="12.5703125" bestFit="1" customWidth="1"/>
    <col min="12" max="12" width="22" bestFit="1" customWidth="1"/>
    <col min="13" max="13" width="12" bestFit="1" customWidth="1"/>
    <col min="14" max="14" width="12.5703125" bestFit="1" customWidth="1"/>
    <col min="15" max="15" width="12" bestFit="1" customWidth="1"/>
    <col min="16" max="16" width="29.42578125" bestFit="1" customWidth="1"/>
    <col min="17" max="17" width="34.5703125" bestFit="1" customWidth="1"/>
  </cols>
  <sheetData>
    <row r="1" spans="4:4" ht="37.5" x14ac:dyDescent="0.5">
      <c r="D1" s="98" t="s">
        <v>183</v>
      </c>
    </row>
    <row r="22" spans="1:17" ht="20.25" x14ac:dyDescent="0.3">
      <c r="H22" s="118" t="s">
        <v>184</v>
      </c>
    </row>
    <row r="23" spans="1:17" ht="15" x14ac:dyDescent="0.25">
      <c r="D23" s="8" t="s">
        <v>20</v>
      </c>
      <c r="E23" s="8" t="s">
        <v>196</v>
      </c>
      <c r="F23" s="122" t="s">
        <v>209</v>
      </c>
      <c r="G23" s="122" t="s">
        <v>210</v>
      </c>
      <c r="H23" s="122" t="s">
        <v>211</v>
      </c>
      <c r="I23" s="122" t="s">
        <v>212</v>
      </c>
      <c r="J23" s="122" t="s">
        <v>213</v>
      </c>
      <c r="K23" s="122" t="s">
        <v>214</v>
      </c>
      <c r="L23" s="122" t="s">
        <v>215</v>
      </c>
      <c r="M23" s="122" t="s">
        <v>216</v>
      </c>
      <c r="N23" s="122" t="s">
        <v>217</v>
      </c>
      <c r="O23" s="122" t="s">
        <v>218</v>
      </c>
      <c r="P23" s="122" t="s">
        <v>219</v>
      </c>
      <c r="Q23" s="122" t="s">
        <v>220</v>
      </c>
    </row>
    <row r="24" spans="1:17" ht="15.75" thickBot="1" x14ac:dyDescent="0.3">
      <c r="D24" s="87" t="s">
        <v>1</v>
      </c>
      <c r="E24" s="88"/>
      <c r="F24" s="88"/>
      <c r="G24" s="89"/>
      <c r="H24" s="93" t="s">
        <v>2</v>
      </c>
      <c r="I24" s="93"/>
      <c r="J24" s="93"/>
      <c r="K24" s="94"/>
      <c r="L24" s="90" t="s">
        <v>12</v>
      </c>
      <c r="M24" s="91"/>
      <c r="N24" s="91"/>
      <c r="O24" s="92"/>
      <c r="P24" s="85"/>
      <c r="Q24" s="86"/>
    </row>
    <row r="25" spans="1:17" x14ac:dyDescent="0.2">
      <c r="B25" s="126"/>
      <c r="C25" s="97"/>
      <c r="D25" s="97" t="s">
        <v>47</v>
      </c>
      <c r="E25" s="97" t="s">
        <v>45</v>
      </c>
      <c r="F25" s="97" t="s">
        <v>168</v>
      </c>
      <c r="G25" s="97" t="s">
        <v>13</v>
      </c>
      <c r="H25" s="97" t="s">
        <v>47</v>
      </c>
      <c r="I25" s="97" t="s">
        <v>45</v>
      </c>
      <c r="J25" s="97" t="s">
        <v>168</v>
      </c>
      <c r="K25" s="97" t="s">
        <v>13</v>
      </c>
      <c r="L25" s="97" t="s">
        <v>47</v>
      </c>
      <c r="M25" s="97" t="s">
        <v>45</v>
      </c>
      <c r="N25" s="97" t="s">
        <v>168</v>
      </c>
      <c r="O25" s="97" t="s">
        <v>13</v>
      </c>
      <c r="P25" s="97" t="s">
        <v>43</v>
      </c>
      <c r="Q25" s="142" t="s">
        <v>46</v>
      </c>
    </row>
    <row r="26" spans="1:17" ht="15" x14ac:dyDescent="0.25">
      <c r="A26" s="122" t="s">
        <v>20</v>
      </c>
      <c r="B26" s="99" t="s">
        <v>3</v>
      </c>
      <c r="C26" s="95" t="s">
        <v>47</v>
      </c>
      <c r="D26" s="95">
        <v>1</v>
      </c>
      <c r="E26" s="95"/>
      <c r="F26" s="95"/>
      <c r="G26" s="95"/>
      <c r="H26" s="95"/>
      <c r="I26" s="95"/>
      <c r="J26" s="95"/>
      <c r="K26" s="95"/>
      <c r="L26" s="95"/>
      <c r="M26" s="95"/>
      <c r="N26" s="95"/>
      <c r="O26" s="95"/>
      <c r="P26" s="95"/>
      <c r="Q26" s="127"/>
    </row>
    <row r="27" spans="1:17" ht="14.25" x14ac:dyDescent="0.25">
      <c r="A27" s="123" t="s">
        <v>196</v>
      </c>
      <c r="B27" s="100"/>
      <c r="C27" s="95" t="s">
        <v>45</v>
      </c>
      <c r="D27" s="111">
        <v>-0.92688127781442509</v>
      </c>
      <c r="E27" s="95">
        <v>1</v>
      </c>
      <c r="F27" s="95"/>
      <c r="G27" s="95"/>
      <c r="H27" s="95"/>
      <c r="I27" s="95"/>
      <c r="J27" s="95"/>
      <c r="K27" s="95"/>
      <c r="L27" s="95"/>
      <c r="M27" s="95"/>
      <c r="N27" s="95"/>
      <c r="O27" s="95"/>
      <c r="P27" s="95"/>
      <c r="Q27" s="128"/>
    </row>
    <row r="28" spans="1:17" ht="14.25" x14ac:dyDescent="0.25">
      <c r="A28" s="123" t="s">
        <v>197</v>
      </c>
      <c r="B28" s="100"/>
      <c r="C28" s="95" t="s">
        <v>168</v>
      </c>
      <c r="D28" s="111">
        <v>-0.8362134524878353</v>
      </c>
      <c r="E28" s="110">
        <v>0.90365272812262465</v>
      </c>
      <c r="F28" s="95">
        <v>1</v>
      </c>
      <c r="G28" s="95"/>
      <c r="H28" s="95"/>
      <c r="I28" s="95"/>
      <c r="J28" s="95"/>
      <c r="K28" s="95"/>
      <c r="L28" s="95"/>
      <c r="M28" s="95"/>
      <c r="N28" s="95"/>
      <c r="O28" s="95"/>
      <c r="P28" s="95"/>
      <c r="Q28" s="128"/>
    </row>
    <row r="29" spans="1:17" ht="14.25" x14ac:dyDescent="0.25">
      <c r="A29" s="123" t="s">
        <v>198</v>
      </c>
      <c r="B29" s="101"/>
      <c r="C29" s="95" t="s">
        <v>13</v>
      </c>
      <c r="D29" s="110">
        <v>0.95068843987291618</v>
      </c>
      <c r="E29" s="111">
        <v>-0.88759018741830698</v>
      </c>
      <c r="F29" s="111">
        <v>-0.84656950360713501</v>
      </c>
      <c r="G29" s="95">
        <v>1</v>
      </c>
      <c r="H29" s="95"/>
      <c r="I29" s="95"/>
      <c r="J29" s="95"/>
      <c r="K29" s="95"/>
      <c r="L29" s="95"/>
      <c r="M29" s="95"/>
      <c r="N29" s="95"/>
      <c r="O29" s="95"/>
      <c r="P29" s="95"/>
      <c r="Q29" s="128"/>
    </row>
    <row r="30" spans="1:17" ht="15" x14ac:dyDescent="0.25">
      <c r="A30" s="124" t="s">
        <v>199</v>
      </c>
      <c r="B30" s="107" t="s">
        <v>2</v>
      </c>
      <c r="C30" s="95" t="s">
        <v>47</v>
      </c>
      <c r="D30" s="114">
        <v>-0.57735473686765326</v>
      </c>
      <c r="E30" s="95">
        <v>0.31494867304097307</v>
      </c>
      <c r="F30" s="95">
        <v>0.19330356903610879</v>
      </c>
      <c r="G30" s="114">
        <v>-0.5741022304748814</v>
      </c>
      <c r="H30" s="95">
        <v>1</v>
      </c>
      <c r="I30" s="95"/>
      <c r="J30" s="95"/>
      <c r="K30" s="95"/>
      <c r="L30" s="95"/>
      <c r="M30" s="95"/>
      <c r="N30" s="95"/>
      <c r="O30" s="95"/>
      <c r="P30" s="95"/>
      <c r="Q30" s="128"/>
    </row>
    <row r="31" spans="1:17" ht="14.25" x14ac:dyDescent="0.25">
      <c r="A31" s="124" t="s">
        <v>200</v>
      </c>
      <c r="B31" s="108"/>
      <c r="C31" s="95" t="s">
        <v>45</v>
      </c>
      <c r="D31" s="111">
        <v>-0.92529068549057691</v>
      </c>
      <c r="E31" s="110">
        <v>0.9949573105411138</v>
      </c>
      <c r="F31" s="110">
        <v>0.87788879300664913</v>
      </c>
      <c r="G31" s="111">
        <v>-0.88226651602450301</v>
      </c>
      <c r="H31" s="95">
        <v>0.35188504098086848</v>
      </c>
      <c r="I31" s="95">
        <v>1</v>
      </c>
      <c r="J31" s="95"/>
      <c r="K31" s="95"/>
      <c r="L31" s="95"/>
      <c r="M31" s="95"/>
      <c r="N31" s="95"/>
      <c r="O31" s="95"/>
      <c r="P31" s="95"/>
      <c r="Q31" s="128"/>
    </row>
    <row r="32" spans="1:17" ht="14.25" x14ac:dyDescent="0.25">
      <c r="A32" s="124" t="s">
        <v>201</v>
      </c>
      <c r="B32" s="108"/>
      <c r="C32" s="95" t="s">
        <v>168</v>
      </c>
      <c r="D32" s="111">
        <v>-0.82007045697331116</v>
      </c>
      <c r="E32" s="110">
        <v>0.89515014165241269</v>
      </c>
      <c r="F32" s="110">
        <v>0.99749353621009385</v>
      </c>
      <c r="G32" s="111">
        <v>-0.81870120549083192</v>
      </c>
      <c r="H32" s="95">
        <v>0.14667349299664312</v>
      </c>
      <c r="I32" s="110">
        <v>0.86722343181822137</v>
      </c>
      <c r="J32" s="95">
        <v>1</v>
      </c>
      <c r="K32" s="95"/>
      <c r="L32" s="95"/>
      <c r="M32" s="95"/>
      <c r="N32" s="95"/>
      <c r="O32" s="95"/>
      <c r="P32" s="95"/>
      <c r="Q32" s="128"/>
    </row>
    <row r="33" spans="1:17" ht="14.25" x14ac:dyDescent="0.25">
      <c r="A33" s="124" t="s">
        <v>202</v>
      </c>
      <c r="B33" s="109"/>
      <c r="C33" s="95" t="s">
        <v>13</v>
      </c>
      <c r="D33" s="115">
        <v>0.37410556533891259</v>
      </c>
      <c r="E33" s="114">
        <v>-0.47477182867915863</v>
      </c>
      <c r="F33" s="114">
        <v>-0.52737834693521224</v>
      </c>
      <c r="G33" s="95">
        <v>0.26778318812402652</v>
      </c>
      <c r="H33" s="114">
        <v>0.43120408320104664</v>
      </c>
      <c r="I33" s="114">
        <v>-0.43098243794704971</v>
      </c>
      <c r="J33" s="111">
        <v>-0.57590351827326447</v>
      </c>
      <c r="K33" s="95">
        <v>1</v>
      </c>
      <c r="L33" s="95"/>
      <c r="M33" s="95"/>
      <c r="N33" s="95"/>
      <c r="O33" s="95"/>
      <c r="P33" s="95"/>
      <c r="Q33" s="128"/>
    </row>
    <row r="34" spans="1:17" ht="15" x14ac:dyDescent="0.25">
      <c r="A34" s="124" t="s">
        <v>203</v>
      </c>
      <c r="B34" s="102" t="s">
        <v>12</v>
      </c>
      <c r="C34" s="95" t="s">
        <v>47</v>
      </c>
      <c r="D34" s="115">
        <v>-0.30393154184056481</v>
      </c>
      <c r="E34" s="114">
        <v>0.42701268568959316</v>
      </c>
      <c r="F34" s="114">
        <v>0.63907230248414559</v>
      </c>
      <c r="G34" s="95">
        <v>-0.25490717236546889</v>
      </c>
      <c r="H34" s="114">
        <v>-0.4250651398803289</v>
      </c>
      <c r="I34" s="95">
        <v>0.36524381326850358</v>
      </c>
      <c r="J34" s="114">
        <v>0.67803053458734708</v>
      </c>
      <c r="K34" s="111">
        <v>-0.83351432064120157</v>
      </c>
      <c r="L34" s="95">
        <v>1</v>
      </c>
      <c r="M34" s="95"/>
      <c r="N34" s="95"/>
      <c r="O34" s="95"/>
      <c r="P34" s="95"/>
      <c r="Q34" s="128"/>
    </row>
    <row r="35" spans="1:17" ht="14.25" x14ac:dyDescent="0.25">
      <c r="A35" s="124" t="s">
        <v>204</v>
      </c>
      <c r="B35" s="103"/>
      <c r="C35" s="95" t="s">
        <v>45</v>
      </c>
      <c r="D35" s="111">
        <v>-0.82421990875261397</v>
      </c>
      <c r="E35" s="110">
        <v>0.94961130645685898</v>
      </c>
      <c r="F35" s="110">
        <v>0.75605351941518129</v>
      </c>
      <c r="G35" s="111">
        <v>-0.77626237988642244</v>
      </c>
      <c r="H35" s="95">
        <v>0.229789588556015</v>
      </c>
      <c r="I35" s="110">
        <v>0.95462596846093872</v>
      </c>
      <c r="J35" s="110">
        <v>0.74916079886339193</v>
      </c>
      <c r="K35" s="114">
        <v>-0.42446868234387602</v>
      </c>
      <c r="L35" s="95">
        <v>0.29516644791220153</v>
      </c>
      <c r="M35" s="95">
        <v>1</v>
      </c>
      <c r="N35" s="95"/>
      <c r="O35" s="95"/>
      <c r="P35" s="95"/>
      <c r="Q35" s="128"/>
    </row>
    <row r="36" spans="1:17" ht="14.25" x14ac:dyDescent="0.25">
      <c r="A36" s="124" t="s">
        <v>205</v>
      </c>
      <c r="B36" s="103"/>
      <c r="C36" s="95" t="s">
        <v>168</v>
      </c>
      <c r="D36" s="114">
        <v>0.4105999243088993</v>
      </c>
      <c r="E36" s="95">
        <v>-0.22745886806964408</v>
      </c>
      <c r="F36" s="116">
        <v>8.0095995352339369E-2</v>
      </c>
      <c r="G36" s="95">
        <v>0.19448829742996929</v>
      </c>
      <c r="H36" s="114">
        <v>-0.50153925252612286</v>
      </c>
      <c r="I36" s="95">
        <v>-0.25721081010520463</v>
      </c>
      <c r="J36" s="95">
        <v>7.9860483980881788E-2</v>
      </c>
      <c r="K36" s="95">
        <v>5.1915934958234357E-2</v>
      </c>
      <c r="L36" s="95">
        <v>0.29018707627600798</v>
      </c>
      <c r="M36" s="95">
        <v>-0.2851616695799053</v>
      </c>
      <c r="N36" s="95">
        <v>1</v>
      </c>
      <c r="O36" s="95"/>
      <c r="P36" s="95"/>
      <c r="Q36" s="128"/>
    </row>
    <row r="37" spans="1:17" ht="14.25" x14ac:dyDescent="0.25">
      <c r="A37" s="124" t="s">
        <v>206</v>
      </c>
      <c r="B37" s="104"/>
      <c r="C37" s="95" t="s">
        <v>13</v>
      </c>
      <c r="D37" s="114">
        <v>-0.60710839964412777</v>
      </c>
      <c r="E37" s="95">
        <v>0.38655472396042245</v>
      </c>
      <c r="F37" s="95">
        <v>0.30664733547870388</v>
      </c>
      <c r="G37" s="114">
        <v>-0.53587645040578247</v>
      </c>
      <c r="H37" s="95">
        <v>0.3633022526532404</v>
      </c>
      <c r="I37" s="95">
        <v>0.37116527366433666</v>
      </c>
      <c r="J37" s="95">
        <v>0.30976438015920615</v>
      </c>
      <c r="K37" s="114">
        <v>-0.44937298848886004</v>
      </c>
      <c r="L37" s="95">
        <v>0.11293424354334841</v>
      </c>
      <c r="M37" s="95">
        <v>0.29570248393368503</v>
      </c>
      <c r="N37" s="114">
        <v>-0.57891365724139965</v>
      </c>
      <c r="O37" s="95">
        <v>1</v>
      </c>
      <c r="P37" s="95"/>
      <c r="Q37" s="128"/>
    </row>
    <row r="38" spans="1:17" ht="14.25" x14ac:dyDescent="0.25">
      <c r="A38" s="124" t="s">
        <v>207</v>
      </c>
      <c r="B38" s="105"/>
      <c r="C38" s="95" t="s">
        <v>43</v>
      </c>
      <c r="D38" s="111">
        <v>-0.80447725325403885</v>
      </c>
      <c r="E38" s="114">
        <v>0.61496193618780626</v>
      </c>
      <c r="F38" s="114">
        <v>0.5550341008410794</v>
      </c>
      <c r="G38" s="114">
        <v>-0.69857114179754765</v>
      </c>
      <c r="H38" s="114">
        <v>0.52241153820398434</v>
      </c>
      <c r="I38" s="110">
        <v>0.6231349592659402</v>
      </c>
      <c r="J38" s="114">
        <v>0.54996857871433535</v>
      </c>
      <c r="K38" s="95">
        <v>-0.36126132379987713</v>
      </c>
      <c r="L38" s="95">
        <v>0.14035937992032485</v>
      </c>
      <c r="M38" s="114">
        <v>0.48649130154514186</v>
      </c>
      <c r="N38" s="114">
        <v>-0.61204710664642503</v>
      </c>
      <c r="O38" s="110">
        <v>0.82731544098240106</v>
      </c>
      <c r="P38" s="95">
        <v>1</v>
      </c>
      <c r="Q38" s="128"/>
    </row>
    <row r="39" spans="1:17" ht="15" thickBot="1" x14ac:dyDescent="0.3">
      <c r="A39" s="125" t="s">
        <v>208</v>
      </c>
      <c r="B39" s="106"/>
      <c r="C39" s="96" t="s">
        <v>46</v>
      </c>
      <c r="D39" s="112">
        <v>-0.91580099979154928</v>
      </c>
      <c r="E39" s="113">
        <v>0.77948743980057988</v>
      </c>
      <c r="F39" s="117">
        <v>0.61409683060156972</v>
      </c>
      <c r="G39" s="112">
        <v>-0.88210417549232079</v>
      </c>
      <c r="H39" s="113">
        <v>0.822098637718082</v>
      </c>
      <c r="I39" s="113">
        <v>0.80377871953061486</v>
      </c>
      <c r="J39" s="117">
        <v>0.58086200913547459</v>
      </c>
      <c r="K39" s="96">
        <v>-1.2009752540818795E-2</v>
      </c>
      <c r="L39" s="96">
        <v>-7.54299326605882E-2</v>
      </c>
      <c r="M39" s="113">
        <v>0.71903920149201384</v>
      </c>
      <c r="N39" s="117">
        <v>-0.53747851716137274</v>
      </c>
      <c r="O39" s="117">
        <v>0.52527770583714062</v>
      </c>
      <c r="P39" s="113">
        <v>0.74903116409964321</v>
      </c>
      <c r="Q39" s="129">
        <v>1</v>
      </c>
    </row>
    <row r="48" spans="1:17" ht="21" x14ac:dyDescent="0.35">
      <c r="B48" s="119" t="s">
        <v>185</v>
      </c>
    </row>
    <row r="49" spans="3:17" ht="37.5" x14ac:dyDescent="0.5">
      <c r="C49" s="98" t="s">
        <v>186</v>
      </c>
    </row>
    <row r="50" spans="3:17" x14ac:dyDescent="0.2">
      <c r="C50" t="s">
        <v>187</v>
      </c>
    </row>
    <row r="52" spans="3:17" x14ac:dyDescent="0.2">
      <c r="C52" s="7" t="s">
        <v>188</v>
      </c>
      <c r="D52">
        <f>FDIST(0.95,1,14)</f>
        <v>0.34626064912502019</v>
      </c>
    </row>
    <row r="54" spans="3:17" x14ac:dyDescent="0.2">
      <c r="C54" s="7" t="s">
        <v>189</v>
      </c>
    </row>
    <row r="55" spans="3:17" ht="15" x14ac:dyDescent="0.25">
      <c r="D55" s="8" t="s">
        <v>20</v>
      </c>
      <c r="E55" s="8" t="s">
        <v>196</v>
      </c>
      <c r="F55" s="8" t="s">
        <v>209</v>
      </c>
      <c r="G55" s="8" t="s">
        <v>210</v>
      </c>
      <c r="H55" s="8" t="s">
        <v>211</v>
      </c>
      <c r="I55" s="8" t="s">
        <v>212</v>
      </c>
      <c r="J55" s="8" t="s">
        <v>213</v>
      </c>
      <c r="K55" s="8" t="s">
        <v>214</v>
      </c>
      <c r="L55" s="8" t="s">
        <v>215</v>
      </c>
      <c r="M55" s="8" t="s">
        <v>216</v>
      </c>
      <c r="N55" s="8" t="s">
        <v>217</v>
      </c>
      <c r="O55" s="8" t="s">
        <v>218</v>
      </c>
      <c r="P55" s="8" t="s">
        <v>219</v>
      </c>
      <c r="Q55" s="8"/>
    </row>
    <row r="56" spans="3:17" ht="14.25" x14ac:dyDescent="0.25">
      <c r="C56" s="130" t="s">
        <v>196</v>
      </c>
      <c r="D56" s="131">
        <f>((D27^2)/(1-D27^2))*(16-2)</f>
        <v>85.367527929654173</v>
      </c>
      <c r="E56" s="132"/>
      <c r="F56" s="132"/>
      <c r="G56" s="132"/>
      <c r="H56" s="132"/>
      <c r="I56" s="132"/>
      <c r="J56" s="132"/>
      <c r="K56" s="132"/>
      <c r="L56" s="132"/>
      <c r="M56" s="132"/>
      <c r="N56" s="132"/>
      <c r="O56" s="132"/>
      <c r="P56" s="133"/>
    </row>
    <row r="57" spans="3:17" ht="14.25" x14ac:dyDescent="0.25">
      <c r="C57" s="134" t="s">
        <v>197</v>
      </c>
      <c r="D57" s="135">
        <f t="shared" ref="D57:P68" si="0">((D28^2)/(1-D28^2))*(16-2)</f>
        <v>32.550745708238175</v>
      </c>
      <c r="E57" s="135">
        <f t="shared" si="0"/>
        <v>62.330988785126777</v>
      </c>
      <c r="F57" s="136"/>
      <c r="G57" s="136"/>
      <c r="H57" s="136"/>
      <c r="I57" s="136"/>
      <c r="J57" s="136"/>
      <c r="K57" s="136"/>
      <c r="L57" s="136"/>
      <c r="M57" s="136"/>
      <c r="N57" s="136"/>
      <c r="O57" s="136"/>
      <c r="P57" s="50"/>
    </row>
    <row r="58" spans="3:17" ht="15" x14ac:dyDescent="0.25">
      <c r="C58" s="134" t="s">
        <v>210</v>
      </c>
      <c r="D58" s="135">
        <f t="shared" si="0"/>
        <v>131.54302004783725</v>
      </c>
      <c r="E58" s="135">
        <f t="shared" si="0"/>
        <v>51.980575756247887</v>
      </c>
      <c r="F58" s="135">
        <f t="shared" si="0"/>
        <v>35.414076895931402</v>
      </c>
      <c r="G58" s="136"/>
      <c r="H58" s="136"/>
      <c r="I58" s="136"/>
      <c r="J58" s="136"/>
      <c r="K58" s="136"/>
      <c r="L58" s="136"/>
      <c r="M58" s="136"/>
      <c r="N58" s="136"/>
      <c r="O58" s="136"/>
      <c r="P58" s="50"/>
    </row>
    <row r="59" spans="3:17" ht="15" x14ac:dyDescent="0.25">
      <c r="C59" s="134" t="s">
        <v>211</v>
      </c>
      <c r="D59" s="135">
        <f t="shared" si="0"/>
        <v>7.0001625050382987</v>
      </c>
      <c r="E59" s="135">
        <f t="shared" si="0"/>
        <v>1.5416141517629358</v>
      </c>
      <c r="F59" s="135">
        <f t="shared" si="0"/>
        <v>0.54343387398426257</v>
      </c>
      <c r="G59" s="135">
        <f t="shared" si="0"/>
        <v>6.8828484014836091</v>
      </c>
      <c r="H59" s="136"/>
      <c r="I59" s="136"/>
      <c r="J59" s="136"/>
      <c r="K59" s="136"/>
      <c r="L59" s="136"/>
      <c r="M59" s="136"/>
      <c r="N59" s="136"/>
      <c r="O59" s="136"/>
      <c r="P59" s="50"/>
    </row>
    <row r="60" spans="3:17" ht="15" x14ac:dyDescent="0.25">
      <c r="C60" s="134" t="s">
        <v>212</v>
      </c>
      <c r="D60" s="135">
        <f t="shared" si="0"/>
        <v>83.332297382684288</v>
      </c>
      <c r="E60" s="135">
        <f t="shared" si="0"/>
        <v>1377.656988410889</v>
      </c>
      <c r="F60" s="135">
        <f t="shared" si="0"/>
        <v>47.052386026374407</v>
      </c>
      <c r="G60" s="135">
        <f t="shared" si="0"/>
        <v>49.175243313592702</v>
      </c>
      <c r="H60" s="135">
        <f t="shared" si="0"/>
        <v>1.9785081225528234</v>
      </c>
      <c r="I60" s="136"/>
      <c r="J60" s="136"/>
      <c r="K60" s="136"/>
      <c r="L60" s="136"/>
      <c r="M60" s="136"/>
      <c r="N60" s="136"/>
      <c r="O60" s="136"/>
      <c r="P60" s="50"/>
    </row>
    <row r="61" spans="3:17" ht="15" x14ac:dyDescent="0.25">
      <c r="C61" s="134" t="s">
        <v>213</v>
      </c>
      <c r="D61" s="135">
        <f t="shared" si="0"/>
        <v>28.750121992413064</v>
      </c>
      <c r="E61" s="135">
        <f t="shared" si="0"/>
        <v>56.455769956501932</v>
      </c>
      <c r="F61" s="135">
        <f t="shared" si="0"/>
        <v>2782.283616550395</v>
      </c>
      <c r="G61" s="135">
        <f t="shared" si="0"/>
        <v>28.459195847126797</v>
      </c>
      <c r="H61" s="137">
        <f t="shared" si="0"/>
        <v>0.30780544311815133</v>
      </c>
      <c r="I61" s="135">
        <f t="shared" si="0"/>
        <v>42.469027380790152</v>
      </c>
      <c r="J61" s="136"/>
      <c r="K61" s="136"/>
      <c r="L61" s="136"/>
      <c r="M61" s="136"/>
      <c r="N61" s="136"/>
      <c r="O61" s="136"/>
      <c r="P61" s="50"/>
    </row>
    <row r="62" spans="3:17" ht="15" x14ac:dyDescent="0.25">
      <c r="C62" s="134" t="s">
        <v>214</v>
      </c>
      <c r="D62" s="135">
        <f t="shared" si="0"/>
        <v>2.2782175084466334</v>
      </c>
      <c r="E62" s="135">
        <f t="shared" si="0"/>
        <v>4.0740379825147626</v>
      </c>
      <c r="F62" s="135">
        <f t="shared" si="0"/>
        <v>5.3940178650873847</v>
      </c>
      <c r="G62" s="135">
        <f t="shared" si="0"/>
        <v>1.0814587697145912</v>
      </c>
      <c r="H62" s="135">
        <f t="shared" si="0"/>
        <v>3.1976853580627118</v>
      </c>
      <c r="I62" s="135">
        <f t="shared" si="0"/>
        <v>3.1936491858322138</v>
      </c>
      <c r="J62" s="135">
        <f t="shared" si="0"/>
        <v>6.9475743702872022</v>
      </c>
      <c r="K62" s="136"/>
      <c r="L62" s="136"/>
      <c r="M62" s="136"/>
      <c r="N62" s="136"/>
      <c r="O62" s="136"/>
      <c r="P62" s="50"/>
    </row>
    <row r="63" spans="3:17" ht="15" x14ac:dyDescent="0.25">
      <c r="C63" s="134" t="s">
        <v>215</v>
      </c>
      <c r="D63" s="135">
        <f t="shared" si="0"/>
        <v>1.424862106456211</v>
      </c>
      <c r="E63" s="135">
        <f t="shared" si="0"/>
        <v>3.1220276805627352</v>
      </c>
      <c r="F63" s="135">
        <f t="shared" si="0"/>
        <v>9.6651746078171108</v>
      </c>
      <c r="G63" s="135">
        <f t="shared" si="0"/>
        <v>0.97290438822416669</v>
      </c>
      <c r="H63" s="135">
        <f t="shared" si="0"/>
        <v>3.0873485036354187</v>
      </c>
      <c r="I63" s="135">
        <f t="shared" si="0"/>
        <v>2.1551455829944617</v>
      </c>
      <c r="J63" s="135">
        <f t="shared" si="0"/>
        <v>11.912749093042644</v>
      </c>
      <c r="K63" s="135">
        <f t="shared" si="0"/>
        <v>31.863463306254374</v>
      </c>
      <c r="L63" s="136"/>
      <c r="M63" s="136"/>
      <c r="N63" s="136"/>
      <c r="O63" s="136"/>
      <c r="P63" s="50"/>
    </row>
    <row r="64" spans="3:17" ht="15" x14ac:dyDescent="0.25">
      <c r="C64" s="134" t="s">
        <v>216</v>
      </c>
      <c r="D64" s="135">
        <f t="shared" si="0"/>
        <v>29.659741395832075</v>
      </c>
      <c r="E64" s="135">
        <f t="shared" si="0"/>
        <v>128.51051272033874</v>
      </c>
      <c r="F64" s="135">
        <f t="shared" si="0"/>
        <v>18.68102964738155</v>
      </c>
      <c r="G64" s="135">
        <f t="shared" si="0"/>
        <v>21.227506496190639</v>
      </c>
      <c r="H64" s="135">
        <f t="shared" si="0"/>
        <v>0.78045619775564201</v>
      </c>
      <c r="I64" s="135">
        <f t="shared" si="0"/>
        <v>143.8545130078561</v>
      </c>
      <c r="J64" s="135">
        <f t="shared" si="0"/>
        <v>17.908243019290186</v>
      </c>
      <c r="K64" s="135">
        <f t="shared" si="0"/>
        <v>3.0767873097595131</v>
      </c>
      <c r="L64" s="135">
        <f t="shared" si="0"/>
        <v>1.3361335180649003</v>
      </c>
      <c r="M64" s="136"/>
      <c r="N64" s="136"/>
      <c r="O64" s="136"/>
      <c r="P64" s="50"/>
    </row>
    <row r="65" spans="3:16" ht="15" x14ac:dyDescent="0.25">
      <c r="C65" s="134" t="s">
        <v>217</v>
      </c>
      <c r="D65" s="135">
        <f t="shared" si="0"/>
        <v>2.838910637548353</v>
      </c>
      <c r="E65" s="135">
        <f t="shared" si="0"/>
        <v>0.76384497045341426</v>
      </c>
      <c r="F65" s="137">
        <f t="shared" si="0"/>
        <v>9.0395076323369725E-2</v>
      </c>
      <c r="G65" s="135">
        <f t="shared" si="0"/>
        <v>0.55037820957238337</v>
      </c>
      <c r="H65" s="135">
        <f t="shared" si="0"/>
        <v>4.7051149512505592</v>
      </c>
      <c r="I65" s="135">
        <f t="shared" si="0"/>
        <v>0.99181983400393625</v>
      </c>
      <c r="J65" s="137">
        <f t="shared" si="0"/>
        <v>8.9860861964178973E-2</v>
      </c>
      <c r="K65" s="137">
        <f t="shared" si="0"/>
        <v>3.7835677386851681E-2</v>
      </c>
      <c r="L65" s="135">
        <f t="shared" si="0"/>
        <v>1.2873231514358248</v>
      </c>
      <c r="M65" s="135">
        <f t="shared" si="0"/>
        <v>1.2392095091504498</v>
      </c>
      <c r="N65" s="136"/>
      <c r="O65" s="136"/>
      <c r="P65" s="50"/>
    </row>
    <row r="66" spans="3:16" ht="15" x14ac:dyDescent="0.25">
      <c r="C66" s="134" t="s">
        <v>218</v>
      </c>
      <c r="D66" s="135">
        <f t="shared" si="0"/>
        <v>8.1722680642095451</v>
      </c>
      <c r="E66" s="135">
        <f t="shared" si="0"/>
        <v>2.4594452802261668</v>
      </c>
      <c r="F66" s="135">
        <f t="shared" si="0"/>
        <v>1.453094471243761</v>
      </c>
      <c r="G66" s="135">
        <f t="shared" si="0"/>
        <v>5.6398492175185062</v>
      </c>
      <c r="H66" s="135">
        <f t="shared" si="0"/>
        <v>2.128819067462647</v>
      </c>
      <c r="I66" s="135">
        <f t="shared" si="0"/>
        <v>2.2368475516559743</v>
      </c>
      <c r="J66" s="135">
        <f t="shared" si="0"/>
        <v>1.4859371693959811</v>
      </c>
      <c r="K66" s="135">
        <f t="shared" si="0"/>
        <v>3.5424545553040763</v>
      </c>
      <c r="L66" s="137">
        <f t="shared" si="0"/>
        <v>0.18086478247118087</v>
      </c>
      <c r="M66" s="135">
        <f t="shared" si="0"/>
        <v>1.3414563108947513</v>
      </c>
      <c r="N66" s="135">
        <f t="shared" si="0"/>
        <v>7.0570970305581628</v>
      </c>
      <c r="O66" s="136"/>
      <c r="P66" s="50"/>
    </row>
    <row r="67" spans="3:16" ht="15" x14ac:dyDescent="0.25">
      <c r="C67" s="134" t="s">
        <v>219</v>
      </c>
      <c r="D67" s="135">
        <f t="shared" si="0"/>
        <v>25.680700851324524</v>
      </c>
      <c r="E67" s="135">
        <f t="shared" si="0"/>
        <v>8.5144882607040575</v>
      </c>
      <c r="F67" s="135">
        <f t="shared" si="0"/>
        <v>6.233051603965686</v>
      </c>
      <c r="G67" s="135">
        <f t="shared" si="0"/>
        <v>13.343837593865089</v>
      </c>
      <c r="H67" s="135">
        <f t="shared" si="0"/>
        <v>5.2549388141486943</v>
      </c>
      <c r="I67" s="135">
        <f t="shared" si="0"/>
        <v>8.8869305226558559</v>
      </c>
      <c r="J67" s="135">
        <f t="shared" si="0"/>
        <v>6.0706900476583723</v>
      </c>
      <c r="K67" s="135">
        <f t="shared" si="0"/>
        <v>2.1013880311796167</v>
      </c>
      <c r="L67" s="137">
        <f t="shared" si="0"/>
        <v>0.28135345303895021</v>
      </c>
      <c r="M67" s="135">
        <f t="shared" si="0"/>
        <v>4.340782423053029</v>
      </c>
      <c r="N67" s="135">
        <f t="shared" si="0"/>
        <v>8.3857326146479227</v>
      </c>
      <c r="O67" s="135">
        <f t="shared" si="0"/>
        <v>30.367096241547785</v>
      </c>
      <c r="P67" s="50"/>
    </row>
    <row r="68" spans="3:16" ht="15" x14ac:dyDescent="0.25">
      <c r="C68" s="143" t="s">
        <v>220</v>
      </c>
      <c r="D68" s="138">
        <f t="shared" si="0"/>
        <v>72.790203257166425</v>
      </c>
      <c r="E68" s="138">
        <f t="shared" si="0"/>
        <v>21.677940524086313</v>
      </c>
      <c r="F68" s="138">
        <f t="shared" si="0"/>
        <v>8.4760560014512265</v>
      </c>
      <c r="G68" s="138">
        <f t="shared" si="0"/>
        <v>49.093693749996518</v>
      </c>
      <c r="H68" s="138">
        <f t="shared" si="0"/>
        <v>29.189370941435268</v>
      </c>
      <c r="I68" s="138">
        <f t="shared" si="0"/>
        <v>25.554752490301464</v>
      </c>
      <c r="J68" s="138">
        <f t="shared" si="0"/>
        <v>7.128907687344487</v>
      </c>
      <c r="K68" s="139">
        <f t="shared" si="0"/>
        <v>2.0195694761829149E-3</v>
      </c>
      <c r="L68" s="139">
        <f t="shared" si="0"/>
        <v>8.0111253351208903E-2</v>
      </c>
      <c r="M68" s="138">
        <f t="shared" si="0"/>
        <v>14.986549878909235</v>
      </c>
      <c r="N68" s="138">
        <f t="shared" si="0"/>
        <v>5.6873412944660542</v>
      </c>
      <c r="O68" s="138">
        <f t="shared" si="0"/>
        <v>5.3347911574694331</v>
      </c>
      <c r="P68" s="140">
        <f t="shared" si="0"/>
        <v>17.894124976606864</v>
      </c>
    </row>
    <row r="72" spans="3:16" x14ac:dyDescent="0.2">
      <c r="C72" s="121" t="s">
        <v>191</v>
      </c>
      <c r="D72" s="121" t="s">
        <v>192</v>
      </c>
    </row>
    <row r="73" spans="3:16" ht="18.75" x14ac:dyDescent="0.35">
      <c r="C73" s="120" t="s">
        <v>190</v>
      </c>
      <c r="D73" s="120" t="s">
        <v>193</v>
      </c>
    </row>
    <row r="74" spans="3:16" x14ac:dyDescent="0.2">
      <c r="C74" s="7" t="s">
        <v>194</v>
      </c>
    </row>
    <row r="75" spans="3:16" x14ac:dyDescent="0.2">
      <c r="C75" s="7" t="s">
        <v>195</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71"/>
  <sheetViews>
    <sheetView topLeftCell="A43" workbookViewId="0">
      <selection activeCell="B73" sqref="B73"/>
    </sheetView>
  </sheetViews>
  <sheetFormatPr defaultRowHeight="12.75" x14ac:dyDescent="0.2"/>
  <cols>
    <col min="2" max="2" width="34" bestFit="1" customWidth="1"/>
    <col min="3" max="3" width="29.42578125" bestFit="1" customWidth="1"/>
    <col min="4" max="4" width="14.42578125" bestFit="1" customWidth="1"/>
    <col min="5" max="5" width="12.5703125" bestFit="1" customWidth="1"/>
    <col min="6" max="6" width="20.42578125" bestFit="1" customWidth="1"/>
    <col min="7" max="7" width="14.42578125" bestFit="1" customWidth="1"/>
    <col min="8" max="8" width="13.85546875" bestFit="1" customWidth="1"/>
    <col min="9" max="9" width="14.28515625" bestFit="1" customWidth="1"/>
    <col min="10" max="10" width="15.42578125" bestFit="1" customWidth="1"/>
  </cols>
  <sheetData>
    <row r="1" spans="1:3" ht="37.5" x14ac:dyDescent="0.5">
      <c r="B1" s="98" t="s">
        <v>229</v>
      </c>
    </row>
    <row r="13" spans="1:3" x14ac:dyDescent="0.2">
      <c r="B13" t="s">
        <v>221</v>
      </c>
    </row>
    <row r="14" spans="1:3" ht="13.5" thickBot="1" x14ac:dyDescent="0.25"/>
    <row r="15" spans="1:3" x14ac:dyDescent="0.2">
      <c r="A15" s="50"/>
      <c r="B15" s="141" t="s">
        <v>222</v>
      </c>
      <c r="C15" s="141"/>
    </row>
    <row r="16" spans="1:3" x14ac:dyDescent="0.2">
      <c r="A16" s="50"/>
      <c r="B16" s="95" t="s">
        <v>223</v>
      </c>
      <c r="C16" s="95">
        <v>0.99995440439274896</v>
      </c>
    </row>
    <row r="17" spans="1:10" x14ac:dyDescent="0.2">
      <c r="A17" s="50"/>
      <c r="B17" s="95" t="s">
        <v>224</v>
      </c>
      <c r="C17" s="95">
        <v>0.99990881086445738</v>
      </c>
    </row>
    <row r="18" spans="1:10" x14ac:dyDescent="0.2">
      <c r="A18" s="50"/>
      <c r="B18" s="95" t="s">
        <v>225</v>
      </c>
      <c r="C18" s="95">
        <v>0.9993160814834301</v>
      </c>
    </row>
    <row r="19" spans="1:10" x14ac:dyDescent="0.2">
      <c r="A19" s="50"/>
      <c r="B19" s="95" t="s">
        <v>226</v>
      </c>
      <c r="C19" s="95">
        <v>84.46649830196624</v>
      </c>
    </row>
    <row r="20" spans="1:10" ht="13.5" thickBot="1" x14ac:dyDescent="0.25">
      <c r="A20" s="50"/>
      <c r="B20" s="96" t="s">
        <v>227</v>
      </c>
      <c r="C20" s="96">
        <v>16</v>
      </c>
    </row>
    <row r="22" spans="1:10" ht="13.5" thickBot="1" x14ac:dyDescent="0.25">
      <c r="A22" s="50"/>
      <c r="B22" t="s">
        <v>228</v>
      </c>
    </row>
    <row r="23" spans="1:10" x14ac:dyDescent="0.2">
      <c r="A23" s="50"/>
      <c r="B23" s="97"/>
      <c r="C23" s="97" t="s">
        <v>233</v>
      </c>
      <c r="D23" s="97" t="s">
        <v>234</v>
      </c>
      <c r="E23" s="97" t="s">
        <v>235</v>
      </c>
      <c r="F23" s="97" t="s">
        <v>236</v>
      </c>
      <c r="G23" s="97" t="s">
        <v>237</v>
      </c>
    </row>
    <row r="24" spans="1:10" x14ac:dyDescent="0.2">
      <c r="A24" s="50"/>
      <c r="B24" s="95" t="s">
        <v>229</v>
      </c>
      <c r="C24" s="95">
        <v>13</v>
      </c>
      <c r="D24" s="95">
        <v>156464664.25882921</v>
      </c>
      <c r="E24" s="95">
        <v>12035743.404525323</v>
      </c>
      <c r="F24" s="95">
        <v>1686.9567173002786</v>
      </c>
      <c r="G24" s="95">
        <v>5.9258076255613932E-4</v>
      </c>
    </row>
    <row r="25" spans="1:10" x14ac:dyDescent="0.2">
      <c r="A25" s="50"/>
      <c r="B25" s="95" t="s">
        <v>230</v>
      </c>
      <c r="C25" s="95">
        <v>2</v>
      </c>
      <c r="D25" s="95">
        <v>14269.178670792131</v>
      </c>
      <c r="E25" s="95">
        <v>7134.5893353960655</v>
      </c>
      <c r="F25" s="95"/>
      <c r="G25" s="95"/>
    </row>
    <row r="26" spans="1:10" ht="13.5" thickBot="1" x14ac:dyDescent="0.25">
      <c r="A26" s="50"/>
      <c r="B26" s="96" t="s">
        <v>231</v>
      </c>
      <c r="C26" s="96">
        <v>15</v>
      </c>
      <c r="D26" s="96">
        <v>156478933.4375</v>
      </c>
      <c r="E26" s="96"/>
      <c r="F26" s="96"/>
      <c r="G26" s="96"/>
    </row>
    <row r="27" spans="1:10" ht="13.5" thickBot="1" x14ac:dyDescent="0.25"/>
    <row r="28" spans="1:10" x14ac:dyDescent="0.2">
      <c r="A28" s="146"/>
      <c r="B28" s="97"/>
      <c r="C28" s="97" t="s">
        <v>238</v>
      </c>
      <c r="D28" s="97" t="s">
        <v>226</v>
      </c>
      <c r="E28" s="97" t="s">
        <v>239</v>
      </c>
      <c r="F28" s="97" t="s">
        <v>240</v>
      </c>
      <c r="G28" s="97" t="s">
        <v>241</v>
      </c>
      <c r="H28" s="97" t="s">
        <v>242</v>
      </c>
      <c r="I28" s="97" t="s">
        <v>243</v>
      </c>
      <c r="J28" s="97" t="s">
        <v>244</v>
      </c>
    </row>
    <row r="29" spans="1:10" x14ac:dyDescent="0.2">
      <c r="A29" s="146"/>
      <c r="B29" s="95" t="s">
        <v>232</v>
      </c>
      <c r="C29" s="95">
        <v>10619.830533629762</v>
      </c>
      <c r="D29" s="95">
        <v>10738.20196801555</v>
      </c>
      <c r="E29" s="95">
        <v>0.98897660569820112</v>
      </c>
      <c r="F29" s="144">
        <v>0.42691607994100622</v>
      </c>
      <c r="G29" s="95">
        <v>-35582.923474452917</v>
      </c>
      <c r="H29" s="95">
        <v>56822.584541712444</v>
      </c>
      <c r="I29" s="95">
        <v>-35582.923474452917</v>
      </c>
      <c r="J29" s="95">
        <v>56822.584541712444</v>
      </c>
    </row>
    <row r="30" spans="1:10" x14ac:dyDescent="0.2">
      <c r="A30" s="147" t="s">
        <v>3</v>
      </c>
      <c r="B30" s="95" t="s">
        <v>45</v>
      </c>
      <c r="C30" s="95">
        <v>-6971.9212530565474</v>
      </c>
      <c r="D30" s="95">
        <v>4023.8899803559461</v>
      </c>
      <c r="E30" s="95">
        <v>-1.7326321761013515</v>
      </c>
      <c r="F30" s="144">
        <v>0.22529936350755214</v>
      </c>
      <c r="G30" s="95">
        <v>-24285.322460421994</v>
      </c>
      <c r="H30" s="95">
        <v>10341.479954308898</v>
      </c>
      <c r="I30" s="95">
        <v>-24285.322460421994</v>
      </c>
      <c r="J30" s="95">
        <v>10341.479954308898</v>
      </c>
    </row>
    <row r="31" spans="1:10" x14ac:dyDescent="0.2">
      <c r="A31" s="146"/>
      <c r="B31" s="95" t="s">
        <v>168</v>
      </c>
      <c r="C31" s="95">
        <v>79018.982893256776</v>
      </c>
      <c r="D31" s="95">
        <v>21535.519075517695</v>
      </c>
      <c r="E31" s="95">
        <v>3.669239762281292</v>
      </c>
      <c r="F31" s="144">
        <v>6.6907468325138025E-2</v>
      </c>
      <c r="G31" s="95">
        <v>-13640.877039177998</v>
      </c>
      <c r="H31" s="95">
        <v>171678.84282569156</v>
      </c>
      <c r="I31" s="95">
        <v>-13640.877039177998</v>
      </c>
      <c r="J31" s="95">
        <v>171678.84282569156</v>
      </c>
    </row>
    <row r="32" spans="1:10" x14ac:dyDescent="0.2">
      <c r="A32" s="148"/>
      <c r="B32" s="95" t="s">
        <v>13</v>
      </c>
      <c r="C32" s="95">
        <v>3.1731153735120852E-3</v>
      </c>
      <c r="D32" s="95">
        <v>1.0651724491247043E-3</v>
      </c>
      <c r="E32" s="95">
        <v>2.9789686882340636</v>
      </c>
      <c r="F32" s="144">
        <v>9.6628899595312123E-2</v>
      </c>
      <c r="G32" s="95">
        <v>-1.409951772149969E-3</v>
      </c>
      <c r="H32" s="95">
        <v>7.7561825191741398E-3</v>
      </c>
      <c r="I32" s="95">
        <v>-1.409951772149969E-3</v>
      </c>
      <c r="J32" s="95">
        <v>7.7561825191741398E-3</v>
      </c>
    </row>
    <row r="33" spans="1:10" x14ac:dyDescent="0.2">
      <c r="A33" s="147" t="s">
        <v>2</v>
      </c>
      <c r="B33" s="95" t="s">
        <v>47</v>
      </c>
      <c r="C33" s="95">
        <v>-0.5254988438907684</v>
      </c>
      <c r="D33" s="95">
        <v>0.1661647678343095</v>
      </c>
      <c r="E33" s="95">
        <v>-3.1625166438096395</v>
      </c>
      <c r="F33" s="144">
        <v>8.7117573795666758E-2</v>
      </c>
      <c r="G33" s="95">
        <v>-1.2404481357671955</v>
      </c>
      <c r="H33" s="95">
        <v>0.18945044798565858</v>
      </c>
      <c r="I33" s="95">
        <v>-1.2404481357671955</v>
      </c>
      <c r="J33" s="95">
        <v>0.18945044798565858</v>
      </c>
    </row>
    <row r="34" spans="1:10" x14ac:dyDescent="0.2">
      <c r="A34" s="146"/>
      <c r="B34" s="95" t="s">
        <v>45</v>
      </c>
      <c r="C34" s="95">
        <v>-1827.9584430409186</v>
      </c>
      <c r="D34" s="95">
        <v>2474.5570200257439</v>
      </c>
      <c r="E34" s="95">
        <v>-0.73870128198618012</v>
      </c>
      <c r="F34" s="144">
        <v>0.53701493378464138</v>
      </c>
      <c r="G34" s="95">
        <v>-12475.117959668292</v>
      </c>
      <c r="H34" s="95">
        <v>8819.2010735864569</v>
      </c>
      <c r="I34" s="95">
        <v>-12475.117959668292</v>
      </c>
      <c r="J34" s="95">
        <v>8819.2010735864569</v>
      </c>
    </row>
    <row r="35" spans="1:10" x14ac:dyDescent="0.2">
      <c r="A35" s="146"/>
      <c r="B35" s="95" t="s">
        <v>168</v>
      </c>
      <c r="C35" s="95">
        <v>-58725.231734789872</v>
      </c>
      <c r="D35" s="95">
        <v>17145.071085612959</v>
      </c>
      <c r="E35" s="95">
        <v>-3.4251961652155707</v>
      </c>
      <c r="F35" s="144">
        <v>7.5687033246668284E-2</v>
      </c>
      <c r="G35" s="95">
        <v>-132494.51863953768</v>
      </c>
      <c r="H35" s="95">
        <v>15044.05516995793</v>
      </c>
      <c r="I35" s="95">
        <v>-132494.51863953768</v>
      </c>
      <c r="J35" s="95">
        <v>15044.05516995793</v>
      </c>
    </row>
    <row r="36" spans="1:10" x14ac:dyDescent="0.2">
      <c r="A36" s="148"/>
      <c r="B36" s="95" t="s">
        <v>13</v>
      </c>
      <c r="C36" s="95">
        <v>-3.8482591435288131E-3</v>
      </c>
      <c r="D36" s="95">
        <v>1.0436535032946818E-3</v>
      </c>
      <c r="E36" s="95">
        <v>-3.6872957656735177</v>
      </c>
      <c r="F36" s="144">
        <v>6.6317385751564151E-2</v>
      </c>
      <c r="G36" s="95">
        <v>-8.3387377381783992E-3</v>
      </c>
      <c r="H36" s="95">
        <v>6.4221945112077341E-4</v>
      </c>
      <c r="I36" s="95">
        <v>-8.3387377381783992E-3</v>
      </c>
      <c r="J36" s="95">
        <v>6.4221945112077341E-4</v>
      </c>
    </row>
    <row r="37" spans="1:10" x14ac:dyDescent="0.2">
      <c r="A37" s="147" t="s">
        <v>12</v>
      </c>
      <c r="B37" s="110" t="s">
        <v>47</v>
      </c>
      <c r="C37" s="95">
        <v>-4.3288124615463088</v>
      </c>
      <c r="D37" s="95">
        <v>0.62745723310901025</v>
      </c>
      <c r="E37" s="95">
        <v>-6.8989761104471157</v>
      </c>
      <c r="F37" s="110">
        <v>2.0370446194281692E-2</v>
      </c>
      <c r="G37" s="95">
        <v>-7.0285430382552576</v>
      </c>
      <c r="H37" s="95">
        <v>-1.6290818848373596</v>
      </c>
      <c r="I37" s="95">
        <v>-7.0285430382552576</v>
      </c>
      <c r="J37" s="95">
        <v>-1.6290818848373596</v>
      </c>
    </row>
    <row r="38" spans="1:10" x14ac:dyDescent="0.2">
      <c r="A38" s="146"/>
      <c r="B38" s="95" t="s">
        <v>45</v>
      </c>
      <c r="C38" s="95">
        <v>-3860.1143252514621</v>
      </c>
      <c r="D38" s="95">
        <v>3887.1655750368705</v>
      </c>
      <c r="E38" s="95">
        <v>-0.9930408804916544</v>
      </c>
      <c r="F38" s="144">
        <v>0.42533763181159678</v>
      </c>
      <c r="G38" s="95">
        <v>-20585.237896875435</v>
      </c>
      <c r="H38" s="95">
        <v>12865.009246372509</v>
      </c>
      <c r="I38" s="95">
        <v>-20585.237896875435</v>
      </c>
      <c r="J38" s="95">
        <v>12865.009246372509</v>
      </c>
    </row>
    <row r="39" spans="1:10" x14ac:dyDescent="0.2">
      <c r="A39" s="146"/>
      <c r="B39" s="95" t="s">
        <v>168</v>
      </c>
      <c r="C39" s="95">
        <v>6422.3690457932134</v>
      </c>
      <c r="D39" s="95">
        <v>18055.57643943244</v>
      </c>
      <c r="E39" s="95">
        <v>0.35570002804048356</v>
      </c>
      <c r="F39" s="144">
        <v>0.75607915982388729</v>
      </c>
      <c r="G39" s="95">
        <v>-71264.506204830905</v>
      </c>
      <c r="H39" s="95">
        <v>84109.244296417324</v>
      </c>
      <c r="I39" s="95">
        <v>-71264.506204830905</v>
      </c>
      <c r="J39" s="95">
        <v>84109.244296417324</v>
      </c>
    </row>
    <row r="40" spans="1:10" x14ac:dyDescent="0.2">
      <c r="A40" s="148"/>
      <c r="B40" s="95" t="s">
        <v>13</v>
      </c>
      <c r="C40" s="95">
        <v>-4.2360650888438756E-3</v>
      </c>
      <c r="D40" s="95">
        <v>1.1827625872414145E-3</v>
      </c>
      <c r="E40" s="95">
        <v>-3.5815007462518338</v>
      </c>
      <c r="F40" s="144">
        <v>6.988587313246554E-2</v>
      </c>
      <c r="G40" s="95">
        <v>-9.3250817632413129E-3</v>
      </c>
      <c r="H40" s="95">
        <v>8.529515855535616E-4</v>
      </c>
      <c r="I40" s="95">
        <v>-9.3250817632413129E-3</v>
      </c>
      <c r="J40" s="95">
        <v>8.529515855535616E-4</v>
      </c>
    </row>
    <row r="41" spans="1:10" x14ac:dyDescent="0.2">
      <c r="A41" s="146"/>
      <c r="B41" s="110" t="s">
        <v>43</v>
      </c>
      <c r="C41" s="95">
        <v>-1.6942532455482277E-2</v>
      </c>
      <c r="D41" s="95">
        <v>3.8771692444568074E-3</v>
      </c>
      <c r="E41" s="95">
        <v>-4.3698201928391525</v>
      </c>
      <c r="F41" s="110">
        <v>4.8584065731196092E-2</v>
      </c>
      <c r="G41" s="95">
        <v>-3.3624645288050509E-2</v>
      </c>
      <c r="H41" s="95">
        <v>-2.6041962291404458E-4</v>
      </c>
      <c r="I41" s="95">
        <v>-3.3624645288050509E-2</v>
      </c>
      <c r="J41" s="95">
        <v>-2.6041962291404458E-4</v>
      </c>
    </row>
    <row r="42" spans="1:10" ht="13.5" thickBot="1" x14ac:dyDescent="0.25">
      <c r="A42" s="146"/>
      <c r="B42" s="96" t="s">
        <v>46</v>
      </c>
      <c r="C42" s="96">
        <v>9.5257340524735508E-3</v>
      </c>
      <c r="D42" s="96">
        <v>7.3821077376896738E-3</v>
      </c>
      <c r="E42" s="96">
        <v>1.2903813370048094</v>
      </c>
      <c r="F42" s="145">
        <v>0.32597484045497233</v>
      </c>
      <c r="G42" s="96">
        <v>-2.2236911954888808E-2</v>
      </c>
      <c r="H42" s="96">
        <v>4.1288380059835914E-2</v>
      </c>
      <c r="I42" s="96">
        <v>-2.2236911954888808E-2</v>
      </c>
      <c r="J42" s="96">
        <v>4.1288380059835914E-2</v>
      </c>
    </row>
    <row r="46" spans="1:10" x14ac:dyDescent="0.2">
      <c r="B46" t="s">
        <v>245</v>
      </c>
    </row>
    <row r="47" spans="1:10" ht="13.5" thickBot="1" x14ac:dyDescent="0.25"/>
    <row r="48" spans="1:10" x14ac:dyDescent="0.2">
      <c r="A48" s="50"/>
      <c r="B48" s="97" t="s">
        <v>246</v>
      </c>
      <c r="C48" s="97" t="s">
        <v>248</v>
      </c>
      <c r="D48" s="97" t="s">
        <v>247</v>
      </c>
    </row>
    <row r="49" spans="1:4" x14ac:dyDescent="0.2">
      <c r="A49" s="50"/>
      <c r="B49" s="95">
        <v>1</v>
      </c>
      <c r="C49" s="95">
        <v>16757.064075247221</v>
      </c>
      <c r="D49" s="95">
        <v>0.93592475277910125</v>
      </c>
    </row>
    <row r="50" spans="1:4" x14ac:dyDescent="0.2">
      <c r="A50" s="50"/>
      <c r="B50" s="95">
        <v>2</v>
      </c>
      <c r="C50" s="95">
        <v>16421.610044930592</v>
      </c>
      <c r="D50" s="95">
        <v>4.3899550694077334</v>
      </c>
    </row>
    <row r="51" spans="1:4" x14ac:dyDescent="0.2">
      <c r="A51" s="50"/>
      <c r="B51" s="95">
        <v>3</v>
      </c>
      <c r="C51" s="95">
        <v>16050.953708119376</v>
      </c>
      <c r="D51" s="95">
        <v>-10.953708119375733</v>
      </c>
    </row>
    <row r="52" spans="1:4" x14ac:dyDescent="0.2">
      <c r="A52" s="50"/>
      <c r="B52" s="95">
        <v>4</v>
      </c>
      <c r="C52" s="95">
        <v>15412.517328966049</v>
      </c>
      <c r="D52" s="95">
        <v>5.4826710339511919</v>
      </c>
    </row>
    <row r="53" spans="1:4" x14ac:dyDescent="0.2">
      <c r="A53" s="50"/>
      <c r="B53" s="95">
        <v>5</v>
      </c>
      <c r="C53" s="95">
        <v>14518.795818525297</v>
      </c>
      <c r="D53" s="95">
        <v>22.204181474702636</v>
      </c>
    </row>
    <row r="54" spans="1:4" x14ac:dyDescent="0.2">
      <c r="A54" s="50"/>
      <c r="B54" s="95">
        <v>6</v>
      </c>
      <c r="C54" s="95">
        <v>13518.643419646716</v>
      </c>
      <c r="D54" s="95">
        <v>-18.643419646716211</v>
      </c>
    </row>
    <row r="55" spans="1:4" x14ac:dyDescent="0.2">
      <c r="A55" s="50"/>
      <c r="B55" s="95">
        <v>7</v>
      </c>
      <c r="C55" s="95">
        <v>12662.580967657632</v>
      </c>
      <c r="D55" s="95">
        <v>-3.5809676576318452</v>
      </c>
    </row>
    <row r="56" spans="1:4" x14ac:dyDescent="0.2">
      <c r="A56" s="50"/>
      <c r="B56" s="95">
        <v>8</v>
      </c>
      <c r="C56" s="95">
        <v>11894.271971510396</v>
      </c>
      <c r="D56" s="95">
        <v>-14.271971510395815</v>
      </c>
    </row>
    <row r="57" spans="1:4" x14ac:dyDescent="0.2">
      <c r="A57" s="50"/>
      <c r="B57" s="95">
        <v>9</v>
      </c>
      <c r="C57" s="95">
        <v>11012.343597169187</v>
      </c>
      <c r="D57" s="95">
        <v>19.656402830813022</v>
      </c>
    </row>
    <row r="58" spans="1:4" x14ac:dyDescent="0.2">
      <c r="A58" s="50"/>
      <c r="B58" s="95">
        <v>10</v>
      </c>
      <c r="C58" s="95">
        <v>10603.964103021204</v>
      </c>
      <c r="D58" s="95">
        <v>-5.9641030212042097</v>
      </c>
    </row>
    <row r="59" spans="1:4" x14ac:dyDescent="0.2">
      <c r="A59" s="50"/>
      <c r="B59" s="95">
        <v>11</v>
      </c>
      <c r="C59" s="95">
        <v>9978.9958271484047</v>
      </c>
      <c r="D59" s="95">
        <v>4.172851595285465E-3</v>
      </c>
    </row>
    <row r="60" spans="1:4" x14ac:dyDescent="0.2">
      <c r="A60" s="50"/>
      <c r="B60" s="95">
        <v>12</v>
      </c>
      <c r="C60" s="95">
        <v>9398.7098020395169</v>
      </c>
      <c r="D60" s="95">
        <v>-1.7098020395169442</v>
      </c>
    </row>
    <row r="61" spans="1:4" x14ac:dyDescent="0.2">
      <c r="A61" s="50"/>
      <c r="B61" s="95">
        <v>13</v>
      </c>
      <c r="C61" s="95">
        <v>8368.8182836218348</v>
      </c>
      <c r="D61" s="95">
        <v>23.18171637816522</v>
      </c>
    </row>
    <row r="62" spans="1:4" x14ac:dyDescent="0.2">
      <c r="A62" s="50"/>
      <c r="B62" s="95">
        <v>14</v>
      </c>
      <c r="C62" s="95">
        <v>8074.8721031683817</v>
      </c>
      <c r="D62" s="95">
        <v>-84.872103168381727</v>
      </c>
    </row>
    <row r="63" spans="1:4" x14ac:dyDescent="0.2">
      <c r="A63" s="50"/>
      <c r="B63" s="95">
        <v>15</v>
      </c>
      <c r="C63" s="95">
        <v>7831.3841611207636</v>
      </c>
      <c r="D63" s="95">
        <v>69.615838879236435</v>
      </c>
    </row>
    <row r="64" spans="1:4" ht="13.5" thickBot="1" x14ac:dyDescent="0.25">
      <c r="A64" s="50"/>
      <c r="B64" s="96">
        <v>16</v>
      </c>
      <c r="C64" s="96">
        <v>7809.474788107249</v>
      </c>
      <c r="D64" s="96">
        <v>-5.474788107248969</v>
      </c>
    </row>
    <row r="67" spans="2:5" ht="15.75" x14ac:dyDescent="0.25">
      <c r="B67" s="175" t="s">
        <v>260</v>
      </c>
    </row>
    <row r="69" spans="2:5" ht="15.75" x14ac:dyDescent="0.25">
      <c r="B69" s="175" t="s">
        <v>261</v>
      </c>
    </row>
    <row r="71" spans="2:5" ht="26.25" x14ac:dyDescent="0.45">
      <c r="B71" s="176" t="s">
        <v>262</v>
      </c>
      <c r="C71" s="178" t="s">
        <v>268</v>
      </c>
      <c r="D71" s="177"/>
      <c r="E71" s="177"/>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21"/>
  <sheetViews>
    <sheetView workbookViewId="0">
      <selection activeCell="E21" sqref="E21"/>
    </sheetView>
  </sheetViews>
  <sheetFormatPr defaultRowHeight="12.75" x14ac:dyDescent="0.2"/>
  <cols>
    <col min="1" max="1" width="5.140625" bestFit="1" customWidth="1"/>
    <col min="2" max="3" width="22" bestFit="1" customWidth="1"/>
    <col min="4" max="4" width="29.42578125" bestFit="1" customWidth="1"/>
  </cols>
  <sheetData>
    <row r="1" spans="1:4" x14ac:dyDescent="0.2">
      <c r="A1" s="149" t="s">
        <v>249</v>
      </c>
    </row>
    <row r="4" spans="1:4" ht="15" x14ac:dyDescent="0.25">
      <c r="A4" s="65"/>
      <c r="B4" s="87" t="s">
        <v>1</v>
      </c>
      <c r="C4" s="90" t="s">
        <v>12</v>
      </c>
      <c r="D4" s="85"/>
    </row>
    <row r="5" spans="1:4" x14ac:dyDescent="0.2">
      <c r="A5" s="79" t="s">
        <v>0</v>
      </c>
      <c r="B5" s="82" t="s">
        <v>47</v>
      </c>
      <c r="C5" s="82" t="s">
        <v>47</v>
      </c>
      <c r="D5" s="82" t="s">
        <v>43</v>
      </c>
    </row>
    <row r="6" spans="1:4" x14ac:dyDescent="0.2">
      <c r="A6" s="80">
        <v>2000</v>
      </c>
      <c r="B6" s="4">
        <v>16758</v>
      </c>
      <c r="C6" s="4">
        <v>1424</v>
      </c>
      <c r="D6" s="59">
        <v>11265</v>
      </c>
    </row>
    <row r="7" spans="1:4" x14ac:dyDescent="0.2">
      <c r="A7" s="80">
        <v>2001</v>
      </c>
      <c r="B7" s="4">
        <v>16426</v>
      </c>
      <c r="C7" s="4">
        <v>1392</v>
      </c>
      <c r="D7" s="4">
        <v>13124</v>
      </c>
    </row>
    <row r="8" spans="1:4" x14ac:dyDescent="0.2">
      <c r="A8" s="80">
        <v>2002</v>
      </c>
      <c r="B8" s="4">
        <v>16040</v>
      </c>
      <c r="C8" s="4">
        <v>1313</v>
      </c>
      <c r="D8" s="4">
        <v>6182</v>
      </c>
    </row>
    <row r="9" spans="1:4" x14ac:dyDescent="0.2">
      <c r="A9" s="80">
        <v>2003</v>
      </c>
      <c r="B9" s="4">
        <v>15418</v>
      </c>
      <c r="C9" s="4">
        <v>1209</v>
      </c>
      <c r="D9" s="4">
        <v>6031</v>
      </c>
    </row>
    <row r="10" spans="1:4" x14ac:dyDescent="0.2">
      <c r="A10" s="80">
        <v>2004</v>
      </c>
      <c r="B10" s="4">
        <v>14541</v>
      </c>
      <c r="C10" s="4">
        <v>1106</v>
      </c>
      <c r="D10" s="4">
        <v>12671</v>
      </c>
    </row>
    <row r="11" spans="1:4" x14ac:dyDescent="0.2">
      <c r="A11" s="80">
        <v>2005</v>
      </c>
      <c r="B11" s="4">
        <v>13500</v>
      </c>
      <c r="C11" s="4">
        <v>1029</v>
      </c>
      <c r="D11" s="4">
        <v>23824</v>
      </c>
    </row>
    <row r="12" spans="1:4" x14ac:dyDescent="0.2">
      <c r="A12" s="80">
        <v>2006</v>
      </c>
      <c r="B12" s="4">
        <v>12659</v>
      </c>
      <c r="C12" s="4">
        <v>989</v>
      </c>
      <c r="D12" s="4">
        <v>28844</v>
      </c>
    </row>
    <row r="13" spans="1:4" x14ac:dyDescent="0.2">
      <c r="A13" s="80">
        <v>2007</v>
      </c>
      <c r="B13" s="4">
        <v>11880</v>
      </c>
      <c r="C13" s="4">
        <v>944</v>
      </c>
      <c r="D13" s="4">
        <v>64133</v>
      </c>
    </row>
    <row r="14" spans="1:4" x14ac:dyDescent="0.2">
      <c r="A14" s="80">
        <v>2008</v>
      </c>
      <c r="B14" s="4">
        <v>11032</v>
      </c>
      <c r="C14" s="4">
        <v>1004</v>
      </c>
      <c r="D14" s="4">
        <v>82641</v>
      </c>
    </row>
    <row r="15" spans="1:4" x14ac:dyDescent="0.2">
      <c r="A15" s="80">
        <v>2009</v>
      </c>
      <c r="B15" s="4">
        <v>10598</v>
      </c>
      <c r="C15" s="4">
        <v>1099</v>
      </c>
      <c r="D15" s="4">
        <v>135537</v>
      </c>
    </row>
    <row r="16" spans="1:4" x14ac:dyDescent="0.2">
      <c r="A16" s="80">
        <v>2010</v>
      </c>
      <c r="B16" s="4">
        <v>9979</v>
      </c>
      <c r="C16" s="4">
        <v>1219</v>
      </c>
      <c r="D16" s="4">
        <v>70438</v>
      </c>
    </row>
    <row r="17" spans="1:4" x14ac:dyDescent="0.2">
      <c r="A17" s="80">
        <v>2011</v>
      </c>
      <c r="B17" s="4">
        <v>9397</v>
      </c>
      <c r="C17" s="4">
        <v>1272</v>
      </c>
      <c r="D17" s="4">
        <v>43772</v>
      </c>
    </row>
    <row r="18" spans="1:4" x14ac:dyDescent="0.2">
      <c r="A18" s="80">
        <v>2012</v>
      </c>
      <c r="B18" s="4">
        <v>8392</v>
      </c>
      <c r="C18" s="4">
        <v>1355</v>
      </c>
      <c r="D18" s="4">
        <v>62055</v>
      </c>
    </row>
    <row r="19" spans="1:4" x14ac:dyDescent="0.2">
      <c r="A19" s="80">
        <v>2013</v>
      </c>
      <c r="B19" s="4">
        <v>7990</v>
      </c>
      <c r="C19" s="4">
        <v>1537</v>
      </c>
      <c r="D19" s="4">
        <v>84133</v>
      </c>
    </row>
    <row r="20" spans="1:4" x14ac:dyDescent="0.2">
      <c r="A20" s="80">
        <v>2014</v>
      </c>
      <c r="B20" s="4">
        <v>7901</v>
      </c>
      <c r="C20" s="4">
        <v>1564</v>
      </c>
      <c r="D20" s="4">
        <v>94865</v>
      </c>
    </row>
    <row r="21" spans="1:4" x14ac:dyDescent="0.2">
      <c r="A21" s="81">
        <v>2015</v>
      </c>
      <c r="B21" s="6">
        <v>7804</v>
      </c>
      <c r="C21" s="6">
        <v>1626</v>
      </c>
      <c r="D21" s="6">
        <v>90547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31"/>
  <sheetViews>
    <sheetView topLeftCell="C1" workbookViewId="0">
      <selection activeCell="F18" sqref="F18"/>
    </sheetView>
  </sheetViews>
  <sheetFormatPr defaultRowHeight="12.75" x14ac:dyDescent="0.2"/>
  <cols>
    <col min="1" max="1" width="12.140625" customWidth="1"/>
    <col min="4" max="4" width="28.7109375" bestFit="1" customWidth="1"/>
    <col min="5" max="6" width="22" bestFit="1" customWidth="1"/>
    <col min="7" max="7" width="29.42578125" bestFit="1" customWidth="1"/>
  </cols>
  <sheetData>
    <row r="1" spans="1:8" ht="38.25" thickBot="1" x14ac:dyDescent="0.55000000000000004">
      <c r="E1" s="98" t="s">
        <v>250</v>
      </c>
    </row>
    <row r="2" spans="1:8" ht="15.75" thickBot="1" x14ac:dyDescent="0.3">
      <c r="E2" s="160" t="s">
        <v>20</v>
      </c>
      <c r="F2" s="122" t="s">
        <v>215</v>
      </c>
      <c r="G2" s="122" t="s">
        <v>219</v>
      </c>
    </row>
    <row r="3" spans="1:8" ht="13.5" thickBot="1" x14ac:dyDescent="0.25">
      <c r="E3" s="153" t="s">
        <v>3</v>
      </c>
      <c r="F3" s="154" t="s">
        <v>12</v>
      </c>
      <c r="G3" s="155"/>
      <c r="H3" s="156"/>
    </row>
    <row r="4" spans="1:8" ht="13.5" thickBot="1" x14ac:dyDescent="0.25">
      <c r="C4" s="50"/>
      <c r="D4" s="97"/>
      <c r="E4" s="97" t="s">
        <v>47</v>
      </c>
      <c r="F4" s="97" t="s">
        <v>47</v>
      </c>
      <c r="G4" s="97" t="s">
        <v>43</v>
      </c>
      <c r="H4" s="156"/>
    </row>
    <row r="5" spans="1:8" ht="13.5" thickBot="1" x14ac:dyDescent="0.25">
      <c r="A5" s="161" t="s">
        <v>20</v>
      </c>
      <c r="B5" s="160" t="s">
        <v>20</v>
      </c>
      <c r="C5" s="150" t="s">
        <v>3</v>
      </c>
      <c r="D5" s="157" t="s">
        <v>47</v>
      </c>
      <c r="E5" s="95">
        <v>1</v>
      </c>
      <c r="F5" s="95"/>
      <c r="G5" s="95"/>
      <c r="H5" s="156"/>
    </row>
    <row r="6" spans="1:8" ht="15" x14ac:dyDescent="0.25">
      <c r="A6" s="122" t="s">
        <v>215</v>
      </c>
      <c r="B6" s="122" t="s">
        <v>215</v>
      </c>
      <c r="C6" s="151" t="s">
        <v>12</v>
      </c>
      <c r="D6" s="158" t="s">
        <v>47</v>
      </c>
      <c r="E6" s="173">
        <v>-0.30393154184056481</v>
      </c>
      <c r="F6" s="95">
        <v>1</v>
      </c>
      <c r="G6" s="95"/>
      <c r="H6" s="156"/>
    </row>
    <row r="7" spans="1:8" ht="15.75" thickBot="1" x14ac:dyDescent="0.3">
      <c r="A7" s="162" t="s">
        <v>219</v>
      </c>
      <c r="B7" s="8" t="s">
        <v>219</v>
      </c>
      <c r="C7" s="152"/>
      <c r="D7" s="159" t="s">
        <v>43</v>
      </c>
      <c r="E7" s="112">
        <v>-0.80447725325403885</v>
      </c>
      <c r="F7" s="167">
        <v>0.14035937992032485</v>
      </c>
      <c r="G7" s="96">
        <v>1</v>
      </c>
      <c r="H7" s="156"/>
    </row>
    <row r="18" spans="1:6" ht="37.5" x14ac:dyDescent="0.5">
      <c r="D18" s="98" t="s">
        <v>251</v>
      </c>
    </row>
    <row r="20" spans="1:6" x14ac:dyDescent="0.2">
      <c r="D20" s="7" t="s">
        <v>188</v>
      </c>
      <c r="E20">
        <f>FDIST(0.95,1,14)</f>
        <v>0.34626064912502019</v>
      </c>
    </row>
    <row r="22" spans="1:6" x14ac:dyDescent="0.2">
      <c r="D22" s="7" t="s">
        <v>189</v>
      </c>
    </row>
    <row r="23" spans="1:6" ht="13.5" thickBot="1" x14ac:dyDescent="0.25">
      <c r="D23" s="7"/>
    </row>
    <row r="24" spans="1:6" ht="15.75" thickBot="1" x14ac:dyDescent="0.3">
      <c r="E24" s="160" t="s">
        <v>20</v>
      </c>
      <c r="F24" s="166" t="s">
        <v>215</v>
      </c>
    </row>
    <row r="25" spans="1:6" ht="15" x14ac:dyDescent="0.25">
      <c r="D25" s="130" t="s">
        <v>215</v>
      </c>
      <c r="E25" s="163">
        <f>((E6^2)/(1-E6^2))*(16-2)</f>
        <v>1.424862106456211</v>
      </c>
      <c r="F25" s="50"/>
    </row>
    <row r="26" spans="1:6" ht="15" x14ac:dyDescent="0.25">
      <c r="D26" s="8" t="s">
        <v>219</v>
      </c>
      <c r="E26" s="164">
        <f>((E7^2)/(1-E7^2))*(16-2)</f>
        <v>25.680700851324524</v>
      </c>
      <c r="F26" s="165">
        <f>((F7^2)/(1-F7^2))*(16-2)</f>
        <v>0.28135345303895021</v>
      </c>
    </row>
    <row r="28" spans="1:6" x14ac:dyDescent="0.2">
      <c r="A28" s="121" t="s">
        <v>191</v>
      </c>
      <c r="B28" s="121"/>
      <c r="C28" s="121" t="s">
        <v>192</v>
      </c>
    </row>
    <row r="29" spans="1:6" ht="18.75" x14ac:dyDescent="0.35">
      <c r="A29" s="120" t="s">
        <v>190</v>
      </c>
      <c r="B29" s="120"/>
      <c r="C29" s="120" t="s">
        <v>193</v>
      </c>
    </row>
    <row r="30" spans="1:6" x14ac:dyDescent="0.2">
      <c r="A30" s="7" t="s">
        <v>194</v>
      </c>
      <c r="B30" s="7"/>
    </row>
    <row r="31" spans="1:6" x14ac:dyDescent="0.2">
      <c r="A31" s="7" t="s">
        <v>195</v>
      </c>
      <c r="B31" s="7"/>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52"/>
  <sheetViews>
    <sheetView workbookViewId="0">
      <selection activeCell="C20" sqref="C20"/>
    </sheetView>
  </sheetViews>
  <sheetFormatPr defaultRowHeight="12.75" x14ac:dyDescent="0.2"/>
  <cols>
    <col min="2" max="2" width="28.7109375" bestFit="1" customWidth="1"/>
    <col min="3" max="3" width="29.42578125" bestFit="1" customWidth="1"/>
    <col min="4" max="4" width="14.42578125" bestFit="1" customWidth="1"/>
    <col min="5" max="5" width="12" bestFit="1" customWidth="1"/>
    <col min="6" max="6" width="20.42578125" bestFit="1" customWidth="1"/>
    <col min="7" max="7" width="14.42578125" bestFit="1" customWidth="1"/>
    <col min="8" max="8" width="13.85546875" bestFit="1" customWidth="1"/>
    <col min="9" max="9" width="14.28515625" bestFit="1" customWidth="1"/>
    <col min="10" max="10" width="15.42578125" bestFit="1" customWidth="1"/>
  </cols>
  <sheetData>
    <row r="1" spans="1:8" ht="37.5" x14ac:dyDescent="0.5">
      <c r="B1" s="98" t="s">
        <v>252</v>
      </c>
    </row>
    <row r="2" spans="1:8" x14ac:dyDescent="0.2">
      <c r="F2" s="7"/>
    </row>
    <row r="3" spans="1:8" x14ac:dyDescent="0.2">
      <c r="B3" t="s">
        <v>221</v>
      </c>
      <c r="F3" s="7"/>
    </row>
    <row r="4" spans="1:8" ht="13.5" thickBot="1" x14ac:dyDescent="0.25"/>
    <row r="5" spans="1:8" x14ac:dyDescent="0.2">
      <c r="A5" s="50"/>
      <c r="B5" s="141" t="s">
        <v>222</v>
      </c>
      <c r="C5" s="141"/>
      <c r="D5" s="156"/>
    </row>
    <row r="6" spans="1:8" x14ac:dyDescent="0.2">
      <c r="A6" s="50"/>
      <c r="B6" s="95" t="s">
        <v>223</v>
      </c>
      <c r="C6" s="95">
        <v>0.9571586073554621</v>
      </c>
      <c r="D6" s="156"/>
    </row>
    <row r="7" spans="1:8" x14ac:dyDescent="0.2">
      <c r="A7" s="50"/>
      <c r="B7" s="95" t="s">
        <v>224</v>
      </c>
      <c r="C7" s="184">
        <v>0.91615259963464768</v>
      </c>
      <c r="D7" s="156"/>
    </row>
    <row r="8" spans="1:8" x14ac:dyDescent="0.2">
      <c r="A8" s="50"/>
      <c r="B8" s="95" t="s">
        <v>225</v>
      </c>
      <c r="C8" s="183">
        <v>0.83873492817997997</v>
      </c>
      <c r="D8" s="156"/>
    </row>
    <row r="9" spans="1:8" x14ac:dyDescent="0.2">
      <c r="A9" s="50"/>
      <c r="B9" s="95" t="s">
        <v>226</v>
      </c>
      <c r="C9" s="111">
        <v>3807.219197073227</v>
      </c>
      <c r="D9" s="156"/>
    </row>
    <row r="10" spans="1:8" ht="13.5" thickBot="1" x14ac:dyDescent="0.25">
      <c r="A10" s="50"/>
      <c r="B10" s="96" t="s">
        <v>227</v>
      </c>
      <c r="C10" s="96">
        <v>16</v>
      </c>
      <c r="D10" s="156"/>
    </row>
    <row r="12" spans="1:8" ht="13.5" thickBot="1" x14ac:dyDescent="0.25">
      <c r="B12" t="s">
        <v>228</v>
      </c>
    </row>
    <row r="13" spans="1:8" x14ac:dyDescent="0.2">
      <c r="A13" s="50"/>
      <c r="B13" s="97"/>
      <c r="C13" s="97" t="s">
        <v>233</v>
      </c>
      <c r="D13" s="97" t="s">
        <v>234</v>
      </c>
      <c r="E13" s="97" t="s">
        <v>235</v>
      </c>
      <c r="F13" s="97" t="s">
        <v>236</v>
      </c>
      <c r="G13" s="97" t="s">
        <v>237</v>
      </c>
      <c r="H13" s="156"/>
    </row>
    <row r="14" spans="1:8" x14ac:dyDescent="0.2">
      <c r="A14" s="50"/>
      <c r="B14" s="95" t="s">
        <v>229</v>
      </c>
      <c r="C14" s="95">
        <v>2</v>
      </c>
      <c r="D14" s="95">
        <v>2217287532.7961192</v>
      </c>
      <c r="E14" s="95">
        <v>1108643766.3980596</v>
      </c>
      <c r="F14" s="95">
        <v>76.484997382131837</v>
      </c>
      <c r="G14" s="182">
        <v>6.4630797984603932E-8</v>
      </c>
      <c r="H14" s="156"/>
    </row>
    <row r="15" spans="1:8" x14ac:dyDescent="0.2">
      <c r="A15" s="50"/>
      <c r="B15" s="95" t="s">
        <v>230</v>
      </c>
      <c r="C15" s="95">
        <v>14</v>
      </c>
      <c r="D15" s="95">
        <v>202928852.20388073</v>
      </c>
      <c r="E15" s="95">
        <v>14494918.014562909</v>
      </c>
      <c r="F15" s="95"/>
      <c r="G15" s="95"/>
      <c r="H15" s="156"/>
    </row>
    <row r="16" spans="1:8" ht="13.5" thickBot="1" x14ac:dyDescent="0.25">
      <c r="A16" s="50"/>
      <c r="B16" s="96" t="s">
        <v>231</v>
      </c>
      <c r="C16" s="96">
        <v>16</v>
      </c>
      <c r="D16" s="96">
        <v>2420216385</v>
      </c>
      <c r="E16" s="96"/>
      <c r="F16" s="96"/>
      <c r="G16" s="96"/>
      <c r="H16" s="156"/>
    </row>
    <row r="17" spans="1:11" ht="13.5" thickBot="1" x14ac:dyDescent="0.25"/>
    <row r="18" spans="1:11" x14ac:dyDescent="0.2">
      <c r="A18" s="50"/>
      <c r="B18" s="97"/>
      <c r="C18" s="97" t="s">
        <v>238</v>
      </c>
      <c r="D18" s="97" t="s">
        <v>226</v>
      </c>
      <c r="E18" s="97" t="s">
        <v>239</v>
      </c>
      <c r="F18" s="97" t="s">
        <v>240</v>
      </c>
      <c r="G18" s="97" t="s">
        <v>241</v>
      </c>
      <c r="H18" s="97" t="s">
        <v>242</v>
      </c>
      <c r="I18" s="97" t="s">
        <v>243</v>
      </c>
      <c r="J18" s="97" t="s">
        <v>244</v>
      </c>
      <c r="K18" s="156"/>
    </row>
    <row r="19" spans="1:11" x14ac:dyDescent="0.2">
      <c r="A19" s="50"/>
      <c r="B19" s="95" t="s">
        <v>232</v>
      </c>
      <c r="C19" s="95">
        <v>0</v>
      </c>
      <c r="D19" s="95" t="e">
        <v>#N/A</v>
      </c>
      <c r="E19" s="95" t="e">
        <v>#N/A</v>
      </c>
      <c r="F19" s="95" t="e">
        <v>#N/A</v>
      </c>
      <c r="G19" s="95" t="e">
        <v>#N/A</v>
      </c>
      <c r="H19" s="95" t="e">
        <v>#N/A</v>
      </c>
      <c r="I19" s="95" t="e">
        <v>#N/A</v>
      </c>
      <c r="J19" s="95" t="e">
        <v>#N/A</v>
      </c>
      <c r="K19" s="156"/>
    </row>
    <row r="20" spans="1:11" x14ac:dyDescent="0.2">
      <c r="A20" s="174" t="s">
        <v>12</v>
      </c>
      <c r="B20" s="110" t="s">
        <v>47</v>
      </c>
      <c r="C20" s="95">
        <v>11.414724478622681</v>
      </c>
      <c r="D20" s="95">
        <v>1.2720452337143533</v>
      </c>
      <c r="E20" s="95">
        <v>8.9735208906776478</v>
      </c>
      <c r="F20" s="168">
        <v>3.5109313348718639E-7</v>
      </c>
      <c r="G20" s="95">
        <v>8.6864588033637791</v>
      </c>
      <c r="H20" s="95">
        <v>14.142990153881582</v>
      </c>
      <c r="I20" s="95">
        <v>8.6864588033637791</v>
      </c>
      <c r="J20" s="95">
        <v>14.142990153881582</v>
      </c>
      <c r="K20" s="156"/>
    </row>
    <row r="21" spans="1:11" ht="13.5" thickBot="1" x14ac:dyDescent="0.25">
      <c r="A21" s="50"/>
      <c r="B21" s="113" t="s">
        <v>43</v>
      </c>
      <c r="C21" s="96">
        <v>-5.6695994346448703E-2</v>
      </c>
      <c r="D21" s="96">
        <v>2.5156081705086441E-2</v>
      </c>
      <c r="E21" s="96">
        <v>-2.2537688902077719</v>
      </c>
      <c r="F21" s="169">
        <v>4.0763118316445378E-2</v>
      </c>
      <c r="G21" s="96">
        <v>-0.11065042334076203</v>
      </c>
      <c r="H21" s="96">
        <v>-2.7415653521353847E-3</v>
      </c>
      <c r="I21" s="96">
        <v>-0.11065042334076203</v>
      </c>
      <c r="J21" s="96">
        <v>-2.7415653521353847E-3</v>
      </c>
      <c r="K21" s="156"/>
    </row>
    <row r="25" spans="1:11" x14ac:dyDescent="0.2">
      <c r="B25" t="s">
        <v>245</v>
      </c>
    </row>
    <row r="26" spans="1:11" ht="13.5" thickBot="1" x14ac:dyDescent="0.25"/>
    <row r="27" spans="1:11" x14ac:dyDescent="0.2">
      <c r="A27" s="50"/>
      <c r="B27" s="97" t="s">
        <v>246</v>
      </c>
      <c r="C27" s="97" t="s">
        <v>248</v>
      </c>
      <c r="D27" s="97" t="s">
        <v>247</v>
      </c>
      <c r="E27" s="156"/>
    </row>
    <row r="28" spans="1:11" x14ac:dyDescent="0.2">
      <c r="A28" s="50"/>
      <c r="B28" s="95">
        <v>1</v>
      </c>
      <c r="C28" s="95">
        <v>15615.887281245952</v>
      </c>
      <c r="D28" s="95">
        <v>1142.1127187540478</v>
      </c>
      <c r="E28" s="156"/>
    </row>
    <row r="29" spans="1:11" x14ac:dyDescent="0.2">
      <c r="A29" s="50"/>
      <c r="B29" s="95">
        <v>2</v>
      </c>
      <c r="C29" s="95">
        <v>15145.218244439979</v>
      </c>
      <c r="D29" s="95">
        <v>1280.7817555600213</v>
      </c>
      <c r="E29" s="156"/>
    </row>
    <row r="30" spans="1:11" x14ac:dyDescent="0.2">
      <c r="A30" s="50"/>
      <c r="B30" s="95">
        <v>3</v>
      </c>
      <c r="C30" s="95">
        <v>14637.038603381834</v>
      </c>
      <c r="D30" s="95">
        <v>1402.961396618166</v>
      </c>
      <c r="E30" s="156"/>
    </row>
    <row r="31" spans="1:11" x14ac:dyDescent="0.2">
      <c r="A31" s="50"/>
      <c r="B31" s="95">
        <v>4</v>
      </c>
      <c r="C31" s="95">
        <v>13458.468352751388</v>
      </c>
      <c r="D31" s="95">
        <v>1959.531647248612</v>
      </c>
      <c r="E31" s="156"/>
    </row>
    <row r="32" spans="1:11" x14ac:dyDescent="0.2">
      <c r="A32" s="50"/>
      <c r="B32" s="95">
        <v>5</v>
      </c>
      <c r="C32" s="95">
        <v>11906.290328992833</v>
      </c>
      <c r="D32" s="95">
        <v>2634.7096710071673</v>
      </c>
      <c r="E32" s="156"/>
    </row>
    <row r="33" spans="1:5" x14ac:dyDescent="0.2">
      <c r="A33" s="50"/>
      <c r="B33" s="95">
        <v>6</v>
      </c>
      <c r="C33" s="95">
        <v>10395.026119192944</v>
      </c>
      <c r="D33" s="95">
        <v>3104.973880807056</v>
      </c>
      <c r="E33" s="156"/>
    </row>
    <row r="34" spans="1:5" x14ac:dyDescent="0.2">
      <c r="A34" s="50"/>
      <c r="B34" s="95">
        <v>7</v>
      </c>
      <c r="C34" s="95">
        <v>9653.8232484288656</v>
      </c>
      <c r="D34" s="95">
        <v>3005.1767515711344</v>
      </c>
      <c r="E34" s="156"/>
    </row>
    <row r="35" spans="1:5" x14ac:dyDescent="0.2">
      <c r="A35" s="50"/>
      <c r="B35" s="95">
        <v>8</v>
      </c>
      <c r="C35" s="95">
        <v>7139.4157023990156</v>
      </c>
      <c r="D35" s="95">
        <v>4740.5842976009844</v>
      </c>
      <c r="E35" s="156"/>
    </row>
    <row r="36" spans="1:5" x14ac:dyDescent="0.2">
      <c r="A36" s="50"/>
      <c r="B36" s="95">
        <v>9</v>
      </c>
      <c r="C36" s="95">
        <v>6774.9697077523042</v>
      </c>
      <c r="D36" s="95">
        <v>4257.0302922476958</v>
      </c>
      <c r="E36" s="156"/>
    </row>
    <row r="37" spans="1:5" x14ac:dyDescent="0.2">
      <c r="A37" s="50"/>
      <c r="B37" s="95">
        <v>10</v>
      </c>
      <c r="C37" s="95">
        <v>4860.3772162717087</v>
      </c>
      <c r="D37" s="95">
        <v>5737.6227837282913</v>
      </c>
      <c r="E37" s="156"/>
    </row>
    <row r="38" spans="1:5" x14ac:dyDescent="0.2">
      <c r="A38" s="50"/>
      <c r="B38" s="95">
        <v>11</v>
      </c>
      <c r="C38" s="95">
        <v>9920.9966896658934</v>
      </c>
      <c r="D38" s="95">
        <v>58.003310334106573</v>
      </c>
      <c r="E38" s="156"/>
    </row>
    <row r="39" spans="1:5" x14ac:dyDescent="0.2">
      <c r="A39" s="50"/>
      <c r="B39" s="95">
        <v>12</v>
      </c>
      <c r="C39" s="95">
        <v>12037.832472275297</v>
      </c>
      <c r="D39" s="95">
        <v>-2640.8324722752968</v>
      </c>
      <c r="E39" s="156"/>
    </row>
    <row r="40" spans="1:5" x14ac:dyDescent="0.2">
      <c r="A40" s="50"/>
      <c r="B40" s="95">
        <v>13</v>
      </c>
      <c r="C40" s="95">
        <v>11948.68173936486</v>
      </c>
      <c r="D40" s="95">
        <v>-3556.6817393648598</v>
      </c>
      <c r="E40" s="156"/>
    </row>
    <row r="41" spans="1:5" x14ac:dyDescent="0.2">
      <c r="A41" s="50"/>
      <c r="B41" s="95">
        <v>14</v>
      </c>
      <c r="C41" s="95">
        <v>12774.42743129329</v>
      </c>
      <c r="D41" s="95">
        <v>-4784.4274312932903</v>
      </c>
      <c r="E41" s="156"/>
    </row>
    <row r="42" spans="1:5" x14ac:dyDescent="0.2">
      <c r="A42" s="50"/>
      <c r="B42" s="95">
        <v>15</v>
      </c>
      <c r="C42" s="95">
        <v>12474.163580890017</v>
      </c>
      <c r="D42" s="95">
        <v>-4573.1635808900173</v>
      </c>
      <c r="E42" s="156"/>
    </row>
    <row r="43" spans="1:5" ht="13.5" thickBot="1" x14ac:dyDescent="0.25">
      <c r="A43" s="50"/>
      <c r="B43" s="96">
        <v>16</v>
      </c>
      <c r="C43" s="96">
        <v>13426.689802152589</v>
      </c>
      <c r="D43" s="96">
        <v>-5622.6898021525885</v>
      </c>
      <c r="E43" s="156"/>
    </row>
    <row r="46" spans="1:5" ht="15.75" x14ac:dyDescent="0.25">
      <c r="B46" s="175" t="s">
        <v>260</v>
      </c>
    </row>
    <row r="48" spans="1:5" ht="15.75" x14ac:dyDescent="0.25">
      <c r="B48" s="175" t="s">
        <v>261</v>
      </c>
    </row>
    <row r="50" spans="2:4" ht="26.25" x14ac:dyDescent="0.45">
      <c r="B50" s="176" t="s">
        <v>262</v>
      </c>
      <c r="C50" s="178" t="s">
        <v>265</v>
      </c>
      <c r="D50" s="178"/>
    </row>
    <row r="52" spans="2:4" x14ac:dyDescent="0.2">
      <c r="B52" s="7"/>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1"/>
  <sheetViews>
    <sheetView workbookViewId="0">
      <selection activeCell="C21" sqref="C21"/>
    </sheetView>
  </sheetViews>
  <sheetFormatPr defaultRowHeight="12.75" x14ac:dyDescent="0.2"/>
  <cols>
    <col min="2" max="2" width="22" bestFit="1" customWidth="1"/>
    <col min="3" max="4" width="29.42578125" bestFit="1" customWidth="1"/>
  </cols>
  <sheetData>
    <row r="1" spans="1:3" x14ac:dyDescent="0.2">
      <c r="A1" s="149"/>
    </row>
    <row r="4" spans="1:3" ht="15" x14ac:dyDescent="0.25">
      <c r="A4" s="65"/>
      <c r="B4" s="87" t="s">
        <v>1</v>
      </c>
      <c r="C4" s="85"/>
    </row>
    <row r="5" spans="1:3" x14ac:dyDescent="0.2">
      <c r="A5" s="79" t="s">
        <v>0</v>
      </c>
      <c r="B5" s="82" t="s">
        <v>47</v>
      </c>
      <c r="C5" s="82" t="s">
        <v>43</v>
      </c>
    </row>
    <row r="6" spans="1:3" x14ac:dyDescent="0.2">
      <c r="A6" s="80">
        <v>2000</v>
      </c>
      <c r="B6" s="4">
        <v>16758</v>
      </c>
      <c r="C6" s="59">
        <v>11265</v>
      </c>
    </row>
    <row r="7" spans="1:3" x14ac:dyDescent="0.2">
      <c r="A7" s="80">
        <v>2001</v>
      </c>
      <c r="B7" s="4">
        <v>16426</v>
      </c>
      <c r="C7" s="4">
        <v>13124</v>
      </c>
    </row>
    <row r="8" spans="1:3" x14ac:dyDescent="0.2">
      <c r="A8" s="80">
        <v>2002</v>
      </c>
      <c r="B8" s="4">
        <v>16040</v>
      </c>
      <c r="C8" s="4">
        <v>6182</v>
      </c>
    </row>
    <row r="9" spans="1:3" x14ac:dyDescent="0.2">
      <c r="A9" s="80">
        <v>2003</v>
      </c>
      <c r="B9" s="4">
        <v>15418</v>
      </c>
      <c r="C9" s="4">
        <v>6031</v>
      </c>
    </row>
    <row r="10" spans="1:3" x14ac:dyDescent="0.2">
      <c r="A10" s="80">
        <v>2004</v>
      </c>
      <c r="B10" s="4">
        <v>14541</v>
      </c>
      <c r="C10" s="4">
        <v>12671</v>
      </c>
    </row>
    <row r="11" spans="1:3" x14ac:dyDescent="0.2">
      <c r="A11" s="80">
        <v>2005</v>
      </c>
      <c r="B11" s="4">
        <v>13500</v>
      </c>
      <c r="C11" s="4">
        <v>23824</v>
      </c>
    </row>
    <row r="12" spans="1:3" x14ac:dyDescent="0.2">
      <c r="A12" s="80">
        <v>2006</v>
      </c>
      <c r="B12" s="4">
        <v>12659</v>
      </c>
      <c r="C12" s="4">
        <v>28844</v>
      </c>
    </row>
    <row r="13" spans="1:3" x14ac:dyDescent="0.2">
      <c r="A13" s="80">
        <v>2007</v>
      </c>
      <c r="B13" s="4">
        <v>11880</v>
      </c>
      <c r="C13" s="4">
        <v>64133</v>
      </c>
    </row>
    <row r="14" spans="1:3" x14ac:dyDescent="0.2">
      <c r="A14" s="80">
        <v>2008</v>
      </c>
      <c r="B14" s="4">
        <v>11032</v>
      </c>
      <c r="C14" s="4">
        <v>82641</v>
      </c>
    </row>
    <row r="15" spans="1:3" x14ac:dyDescent="0.2">
      <c r="A15" s="80">
        <v>2009</v>
      </c>
      <c r="B15" s="4">
        <v>10598</v>
      </c>
      <c r="C15" s="4">
        <v>135537</v>
      </c>
    </row>
    <row r="16" spans="1:3" x14ac:dyDescent="0.2">
      <c r="A16" s="80">
        <v>2010</v>
      </c>
      <c r="B16" s="4">
        <v>9979</v>
      </c>
      <c r="C16" s="4">
        <v>70438</v>
      </c>
    </row>
    <row r="17" spans="1:3" x14ac:dyDescent="0.2">
      <c r="A17" s="80">
        <v>2011</v>
      </c>
      <c r="B17" s="4">
        <v>9397</v>
      </c>
      <c r="C17" s="4">
        <v>43772</v>
      </c>
    </row>
    <row r="18" spans="1:3" x14ac:dyDescent="0.2">
      <c r="A18" s="80">
        <v>2012</v>
      </c>
      <c r="B18" s="4">
        <v>8392</v>
      </c>
      <c r="C18" s="4">
        <v>62055</v>
      </c>
    </row>
    <row r="19" spans="1:3" x14ac:dyDescent="0.2">
      <c r="A19" s="80">
        <v>2013</v>
      </c>
      <c r="B19" s="4">
        <v>7990</v>
      </c>
      <c r="C19" s="4">
        <v>84133</v>
      </c>
    </row>
    <row r="20" spans="1:3" x14ac:dyDescent="0.2">
      <c r="A20" s="80">
        <v>2014</v>
      </c>
      <c r="B20" s="4">
        <v>7901</v>
      </c>
      <c r="C20" s="4">
        <v>94865</v>
      </c>
    </row>
    <row r="21" spans="1:3" x14ac:dyDescent="0.2">
      <c r="A21" s="81">
        <v>2015</v>
      </c>
      <c r="B21" s="6">
        <v>7804</v>
      </c>
      <c r="C21" s="6">
        <v>90547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54"/>
  <sheetViews>
    <sheetView topLeftCell="A31" workbookViewId="0">
      <selection activeCell="B12" sqref="B12:B14"/>
    </sheetView>
  </sheetViews>
  <sheetFormatPr defaultRowHeight="12.75" x14ac:dyDescent="0.2"/>
  <cols>
    <col min="1" max="1" width="28.7109375" bestFit="1" customWidth="1"/>
    <col min="2" max="2" width="29.42578125" bestFit="1" customWidth="1"/>
    <col min="3" max="3" width="14.42578125" bestFit="1" customWidth="1"/>
    <col min="4" max="4" width="12.5703125" bestFit="1" customWidth="1"/>
    <col min="5" max="5" width="21" bestFit="1" customWidth="1"/>
    <col min="6" max="6" width="14.42578125" bestFit="1" customWidth="1"/>
    <col min="7" max="7" width="13.85546875" bestFit="1" customWidth="1"/>
    <col min="8" max="8" width="14.28515625" bestFit="1" customWidth="1"/>
    <col min="9" max="9" width="15.42578125" bestFit="1" customWidth="1"/>
  </cols>
  <sheetData>
    <row r="1" spans="1:3" ht="37.5" x14ac:dyDescent="0.5">
      <c r="B1" s="98" t="s">
        <v>253</v>
      </c>
    </row>
    <row r="8" spans="1:3" x14ac:dyDescent="0.2">
      <c r="A8" t="s">
        <v>221</v>
      </c>
    </row>
    <row r="9" spans="1:3" ht="13.5" thickBot="1" x14ac:dyDescent="0.25"/>
    <row r="10" spans="1:3" x14ac:dyDescent="0.2">
      <c r="A10" s="141" t="s">
        <v>222</v>
      </c>
      <c r="B10" s="141"/>
      <c r="C10" s="156"/>
    </row>
    <row r="11" spans="1:3" x14ac:dyDescent="0.2">
      <c r="A11" s="95" t="s">
        <v>223</v>
      </c>
      <c r="B11" s="95">
        <v>0.80447725325403885</v>
      </c>
      <c r="C11" s="156"/>
    </row>
    <row r="12" spans="1:3" x14ac:dyDescent="0.2">
      <c r="A12" s="95" t="s">
        <v>224</v>
      </c>
      <c r="B12" s="95">
        <v>0.64718365100316289</v>
      </c>
      <c r="C12" s="156"/>
    </row>
    <row r="13" spans="1:3" x14ac:dyDescent="0.2">
      <c r="A13" s="95" t="s">
        <v>225</v>
      </c>
      <c r="B13" s="95">
        <v>0.62198248321767458</v>
      </c>
      <c r="C13" s="156"/>
    </row>
    <row r="14" spans="1:3" x14ac:dyDescent="0.2">
      <c r="A14" s="95" t="s">
        <v>226</v>
      </c>
      <c r="B14" s="95">
        <v>1985.8126438445051</v>
      </c>
      <c r="C14" s="156"/>
    </row>
    <row r="15" spans="1:3" ht="13.5" thickBot="1" x14ac:dyDescent="0.25">
      <c r="A15" s="96" t="s">
        <v>227</v>
      </c>
      <c r="B15" s="96">
        <v>16</v>
      </c>
      <c r="C15" s="156"/>
    </row>
    <row r="17" spans="1:10" ht="13.5" thickBot="1" x14ac:dyDescent="0.25">
      <c r="A17" t="s">
        <v>228</v>
      </c>
    </row>
    <row r="18" spans="1:10" x14ac:dyDescent="0.2">
      <c r="A18" s="97"/>
      <c r="B18" s="97" t="s">
        <v>233</v>
      </c>
      <c r="C18" s="97" t="s">
        <v>234</v>
      </c>
      <c r="D18" s="97" t="s">
        <v>235</v>
      </c>
      <c r="E18" s="97" t="s">
        <v>236</v>
      </c>
      <c r="F18" s="97" t="s">
        <v>237</v>
      </c>
      <c r="G18" s="156"/>
    </row>
    <row r="19" spans="1:10" x14ac:dyDescent="0.2">
      <c r="A19" s="95" t="s">
        <v>229</v>
      </c>
      <c r="B19" s="95">
        <v>1</v>
      </c>
      <c r="C19" s="95">
        <v>101270607.44716215</v>
      </c>
      <c r="D19" s="95">
        <v>101270607.44716215</v>
      </c>
      <c r="E19" s="95">
        <v>25.680700851324506</v>
      </c>
      <c r="F19" s="95">
        <v>1.71643357552246E-4</v>
      </c>
      <c r="G19" s="156"/>
    </row>
    <row r="20" spans="1:10" x14ac:dyDescent="0.2">
      <c r="A20" s="95" t="s">
        <v>230</v>
      </c>
      <c r="B20" s="95">
        <v>14</v>
      </c>
      <c r="C20" s="95">
        <v>55208325.990337849</v>
      </c>
      <c r="D20" s="95">
        <v>3943451.8564527035</v>
      </c>
      <c r="E20" s="95"/>
      <c r="F20" s="95"/>
      <c r="G20" s="156"/>
    </row>
    <row r="21" spans="1:10" ht="13.5" thickBot="1" x14ac:dyDescent="0.25">
      <c r="A21" s="96" t="s">
        <v>231</v>
      </c>
      <c r="B21" s="96">
        <v>15</v>
      </c>
      <c r="C21" s="96">
        <v>156478933.4375</v>
      </c>
      <c r="D21" s="96"/>
      <c r="E21" s="96"/>
      <c r="F21" s="96"/>
      <c r="G21" s="156"/>
    </row>
    <row r="22" spans="1:10" ht="13.5" thickBot="1" x14ac:dyDescent="0.25"/>
    <row r="23" spans="1:10" x14ac:dyDescent="0.2">
      <c r="A23" s="97"/>
      <c r="B23" s="97" t="s">
        <v>238</v>
      </c>
      <c r="C23" s="97" t="s">
        <v>226</v>
      </c>
      <c r="D23" s="97" t="s">
        <v>239</v>
      </c>
      <c r="E23" s="97" t="s">
        <v>240</v>
      </c>
      <c r="F23" s="97" t="s">
        <v>241</v>
      </c>
      <c r="G23" s="97" t="s">
        <v>242</v>
      </c>
      <c r="H23" s="97" t="s">
        <v>243</v>
      </c>
      <c r="I23" s="97" t="s">
        <v>244</v>
      </c>
      <c r="J23" s="156"/>
    </row>
    <row r="24" spans="1:10" x14ac:dyDescent="0.2">
      <c r="A24" s="110" t="s">
        <v>232</v>
      </c>
      <c r="B24" s="95">
        <v>15323.098368013254</v>
      </c>
      <c r="C24" s="95">
        <v>839.14454779525545</v>
      </c>
      <c r="D24" s="95">
        <v>18.260380059994105</v>
      </c>
      <c r="E24" s="168">
        <v>3.6783216932313772E-11</v>
      </c>
      <c r="F24" s="95">
        <v>13523.312318231512</v>
      </c>
      <c r="G24" s="95">
        <v>17122.884417794994</v>
      </c>
      <c r="H24" s="95">
        <v>13523.312318231512</v>
      </c>
      <c r="I24" s="95">
        <v>17122.884417794994</v>
      </c>
      <c r="J24" s="156"/>
    </row>
    <row r="25" spans="1:10" ht="13.5" thickBot="1" x14ac:dyDescent="0.25">
      <c r="A25" s="113" t="s">
        <v>43</v>
      </c>
      <c r="B25" s="96">
        <v>-6.6084911594811058E-2</v>
      </c>
      <c r="C25" s="96">
        <v>1.3040639143577417E-2</v>
      </c>
      <c r="D25" s="96">
        <v>-5.0676129342447318</v>
      </c>
      <c r="E25" s="169">
        <v>1.71643357552246E-4</v>
      </c>
      <c r="F25" s="96">
        <v>-9.405430074536171E-2</v>
      </c>
      <c r="G25" s="96">
        <v>-3.8115522444260405E-2</v>
      </c>
      <c r="H25" s="96">
        <v>-9.405430074536171E-2</v>
      </c>
      <c r="I25" s="96">
        <v>-3.8115522444260405E-2</v>
      </c>
      <c r="J25" s="156"/>
    </row>
    <row r="29" spans="1:10" x14ac:dyDescent="0.2">
      <c r="A29" t="s">
        <v>245</v>
      </c>
    </row>
    <row r="30" spans="1:10" ht="13.5" thickBot="1" x14ac:dyDescent="0.25"/>
    <row r="31" spans="1:10" x14ac:dyDescent="0.2">
      <c r="A31" s="97" t="s">
        <v>246</v>
      </c>
      <c r="B31" s="97" t="s">
        <v>248</v>
      </c>
      <c r="C31" s="97" t="s">
        <v>247</v>
      </c>
      <c r="D31" s="156"/>
    </row>
    <row r="32" spans="1:10" x14ac:dyDescent="0.2">
      <c r="A32" s="95">
        <v>1</v>
      </c>
      <c r="B32" s="95">
        <v>14578.651838897707</v>
      </c>
      <c r="C32" s="95">
        <v>2179.3481611022926</v>
      </c>
      <c r="D32" s="156"/>
    </row>
    <row r="33" spans="1:4" x14ac:dyDescent="0.2">
      <c r="A33" s="95">
        <v>2</v>
      </c>
      <c r="B33" s="95">
        <v>14455.799988242954</v>
      </c>
      <c r="C33" s="95">
        <v>1970.200011757046</v>
      </c>
      <c r="D33" s="156"/>
    </row>
    <row r="34" spans="1:4" x14ac:dyDescent="0.2">
      <c r="A34" s="95">
        <v>3</v>
      </c>
      <c r="B34" s="95">
        <v>14914.561444534133</v>
      </c>
      <c r="C34" s="95">
        <v>1125.4385554658675</v>
      </c>
      <c r="D34" s="156"/>
    </row>
    <row r="35" spans="1:4" x14ac:dyDescent="0.2">
      <c r="A35" s="95">
        <v>4</v>
      </c>
      <c r="B35" s="95">
        <v>14924.540266184949</v>
      </c>
      <c r="C35" s="95">
        <v>493.45973381505064</v>
      </c>
      <c r="D35" s="156"/>
    </row>
    <row r="36" spans="1:4" x14ac:dyDescent="0.2">
      <c r="A36" s="95">
        <v>5</v>
      </c>
      <c r="B36" s="95">
        <v>14485.736453195403</v>
      </c>
      <c r="C36" s="95">
        <v>55.263546804597354</v>
      </c>
      <c r="D36" s="156"/>
    </row>
    <row r="37" spans="1:4" x14ac:dyDescent="0.2">
      <c r="A37" s="95">
        <v>6</v>
      </c>
      <c r="B37" s="95">
        <v>13748.691434178476</v>
      </c>
      <c r="C37" s="95">
        <v>-248.6914341784759</v>
      </c>
      <c r="D37" s="156"/>
    </row>
    <row r="38" spans="1:4" x14ac:dyDescent="0.2">
      <c r="A38" s="95">
        <v>7</v>
      </c>
      <c r="B38" s="95">
        <v>13416.945177972524</v>
      </c>
      <c r="C38" s="95">
        <v>-757.94517797252411</v>
      </c>
      <c r="D38" s="156"/>
    </row>
    <row r="39" spans="1:4" x14ac:dyDescent="0.2">
      <c r="A39" s="95">
        <v>8</v>
      </c>
      <c r="B39" s="95">
        <v>11084.874732703236</v>
      </c>
      <c r="C39" s="95">
        <v>795.12526729676392</v>
      </c>
      <c r="D39" s="156"/>
    </row>
    <row r="40" spans="1:4" x14ac:dyDescent="0.2">
      <c r="A40" s="95">
        <v>9</v>
      </c>
      <c r="B40" s="95">
        <v>9861.775188906473</v>
      </c>
      <c r="C40" s="95">
        <v>1170.224811093527</v>
      </c>
      <c r="D40" s="156"/>
    </row>
    <row r="41" spans="1:4" x14ac:dyDescent="0.2">
      <c r="A41" s="95">
        <v>10</v>
      </c>
      <c r="B41" s="95">
        <v>6366.147705187348</v>
      </c>
      <c r="C41" s="95">
        <v>4231.852294812652</v>
      </c>
      <c r="D41" s="156"/>
    </row>
    <row r="42" spans="1:4" x14ac:dyDescent="0.2">
      <c r="A42" s="95">
        <v>11</v>
      </c>
      <c r="B42" s="95">
        <v>10668.209365097951</v>
      </c>
      <c r="C42" s="95">
        <v>-689.20936509795138</v>
      </c>
      <c r="D42" s="156"/>
    </row>
    <row r="43" spans="1:4" x14ac:dyDescent="0.2">
      <c r="A43" s="95">
        <v>12</v>
      </c>
      <c r="B43" s="95">
        <v>12430.429617685184</v>
      </c>
      <c r="C43" s="95">
        <v>-3033.429617685184</v>
      </c>
      <c r="D43" s="156"/>
    </row>
    <row r="44" spans="1:4" x14ac:dyDescent="0.2">
      <c r="A44" s="95">
        <v>13</v>
      </c>
      <c r="B44" s="95">
        <v>11222.199178997253</v>
      </c>
      <c r="C44" s="95">
        <v>-2830.1991789972526</v>
      </c>
      <c r="D44" s="156"/>
    </row>
    <row r="45" spans="1:4" x14ac:dyDescent="0.2">
      <c r="A45" s="95">
        <v>14</v>
      </c>
      <c r="B45" s="95">
        <v>9763.1765008070142</v>
      </c>
      <c r="C45" s="95">
        <v>-1773.1765008070142</v>
      </c>
      <c r="D45" s="156"/>
    </row>
    <row r="46" spans="1:4" x14ac:dyDescent="0.2">
      <c r="A46" s="95">
        <v>15</v>
      </c>
      <c r="B46" s="95">
        <v>9053.9532295715035</v>
      </c>
      <c r="C46" s="95">
        <v>-1152.9532295715035</v>
      </c>
      <c r="D46" s="156"/>
    </row>
    <row r="47" spans="1:4" ht="13.5" thickBot="1" x14ac:dyDescent="0.25">
      <c r="A47" s="96">
        <v>16</v>
      </c>
      <c r="B47" s="96">
        <v>9339.3078778378967</v>
      </c>
      <c r="C47" s="96">
        <v>-1535.3078778378967</v>
      </c>
      <c r="D47" s="156"/>
    </row>
    <row r="50" spans="1:3" ht="15.75" x14ac:dyDescent="0.25">
      <c r="A50" s="175" t="s">
        <v>264</v>
      </c>
    </row>
    <row r="52" spans="1:3" ht="15.75" x14ac:dyDescent="0.25">
      <c r="A52" s="175" t="s">
        <v>263</v>
      </c>
    </row>
    <row r="54" spans="1:3" ht="26.25" x14ac:dyDescent="0.45">
      <c r="A54" s="176" t="s">
        <v>262</v>
      </c>
      <c r="B54" s="178" t="s">
        <v>267</v>
      </c>
      <c r="C54" s="178"/>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5:D22"/>
  <sheetViews>
    <sheetView workbookViewId="0">
      <selection activeCell="D12" sqref="D12"/>
    </sheetView>
  </sheetViews>
  <sheetFormatPr defaultRowHeight="12.75" x14ac:dyDescent="0.2"/>
  <cols>
    <col min="1" max="1" width="5.140625" bestFit="1" customWidth="1"/>
    <col min="2" max="3" width="22" bestFit="1" customWidth="1"/>
  </cols>
  <sheetData>
    <row r="5" spans="1:4" ht="15" x14ac:dyDescent="0.25">
      <c r="A5" s="65"/>
      <c r="B5" s="87" t="s">
        <v>1</v>
      </c>
      <c r="C5" s="90" t="s">
        <v>12</v>
      </c>
      <c r="D5" s="156"/>
    </row>
    <row r="6" spans="1:4" x14ac:dyDescent="0.2">
      <c r="A6" s="79" t="s">
        <v>0</v>
      </c>
      <c r="B6" s="82" t="s">
        <v>47</v>
      </c>
      <c r="C6" s="82" t="s">
        <v>47</v>
      </c>
    </row>
    <row r="7" spans="1:4" x14ac:dyDescent="0.2">
      <c r="A7" s="80">
        <v>2000</v>
      </c>
      <c r="B7" s="4">
        <v>16758</v>
      </c>
      <c r="C7" s="4">
        <v>1424</v>
      </c>
    </row>
    <row r="8" spans="1:4" x14ac:dyDescent="0.2">
      <c r="A8" s="80">
        <v>2001</v>
      </c>
      <c r="B8" s="4">
        <v>16426</v>
      </c>
      <c r="C8" s="4">
        <v>1392</v>
      </c>
    </row>
    <row r="9" spans="1:4" x14ac:dyDescent="0.2">
      <c r="A9" s="80">
        <v>2002</v>
      </c>
      <c r="B9" s="4">
        <v>16040</v>
      </c>
      <c r="C9" s="4">
        <v>1313</v>
      </c>
    </row>
    <row r="10" spans="1:4" x14ac:dyDescent="0.2">
      <c r="A10" s="80">
        <v>2003</v>
      </c>
      <c r="B10" s="4">
        <v>15418</v>
      </c>
      <c r="C10" s="4">
        <v>1209</v>
      </c>
    </row>
    <row r="11" spans="1:4" x14ac:dyDescent="0.2">
      <c r="A11" s="80">
        <v>2004</v>
      </c>
      <c r="B11" s="4">
        <v>14541</v>
      </c>
      <c r="C11" s="4">
        <v>1106</v>
      </c>
    </row>
    <row r="12" spans="1:4" x14ac:dyDescent="0.2">
      <c r="A12" s="80">
        <v>2005</v>
      </c>
      <c r="B12" s="4">
        <v>13500</v>
      </c>
      <c r="C12" s="4">
        <v>1029</v>
      </c>
    </row>
    <row r="13" spans="1:4" x14ac:dyDescent="0.2">
      <c r="A13" s="80">
        <v>2006</v>
      </c>
      <c r="B13" s="4">
        <v>12659</v>
      </c>
      <c r="C13" s="4">
        <v>989</v>
      </c>
    </row>
    <row r="14" spans="1:4" x14ac:dyDescent="0.2">
      <c r="A14" s="80">
        <v>2007</v>
      </c>
      <c r="B14" s="4">
        <v>11880</v>
      </c>
      <c r="C14" s="4">
        <v>944</v>
      </c>
    </row>
    <row r="15" spans="1:4" x14ac:dyDescent="0.2">
      <c r="A15" s="80">
        <v>2008</v>
      </c>
      <c r="B15" s="4">
        <v>11032</v>
      </c>
      <c r="C15" s="4">
        <v>1004</v>
      </c>
    </row>
    <row r="16" spans="1:4" x14ac:dyDescent="0.2">
      <c r="A16" s="80">
        <v>2009</v>
      </c>
      <c r="B16" s="4">
        <v>10598</v>
      </c>
      <c r="C16" s="4">
        <v>1099</v>
      </c>
    </row>
    <row r="17" spans="1:3" x14ac:dyDescent="0.2">
      <c r="A17" s="80">
        <v>2010</v>
      </c>
      <c r="B17" s="4">
        <v>9979</v>
      </c>
      <c r="C17" s="4">
        <v>1219</v>
      </c>
    </row>
    <row r="18" spans="1:3" x14ac:dyDescent="0.2">
      <c r="A18" s="80">
        <v>2011</v>
      </c>
      <c r="B18" s="4">
        <v>9397</v>
      </c>
      <c r="C18" s="4">
        <v>1272</v>
      </c>
    </row>
    <row r="19" spans="1:3" x14ac:dyDescent="0.2">
      <c r="A19" s="80">
        <v>2012</v>
      </c>
      <c r="B19" s="4">
        <v>8392</v>
      </c>
      <c r="C19" s="4">
        <v>1355</v>
      </c>
    </row>
    <row r="20" spans="1:3" x14ac:dyDescent="0.2">
      <c r="A20" s="80">
        <v>2013</v>
      </c>
      <c r="B20" s="4">
        <v>7990</v>
      </c>
      <c r="C20" s="4">
        <v>1537</v>
      </c>
    </row>
    <row r="21" spans="1:3" x14ac:dyDescent="0.2">
      <c r="A21" s="80">
        <v>2014</v>
      </c>
      <c r="B21" s="4">
        <v>7901</v>
      </c>
      <c r="C21" s="4">
        <v>1564</v>
      </c>
    </row>
    <row r="22" spans="1:3" x14ac:dyDescent="0.2">
      <c r="A22" s="81">
        <v>2015</v>
      </c>
      <c r="B22" s="6">
        <v>7804</v>
      </c>
      <c r="C22" s="6">
        <v>1626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50"/>
  <sheetViews>
    <sheetView workbookViewId="0">
      <selection activeCell="C50" sqref="C50"/>
    </sheetView>
  </sheetViews>
  <sheetFormatPr defaultRowHeight="12.75" x14ac:dyDescent="0.2"/>
  <cols>
    <col min="2" max="2" width="21.42578125" bestFit="1" customWidth="1"/>
    <col min="3" max="3" width="29.42578125" bestFit="1" customWidth="1"/>
    <col min="4" max="4" width="14.42578125" bestFit="1" customWidth="1"/>
    <col min="5" max="5" width="12" bestFit="1" customWidth="1"/>
    <col min="6" max="6" width="20.42578125" bestFit="1" customWidth="1"/>
    <col min="7" max="7" width="14.42578125" bestFit="1" customWidth="1"/>
    <col min="8" max="8" width="13.85546875" bestFit="1" customWidth="1"/>
    <col min="9" max="9" width="14.28515625" bestFit="1" customWidth="1"/>
    <col min="10" max="10" width="15.42578125" bestFit="1" customWidth="1"/>
  </cols>
  <sheetData>
    <row r="1" spans="1:8" ht="37.5" x14ac:dyDescent="0.5">
      <c r="C1" s="98" t="s">
        <v>259</v>
      </c>
    </row>
    <row r="4" spans="1:8" x14ac:dyDescent="0.2">
      <c r="B4" t="s">
        <v>221</v>
      </c>
    </row>
    <row r="5" spans="1:8" ht="13.5" thickBot="1" x14ac:dyDescent="0.25"/>
    <row r="6" spans="1:8" x14ac:dyDescent="0.2">
      <c r="A6" s="50"/>
      <c r="B6" s="141" t="s">
        <v>222</v>
      </c>
      <c r="C6" s="141"/>
      <c r="D6" s="156"/>
    </row>
    <row r="7" spans="1:8" x14ac:dyDescent="0.2">
      <c r="A7" s="50"/>
      <c r="B7" s="95" t="s">
        <v>223</v>
      </c>
      <c r="C7" s="95">
        <v>0.94113289205519457</v>
      </c>
      <c r="D7" s="156"/>
    </row>
    <row r="8" spans="1:8" x14ac:dyDescent="0.2">
      <c r="A8" s="50"/>
      <c r="B8" s="95" t="s">
        <v>224</v>
      </c>
      <c r="C8" s="95">
        <v>0.8857311205081746</v>
      </c>
      <c r="D8" s="156"/>
    </row>
    <row r="9" spans="1:8" x14ac:dyDescent="0.2">
      <c r="A9" s="50"/>
      <c r="B9" s="95" t="s">
        <v>225</v>
      </c>
      <c r="C9" s="95">
        <v>0.81906445384150794</v>
      </c>
      <c r="D9" s="156"/>
    </row>
    <row r="10" spans="1:8" x14ac:dyDescent="0.2">
      <c r="A10" s="50"/>
      <c r="B10" s="95" t="s">
        <v>226</v>
      </c>
      <c r="C10" s="95">
        <v>4293.8360040233365</v>
      </c>
      <c r="D10" s="156"/>
    </row>
    <row r="11" spans="1:8" ht="13.5" thickBot="1" x14ac:dyDescent="0.25">
      <c r="A11" s="50"/>
      <c r="B11" s="96" t="s">
        <v>227</v>
      </c>
      <c r="C11" s="96">
        <v>16</v>
      </c>
      <c r="D11" s="156"/>
    </row>
    <row r="13" spans="1:8" ht="13.5" thickBot="1" x14ac:dyDescent="0.25">
      <c r="B13" t="s">
        <v>228</v>
      </c>
    </row>
    <row r="14" spans="1:8" x14ac:dyDescent="0.2">
      <c r="A14" s="50"/>
      <c r="B14" s="97"/>
      <c r="C14" s="97" t="s">
        <v>233</v>
      </c>
      <c r="D14" s="97" t="s">
        <v>234</v>
      </c>
      <c r="E14" s="97" t="s">
        <v>235</v>
      </c>
      <c r="F14" s="97" t="s">
        <v>236</v>
      </c>
      <c r="G14" s="97" t="s">
        <v>237</v>
      </c>
      <c r="H14" s="156"/>
    </row>
    <row r="15" spans="1:8" x14ac:dyDescent="0.2">
      <c r="A15" s="50"/>
      <c r="B15" s="95" t="s">
        <v>229</v>
      </c>
      <c r="C15" s="95">
        <v>1</v>
      </c>
      <c r="D15" s="95">
        <v>2143660970.5582936</v>
      </c>
      <c r="E15" s="95">
        <v>2143660970.5582936</v>
      </c>
      <c r="F15" s="95">
        <v>116.26933655696753</v>
      </c>
      <c r="G15" s="95">
        <v>3.6441827681857503E-8</v>
      </c>
      <c r="H15" s="156"/>
    </row>
    <row r="16" spans="1:8" x14ac:dyDescent="0.2">
      <c r="A16" s="50"/>
      <c r="B16" s="95" t="s">
        <v>230</v>
      </c>
      <c r="C16" s="95">
        <v>15</v>
      </c>
      <c r="D16" s="95">
        <v>276555414.44170642</v>
      </c>
      <c r="E16" s="95">
        <v>18437027.629447095</v>
      </c>
      <c r="F16" s="95"/>
      <c r="G16" s="95"/>
      <c r="H16" s="156"/>
    </row>
    <row r="17" spans="1:11" ht="13.5" thickBot="1" x14ac:dyDescent="0.25">
      <c r="A17" s="50"/>
      <c r="B17" s="96" t="s">
        <v>231</v>
      </c>
      <c r="C17" s="96">
        <v>16</v>
      </c>
      <c r="D17" s="96">
        <v>2420216385</v>
      </c>
      <c r="E17" s="96"/>
      <c r="F17" s="96"/>
      <c r="G17" s="96"/>
      <c r="H17" s="156"/>
    </row>
    <row r="18" spans="1:11" ht="13.5" thickBot="1" x14ac:dyDescent="0.25"/>
    <row r="19" spans="1:11" x14ac:dyDescent="0.2">
      <c r="A19" s="50"/>
      <c r="B19" s="97"/>
      <c r="C19" s="97" t="s">
        <v>238</v>
      </c>
      <c r="D19" s="97" t="s">
        <v>226</v>
      </c>
      <c r="E19" s="97" t="s">
        <v>239</v>
      </c>
      <c r="F19" s="97" t="s">
        <v>240</v>
      </c>
      <c r="G19" s="97" t="s">
        <v>241</v>
      </c>
      <c r="H19" s="97" t="s">
        <v>242</v>
      </c>
      <c r="I19" s="97" t="s">
        <v>243</v>
      </c>
      <c r="J19" s="97" t="s">
        <v>244</v>
      </c>
      <c r="K19" s="156"/>
    </row>
    <row r="20" spans="1:11" x14ac:dyDescent="0.2">
      <c r="A20" s="50"/>
      <c r="B20" s="95" t="s">
        <v>232</v>
      </c>
      <c r="C20" s="95">
        <v>0</v>
      </c>
      <c r="D20" s="95" t="e">
        <v>#N/A</v>
      </c>
      <c r="E20" s="95" t="e">
        <v>#N/A</v>
      </c>
      <c r="F20" s="95" t="e">
        <v>#N/A</v>
      </c>
      <c r="G20" s="95" t="e">
        <v>#N/A</v>
      </c>
      <c r="H20" s="95" t="e">
        <v>#N/A</v>
      </c>
      <c r="I20" s="95" t="e">
        <v>#N/A</v>
      </c>
      <c r="J20" s="95" t="e">
        <v>#N/A</v>
      </c>
      <c r="K20" s="156"/>
    </row>
    <row r="21" spans="1:11" ht="13.5" thickBot="1" x14ac:dyDescent="0.25">
      <c r="A21" s="172" t="s">
        <v>12</v>
      </c>
      <c r="B21" s="113" t="s">
        <v>47</v>
      </c>
      <c r="C21" s="96">
        <v>9.095775188425165</v>
      </c>
      <c r="D21" s="96">
        <v>0.84354279555349987</v>
      </c>
      <c r="E21" s="96">
        <v>10.782826000495769</v>
      </c>
      <c r="F21" s="113">
        <v>1.8375011015092275E-8</v>
      </c>
      <c r="G21" s="96">
        <v>7.2978062885198627</v>
      </c>
      <c r="H21" s="96">
        <v>10.893744088330466</v>
      </c>
      <c r="I21" s="96">
        <v>7.2978062885198627</v>
      </c>
      <c r="J21" s="96">
        <v>10.893744088330466</v>
      </c>
      <c r="K21" s="156"/>
    </row>
    <row r="25" spans="1:11" x14ac:dyDescent="0.2">
      <c r="B25" t="s">
        <v>245</v>
      </c>
    </row>
    <row r="26" spans="1:11" ht="13.5" thickBot="1" x14ac:dyDescent="0.25"/>
    <row r="27" spans="1:11" x14ac:dyDescent="0.2">
      <c r="A27" s="50"/>
      <c r="B27" s="97" t="s">
        <v>246</v>
      </c>
      <c r="C27" s="97" t="s">
        <v>248</v>
      </c>
      <c r="D27" s="97" t="s">
        <v>247</v>
      </c>
      <c r="E27" s="156"/>
    </row>
    <row r="28" spans="1:11" x14ac:dyDescent="0.2">
      <c r="A28" s="50"/>
      <c r="B28" s="95">
        <v>1</v>
      </c>
      <c r="C28" s="95">
        <v>12952.383868317434</v>
      </c>
      <c r="D28" s="95">
        <v>3805.6161316825655</v>
      </c>
      <c r="E28" s="156"/>
    </row>
    <row r="29" spans="1:11" x14ac:dyDescent="0.2">
      <c r="A29" s="50"/>
      <c r="B29" s="95">
        <v>2</v>
      </c>
      <c r="C29" s="95">
        <v>12661.31906228783</v>
      </c>
      <c r="D29" s="95">
        <v>3764.6809377121699</v>
      </c>
      <c r="E29" s="156"/>
    </row>
    <row r="30" spans="1:11" x14ac:dyDescent="0.2">
      <c r="A30" s="50"/>
      <c r="B30" s="95">
        <v>3</v>
      </c>
      <c r="C30" s="95">
        <v>11942.752822402241</v>
      </c>
      <c r="D30" s="95">
        <v>4097.2471775977592</v>
      </c>
      <c r="E30" s="156"/>
    </row>
    <row r="31" spans="1:11" x14ac:dyDescent="0.2">
      <c r="A31" s="50"/>
      <c r="B31" s="95">
        <v>4</v>
      </c>
      <c r="C31" s="95">
        <v>10996.792202806024</v>
      </c>
      <c r="D31" s="95">
        <v>4421.2077971939761</v>
      </c>
      <c r="E31" s="156"/>
    </row>
    <row r="32" spans="1:11" x14ac:dyDescent="0.2">
      <c r="A32" s="50"/>
      <c r="B32" s="95">
        <v>5</v>
      </c>
      <c r="C32" s="95">
        <v>10059.927358398232</v>
      </c>
      <c r="D32" s="95">
        <v>4481.0726416017678</v>
      </c>
      <c r="E32" s="156"/>
    </row>
    <row r="33" spans="1:5" x14ac:dyDescent="0.2">
      <c r="A33" s="50"/>
      <c r="B33" s="95">
        <v>6</v>
      </c>
      <c r="C33" s="95">
        <v>9359.5526688894952</v>
      </c>
      <c r="D33" s="95">
        <v>4140.4473311105048</v>
      </c>
      <c r="E33" s="156"/>
    </row>
    <row r="34" spans="1:5" x14ac:dyDescent="0.2">
      <c r="A34" s="50"/>
      <c r="B34" s="95">
        <v>7</v>
      </c>
      <c r="C34" s="95">
        <v>8995.7216613524888</v>
      </c>
      <c r="D34" s="95">
        <v>3663.2783386475112</v>
      </c>
      <c r="E34" s="156"/>
    </row>
    <row r="35" spans="1:5" x14ac:dyDescent="0.2">
      <c r="A35" s="50"/>
      <c r="B35" s="95">
        <v>8</v>
      </c>
      <c r="C35" s="95">
        <v>8586.4117778733562</v>
      </c>
      <c r="D35" s="95">
        <v>3293.5882221266438</v>
      </c>
      <c r="E35" s="156"/>
    </row>
    <row r="36" spans="1:5" x14ac:dyDescent="0.2">
      <c r="A36" s="50"/>
      <c r="B36" s="95">
        <v>9</v>
      </c>
      <c r="C36" s="95">
        <v>9132.1582891788657</v>
      </c>
      <c r="D36" s="95">
        <v>1899.8417108211343</v>
      </c>
      <c r="E36" s="156"/>
    </row>
    <row r="37" spans="1:5" x14ac:dyDescent="0.2">
      <c r="A37" s="50"/>
      <c r="B37" s="95">
        <v>10</v>
      </c>
      <c r="C37" s="95">
        <v>9996.2569320792554</v>
      </c>
      <c r="D37" s="95">
        <v>601.74306792074458</v>
      </c>
      <c r="E37" s="156"/>
    </row>
    <row r="38" spans="1:5" x14ac:dyDescent="0.2">
      <c r="A38" s="50"/>
      <c r="B38" s="95">
        <v>11</v>
      </c>
      <c r="C38" s="95">
        <v>11087.749954690276</v>
      </c>
      <c r="D38" s="95">
        <v>-1108.7499546902764</v>
      </c>
      <c r="E38" s="156"/>
    </row>
    <row r="39" spans="1:5" x14ac:dyDescent="0.2">
      <c r="A39" s="50"/>
      <c r="B39" s="95">
        <v>12</v>
      </c>
      <c r="C39" s="95">
        <v>11569.826039676809</v>
      </c>
      <c r="D39" s="95">
        <v>-2172.8260396768092</v>
      </c>
      <c r="E39" s="156"/>
    </row>
    <row r="40" spans="1:5" x14ac:dyDescent="0.2">
      <c r="A40" s="50"/>
      <c r="B40" s="95">
        <v>13</v>
      </c>
      <c r="C40" s="95">
        <v>12324.775380316098</v>
      </c>
      <c r="D40" s="95">
        <v>-3932.7753803160977</v>
      </c>
      <c r="E40" s="156"/>
    </row>
    <row r="41" spans="1:5" x14ac:dyDescent="0.2">
      <c r="A41" s="50"/>
      <c r="B41" s="95">
        <v>14</v>
      </c>
      <c r="C41" s="95">
        <v>13980.206464609479</v>
      </c>
      <c r="D41" s="95">
        <v>-5990.2064646094786</v>
      </c>
      <c r="E41" s="156"/>
    </row>
    <row r="42" spans="1:5" x14ac:dyDescent="0.2">
      <c r="A42" s="50"/>
      <c r="B42" s="95">
        <v>15</v>
      </c>
      <c r="C42" s="95">
        <v>14225.792394696959</v>
      </c>
      <c r="D42" s="95">
        <v>-6324.7923946969586</v>
      </c>
      <c r="E42" s="156"/>
    </row>
    <row r="43" spans="1:5" ht="13.5" thickBot="1" x14ac:dyDescent="0.25">
      <c r="A43" s="50"/>
      <c r="B43" s="96">
        <v>16</v>
      </c>
      <c r="C43" s="96">
        <v>14789.730456379319</v>
      </c>
      <c r="D43" s="96">
        <v>-6985.7304563793186</v>
      </c>
      <c r="E43" s="156"/>
    </row>
    <row r="46" spans="1:5" ht="15.75" x14ac:dyDescent="0.25">
      <c r="B46" s="175" t="s">
        <v>264</v>
      </c>
    </row>
    <row r="48" spans="1:5" ht="15.75" x14ac:dyDescent="0.25">
      <c r="B48" s="175" t="s">
        <v>263</v>
      </c>
    </row>
    <row r="50" spans="2:3" ht="26.25" x14ac:dyDescent="0.45">
      <c r="B50" s="176" t="s">
        <v>262</v>
      </c>
      <c r="C50" s="178" t="s">
        <v>266</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I14"/>
  <sheetViews>
    <sheetView workbookViewId="0">
      <selection activeCell="G2" sqref="G2"/>
    </sheetView>
  </sheetViews>
  <sheetFormatPr defaultRowHeight="12.75" x14ac:dyDescent="0.2"/>
  <cols>
    <col min="7" max="7" width="12.42578125" customWidth="1"/>
    <col min="8" max="8" width="14.7109375" customWidth="1"/>
    <col min="9" max="9" width="15.5703125" customWidth="1"/>
    <col min="10" max="10" width="11.85546875" customWidth="1"/>
    <col min="11" max="11" width="26.42578125" bestFit="1" customWidth="1"/>
  </cols>
  <sheetData>
    <row r="2" spans="1:9" ht="37.5" x14ac:dyDescent="0.5">
      <c r="G2" s="98" t="s">
        <v>270</v>
      </c>
    </row>
    <row r="9" spans="1:9" ht="14.25" x14ac:dyDescent="0.2">
      <c r="F9" s="126"/>
      <c r="G9" s="38" t="s">
        <v>257</v>
      </c>
      <c r="H9" s="38" t="s">
        <v>258</v>
      </c>
      <c r="I9" s="38" t="s">
        <v>226</v>
      </c>
    </row>
    <row r="10" spans="1:9" x14ac:dyDescent="0.2">
      <c r="A10" s="95"/>
      <c r="B10" s="95"/>
      <c r="C10" s="95"/>
      <c r="D10" s="95"/>
      <c r="F10" s="181" t="s">
        <v>254</v>
      </c>
      <c r="G10" s="157">
        <v>0.99990881086445738</v>
      </c>
      <c r="H10" s="171">
        <v>0.9993160814834301</v>
      </c>
      <c r="I10" s="171">
        <v>84.46649830196624</v>
      </c>
    </row>
    <row r="11" spans="1:9" x14ac:dyDescent="0.2">
      <c r="A11" s="95"/>
      <c r="B11" s="95"/>
      <c r="C11" s="95"/>
      <c r="D11" s="95"/>
      <c r="F11" s="180" t="s">
        <v>255</v>
      </c>
      <c r="G11" s="158">
        <v>0.91615259963464768</v>
      </c>
      <c r="H11" s="158">
        <v>0.83873492817997963</v>
      </c>
      <c r="I11" s="158">
        <v>3807.219197073227</v>
      </c>
    </row>
    <row r="12" spans="1:9" x14ac:dyDescent="0.2">
      <c r="A12" s="95"/>
      <c r="B12" s="95"/>
      <c r="C12" s="95"/>
      <c r="D12" s="95"/>
      <c r="F12" s="180" t="s">
        <v>256</v>
      </c>
      <c r="G12" s="158">
        <v>0.64718365100316289</v>
      </c>
      <c r="H12" s="158">
        <v>0.62198248321767458</v>
      </c>
      <c r="I12" s="158">
        <v>1985.8126438445051</v>
      </c>
    </row>
    <row r="13" spans="1:9" x14ac:dyDescent="0.2">
      <c r="A13" s="95"/>
      <c r="B13" s="95"/>
      <c r="C13" s="95"/>
      <c r="F13" s="179" t="s">
        <v>269</v>
      </c>
      <c r="G13" s="170">
        <v>0.8857311205081746</v>
      </c>
      <c r="H13" s="170">
        <v>0.81906445384150794</v>
      </c>
      <c r="I13" s="170">
        <v>4293.8360040233365</v>
      </c>
    </row>
    <row r="14" spans="1:9" x14ac:dyDescent="0.2">
      <c r="A14" s="95"/>
      <c r="B14" s="95"/>
      <c r="C14" s="9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99"/>
  <sheetViews>
    <sheetView topLeftCell="A49" workbookViewId="0">
      <selection activeCell="A8" sqref="A8"/>
    </sheetView>
  </sheetViews>
  <sheetFormatPr defaultRowHeight="12.75" x14ac:dyDescent="0.2"/>
  <cols>
    <col min="1" max="1" width="29" customWidth="1"/>
    <col min="2" max="2" width="22" bestFit="1" customWidth="1"/>
    <col min="3" max="3" width="12.140625" bestFit="1" customWidth="1"/>
    <col min="4" max="4" width="14" bestFit="1" customWidth="1"/>
    <col min="5" max="5" width="14.28515625" bestFit="1" customWidth="1"/>
    <col min="6" max="6" width="15.140625" customWidth="1"/>
    <col min="7" max="7" width="14" bestFit="1" customWidth="1"/>
    <col min="8" max="8" width="9.85546875" bestFit="1" customWidth="1"/>
    <col min="9" max="9" width="16.28515625" customWidth="1"/>
    <col min="10" max="10" width="14" bestFit="1" customWidth="1"/>
    <col min="12" max="12" width="11.5703125" bestFit="1" customWidth="1"/>
    <col min="13" max="13" width="14" bestFit="1" customWidth="1"/>
    <col min="14" max="14" width="22" bestFit="1" customWidth="1"/>
    <col min="15" max="15" width="11.5703125" bestFit="1" customWidth="1"/>
    <col min="16" max="16" width="14" bestFit="1" customWidth="1"/>
    <col min="17" max="17" width="14.28515625" bestFit="1" customWidth="1"/>
    <col min="18" max="18" width="11.5703125" bestFit="1" customWidth="1"/>
    <col min="19" max="19" width="14" bestFit="1" customWidth="1"/>
    <col min="21" max="21" width="11.5703125" bestFit="1" customWidth="1"/>
    <col min="22" max="22" width="14" bestFit="1" customWidth="1"/>
    <col min="24" max="24" width="11.5703125" bestFit="1" customWidth="1"/>
    <col min="25" max="25" width="14" bestFit="1" customWidth="1"/>
    <col min="26" max="26" width="22" bestFit="1" customWidth="1"/>
    <col min="27" max="27" width="11.5703125" bestFit="1" customWidth="1"/>
    <col min="28" max="28" width="14" bestFit="1" customWidth="1"/>
    <col min="29" max="29" width="14.28515625" bestFit="1" customWidth="1"/>
    <col min="30" max="30" width="11.5703125" bestFit="1" customWidth="1"/>
    <col min="31" max="31" width="14" bestFit="1" customWidth="1"/>
    <col min="33" max="33" width="11.5703125" bestFit="1" customWidth="1"/>
    <col min="34" max="34" width="14" bestFit="1" customWidth="1"/>
    <col min="36" max="36" width="11.5703125" bestFit="1" customWidth="1"/>
    <col min="37" max="37" width="14" bestFit="1" customWidth="1"/>
    <col min="38" max="38" width="29.42578125" bestFit="1" customWidth="1"/>
    <col min="39" max="39" width="11.5703125" bestFit="1" customWidth="1"/>
    <col min="40" max="40" width="14" bestFit="1" customWidth="1"/>
    <col min="41" max="41" width="34.5703125" bestFit="1" customWidth="1"/>
    <col min="42" max="42" width="11.5703125" bestFit="1" customWidth="1"/>
    <col min="43" max="43" width="14" bestFit="1" customWidth="1"/>
  </cols>
  <sheetData>
    <row r="1" spans="1:43" ht="20.25" x14ac:dyDescent="0.3">
      <c r="G1" s="57" t="s">
        <v>58</v>
      </c>
      <c r="O1" s="57"/>
      <c r="P1" s="57"/>
    </row>
    <row r="3" spans="1:43" x14ac:dyDescent="0.2">
      <c r="A3" s="58" t="s">
        <v>59</v>
      </c>
    </row>
    <row r="10" spans="1:43" ht="15" x14ac:dyDescent="0.25">
      <c r="A10" s="65"/>
      <c r="B10" s="14" t="s">
        <v>1</v>
      </c>
      <c r="C10" s="60" t="s">
        <v>63</v>
      </c>
      <c r="D10" s="60" t="s">
        <v>63</v>
      </c>
      <c r="E10" s="14" t="s">
        <v>3</v>
      </c>
      <c r="F10" s="60" t="s">
        <v>63</v>
      </c>
      <c r="G10" s="60" t="s">
        <v>63</v>
      </c>
      <c r="H10" s="14" t="s">
        <v>1</v>
      </c>
      <c r="I10" s="60" t="s">
        <v>63</v>
      </c>
      <c r="J10" s="60" t="s">
        <v>63</v>
      </c>
      <c r="K10" s="14" t="s">
        <v>3</v>
      </c>
      <c r="L10" s="60" t="s">
        <v>63</v>
      </c>
      <c r="M10" s="60" t="s">
        <v>63</v>
      </c>
      <c r="N10" s="15" t="s">
        <v>2</v>
      </c>
      <c r="O10" s="60" t="s">
        <v>63</v>
      </c>
      <c r="P10" s="60" t="s">
        <v>63</v>
      </c>
      <c r="Q10" s="14" t="s">
        <v>2</v>
      </c>
      <c r="R10" s="60" t="s">
        <v>63</v>
      </c>
      <c r="S10" s="60" t="s">
        <v>63</v>
      </c>
      <c r="T10" s="14" t="s">
        <v>2</v>
      </c>
      <c r="U10" s="60" t="s">
        <v>63</v>
      </c>
      <c r="V10" s="60" t="s">
        <v>63</v>
      </c>
      <c r="W10" s="14" t="s">
        <v>2</v>
      </c>
      <c r="X10" s="60" t="s">
        <v>63</v>
      </c>
      <c r="Y10" s="60" t="s">
        <v>63</v>
      </c>
      <c r="Z10" s="14" t="s">
        <v>12</v>
      </c>
      <c r="AA10" s="60" t="s">
        <v>63</v>
      </c>
      <c r="AB10" s="60" t="s">
        <v>63</v>
      </c>
      <c r="AC10" s="14" t="s">
        <v>12</v>
      </c>
      <c r="AD10" s="60" t="s">
        <v>63</v>
      </c>
      <c r="AE10" s="60" t="s">
        <v>63</v>
      </c>
      <c r="AF10" s="14" t="s">
        <v>12</v>
      </c>
      <c r="AG10" s="60" t="s">
        <v>63</v>
      </c>
      <c r="AH10" s="60" t="s">
        <v>63</v>
      </c>
      <c r="AI10" s="14" t="s">
        <v>12</v>
      </c>
      <c r="AJ10" s="60" t="s">
        <v>63</v>
      </c>
      <c r="AK10" s="60" t="s">
        <v>63</v>
      </c>
      <c r="AL10" s="49"/>
      <c r="AM10" s="60" t="s">
        <v>63</v>
      </c>
      <c r="AN10" s="60" t="s">
        <v>63</v>
      </c>
      <c r="AO10" s="14"/>
      <c r="AP10" s="60" t="s">
        <v>63</v>
      </c>
      <c r="AQ10" s="60" t="s">
        <v>63</v>
      </c>
    </row>
    <row r="11" spans="1:43" x14ac:dyDescent="0.2">
      <c r="A11" s="13" t="s">
        <v>0</v>
      </c>
      <c r="B11" s="16" t="s">
        <v>166</v>
      </c>
      <c r="C11" s="61" t="s">
        <v>62</v>
      </c>
      <c r="D11" s="61" t="s">
        <v>61</v>
      </c>
      <c r="E11" s="16" t="s">
        <v>167</v>
      </c>
      <c r="F11" s="61" t="s">
        <v>60</v>
      </c>
      <c r="G11" s="61" t="s">
        <v>61</v>
      </c>
      <c r="H11" s="16" t="s">
        <v>168</v>
      </c>
      <c r="I11" s="61" t="s">
        <v>60</v>
      </c>
      <c r="J11" s="61" t="s">
        <v>61</v>
      </c>
      <c r="K11" s="16" t="s">
        <v>13</v>
      </c>
      <c r="L11" s="62" t="s">
        <v>60</v>
      </c>
      <c r="M11" s="62" t="s">
        <v>61</v>
      </c>
      <c r="N11" s="18" t="s">
        <v>166</v>
      </c>
      <c r="O11" s="62" t="s">
        <v>60</v>
      </c>
      <c r="P11" s="62" t="s">
        <v>61</v>
      </c>
      <c r="Q11" s="16" t="s">
        <v>167</v>
      </c>
      <c r="R11" s="61" t="s">
        <v>60</v>
      </c>
      <c r="S11" s="61" t="s">
        <v>61</v>
      </c>
      <c r="T11" s="17" t="s">
        <v>168</v>
      </c>
      <c r="U11" s="63" t="s">
        <v>60</v>
      </c>
      <c r="V11" s="63" t="s">
        <v>61</v>
      </c>
      <c r="W11" s="16" t="s">
        <v>13</v>
      </c>
      <c r="X11" s="61" t="s">
        <v>60</v>
      </c>
      <c r="Y11" s="61" t="s">
        <v>61</v>
      </c>
      <c r="Z11" s="16" t="s">
        <v>166</v>
      </c>
      <c r="AA11" s="61" t="s">
        <v>60</v>
      </c>
      <c r="AB11" s="61" t="s">
        <v>61</v>
      </c>
      <c r="AC11" s="16" t="s">
        <v>167</v>
      </c>
      <c r="AD11" s="61" t="s">
        <v>60</v>
      </c>
      <c r="AE11" s="61" t="s">
        <v>61</v>
      </c>
      <c r="AF11" s="16" t="s">
        <v>168</v>
      </c>
      <c r="AG11" s="61" t="s">
        <v>60</v>
      </c>
      <c r="AH11" s="61" t="s">
        <v>61</v>
      </c>
      <c r="AI11" s="16" t="s">
        <v>13</v>
      </c>
      <c r="AJ11" s="61" t="s">
        <v>60</v>
      </c>
      <c r="AK11" s="61" t="s">
        <v>61</v>
      </c>
      <c r="AL11" s="16" t="s">
        <v>43</v>
      </c>
      <c r="AM11" s="61" t="s">
        <v>60</v>
      </c>
      <c r="AN11" s="61" t="s">
        <v>61</v>
      </c>
      <c r="AO11" s="16" t="s">
        <v>46</v>
      </c>
      <c r="AP11" s="61" t="s">
        <v>60</v>
      </c>
      <c r="AQ11" s="61" t="s">
        <v>61</v>
      </c>
    </row>
    <row r="12" spans="1:43" x14ac:dyDescent="0.2">
      <c r="A12" s="1">
        <v>2000</v>
      </c>
      <c r="B12" s="4">
        <v>16758000</v>
      </c>
      <c r="C12" s="4">
        <f>B12/$B$12</f>
        <v>1</v>
      </c>
      <c r="D12" s="64"/>
      <c r="E12" s="4">
        <v>1082</v>
      </c>
      <c r="F12" s="5">
        <f>E12/$E$12</f>
        <v>1</v>
      </c>
      <c r="G12" s="5"/>
      <c r="H12" s="5">
        <v>521</v>
      </c>
      <c r="I12" s="5">
        <f>H12/$H$12</f>
        <v>1</v>
      </c>
      <c r="J12" s="5"/>
      <c r="K12" s="4">
        <v>1598259</v>
      </c>
      <c r="L12" s="4">
        <f>K12/$K$12</f>
        <v>1</v>
      </c>
      <c r="M12" s="4"/>
      <c r="N12" s="4">
        <v>18252000</v>
      </c>
      <c r="O12" s="4">
        <f>N12/$N$12</f>
        <v>1</v>
      </c>
      <c r="P12" s="4"/>
      <c r="Q12" s="4">
        <v>892</v>
      </c>
      <c r="R12" s="4">
        <f>Q12/$Q$12</f>
        <v>1</v>
      </c>
      <c r="S12" s="4"/>
      <c r="T12" s="4">
        <v>383</v>
      </c>
      <c r="U12" s="4">
        <f>T12/$T$12</f>
        <v>1</v>
      </c>
      <c r="V12" s="4"/>
      <c r="W12" s="4">
        <v>813567</v>
      </c>
      <c r="X12" s="4">
        <f>W12/$W$12</f>
        <v>1</v>
      </c>
      <c r="Y12" s="4"/>
      <c r="Z12" s="4">
        <v>1424000</v>
      </c>
      <c r="AA12" s="4">
        <f>Z12/$Z$12</f>
        <v>1</v>
      </c>
      <c r="AB12" s="4"/>
      <c r="AC12" s="4">
        <v>542</v>
      </c>
      <c r="AD12" s="4">
        <f>AC12/$AC$12</f>
        <v>1</v>
      </c>
      <c r="AE12" s="4"/>
      <c r="AF12" s="4">
        <v>146</v>
      </c>
      <c r="AG12" s="4">
        <f>AF12/$AF$12</f>
        <v>1</v>
      </c>
      <c r="AH12" s="4"/>
      <c r="AI12" s="4">
        <v>2429</v>
      </c>
      <c r="AJ12" s="59">
        <f>AI12/$AI$12</f>
        <v>1</v>
      </c>
      <c r="AK12" s="59"/>
      <c r="AL12" s="59">
        <v>11265</v>
      </c>
      <c r="AM12" s="59">
        <f>AL12/$AL$12</f>
        <v>1</v>
      </c>
      <c r="AN12" s="59"/>
      <c r="AO12" s="4">
        <v>1239266</v>
      </c>
      <c r="AP12" s="59">
        <f>AO12/$AO$12</f>
        <v>1</v>
      </c>
      <c r="AQ12" s="4"/>
    </row>
    <row r="13" spans="1:43" x14ac:dyDescent="0.2">
      <c r="A13" s="1">
        <v>2001</v>
      </c>
      <c r="B13" s="4">
        <v>16426000</v>
      </c>
      <c r="C13" s="4">
        <f t="shared" ref="C13:C27" si="0">B13/$B$12</f>
        <v>0.98018856665473209</v>
      </c>
      <c r="D13" s="4">
        <f>B13/B12</f>
        <v>0.98018856665473209</v>
      </c>
      <c r="E13" s="4">
        <v>1052</v>
      </c>
      <c r="F13" s="5">
        <f t="shared" ref="F13:F27" si="1">E13/$E$12</f>
        <v>0.97227356746765248</v>
      </c>
      <c r="G13" s="5">
        <f>E13/E12</f>
        <v>0.97227356746765248</v>
      </c>
      <c r="H13" s="5">
        <v>524</v>
      </c>
      <c r="I13" s="5">
        <f t="shared" ref="I13:I27" si="2">H13/$H$12</f>
        <v>1.0057581573896353</v>
      </c>
      <c r="J13" s="5">
        <f>H13/H12</f>
        <v>1.0057581573896353</v>
      </c>
      <c r="K13" s="4">
        <v>1530686</v>
      </c>
      <c r="L13" s="4">
        <f t="shared" ref="L13:L27" si="3">K13/$K$12</f>
        <v>0.95772087002169237</v>
      </c>
      <c r="M13" s="4">
        <f>K13/K12</f>
        <v>0.95772087002169237</v>
      </c>
      <c r="N13" s="4">
        <v>20077000</v>
      </c>
      <c r="O13" s="4">
        <f t="shared" ref="O13:O27" si="4">N13/$N$12</f>
        <v>1.0999890422967347</v>
      </c>
      <c r="P13" s="4">
        <f>N13/N12</f>
        <v>1.0999890422967347</v>
      </c>
      <c r="Q13" s="4">
        <v>868</v>
      </c>
      <c r="R13" s="4">
        <f t="shared" ref="R13:R27" si="5">Q13/$Q$12</f>
        <v>0.97309417040358748</v>
      </c>
      <c r="S13" s="4">
        <f>Q13/Q12</f>
        <v>0.97309417040358748</v>
      </c>
      <c r="T13" s="4">
        <v>385</v>
      </c>
      <c r="U13" s="4">
        <f t="shared" ref="U13:U27" si="6">T13/$T$12</f>
        <v>1.0052219321148825</v>
      </c>
      <c r="V13" s="4">
        <f>T13/T12</f>
        <v>1.0052219321148825</v>
      </c>
      <c r="W13" s="4">
        <v>872878</v>
      </c>
      <c r="X13" s="4">
        <f t="shared" ref="X13:X27" si="7">W13/$W$12</f>
        <v>1.0729024161501142</v>
      </c>
      <c r="Y13" s="4">
        <f>W13/W12</f>
        <v>1.0729024161501142</v>
      </c>
      <c r="Z13" s="4">
        <v>1392000</v>
      </c>
      <c r="AA13" s="4">
        <f t="shared" ref="AA13:AA27" si="8">Z13/$Z$12</f>
        <v>0.97752808988764039</v>
      </c>
      <c r="AB13" s="4">
        <f>Z13/Z12</f>
        <v>0.97752808988764039</v>
      </c>
      <c r="AC13" s="4">
        <v>541</v>
      </c>
      <c r="AD13" s="4">
        <f t="shared" ref="AD13:AD27" si="9">AC13/$AC$12</f>
        <v>0.99815498154981552</v>
      </c>
      <c r="AE13" s="4">
        <f>AC13/AC12</f>
        <v>0.99815498154981552</v>
      </c>
      <c r="AF13" s="4">
        <v>147</v>
      </c>
      <c r="AG13" s="4">
        <f t="shared" ref="AG13:AG27" si="10">AF13/$AF$12</f>
        <v>1.0068493150684932</v>
      </c>
      <c r="AH13" s="4">
        <f>AF13/AF12</f>
        <v>1.0068493150684932</v>
      </c>
      <c r="AI13" s="4">
        <v>461</v>
      </c>
      <c r="AJ13" s="59">
        <f t="shared" ref="AJ13:AJ27" si="11">AI13/$AI$12</f>
        <v>0.18979003705228489</v>
      </c>
      <c r="AK13" s="4">
        <f>AI13/AI12</f>
        <v>0.18979003705228489</v>
      </c>
      <c r="AL13" s="4">
        <v>13124</v>
      </c>
      <c r="AM13" s="59">
        <f t="shared" ref="AM13:AM27" si="12">AL13/$AL$12</f>
        <v>1.1650244118952509</v>
      </c>
      <c r="AN13" s="4">
        <f>AL13/AL12</f>
        <v>1.1650244118952509</v>
      </c>
      <c r="AO13" s="4">
        <v>1298890</v>
      </c>
      <c r="AP13" s="59">
        <f t="shared" ref="AP13:AP27" si="13">AO13/$AO$12</f>
        <v>1.0481123503751415</v>
      </c>
      <c r="AQ13" s="4">
        <f>AO13/AO12</f>
        <v>1.0481123503751415</v>
      </c>
    </row>
    <row r="14" spans="1:43" x14ac:dyDescent="0.2">
      <c r="A14" s="1">
        <v>2002</v>
      </c>
      <c r="B14" s="4">
        <v>16040000</v>
      </c>
      <c r="C14" s="4">
        <f t="shared" si="0"/>
        <v>0.95715479174125795</v>
      </c>
      <c r="D14" s="4">
        <f t="shared" ref="D14:D27" si="14">B14/B13</f>
        <v>0.97650066967003535</v>
      </c>
      <c r="E14" s="4">
        <v>1047</v>
      </c>
      <c r="F14" s="5">
        <f t="shared" si="1"/>
        <v>0.96765249537892795</v>
      </c>
      <c r="G14" s="5">
        <f t="shared" ref="G14:G27" si="15">E14/E13</f>
        <v>0.99524714828897343</v>
      </c>
      <c r="H14" s="5">
        <v>542</v>
      </c>
      <c r="I14" s="5">
        <f t="shared" si="2"/>
        <v>1.0403071017274472</v>
      </c>
      <c r="J14" s="5">
        <f t="shared" ref="J14:J27" si="16">H14/H13</f>
        <v>1.0343511450381679</v>
      </c>
      <c r="K14" s="4">
        <v>1304040</v>
      </c>
      <c r="L14" s="4">
        <f t="shared" si="3"/>
        <v>0.81591281513196545</v>
      </c>
      <c r="M14" s="4">
        <f t="shared" ref="M14:M27" si="17">K14/K13</f>
        <v>0.85193174824882434</v>
      </c>
      <c r="N14" s="4">
        <v>21454000</v>
      </c>
      <c r="O14" s="4">
        <f t="shared" si="4"/>
        <v>1.1754328292789831</v>
      </c>
      <c r="P14" s="4">
        <f t="shared" ref="P14:P27" si="18">N14/N13</f>
        <v>1.0685859441151566</v>
      </c>
      <c r="Q14" s="4">
        <v>856</v>
      </c>
      <c r="R14" s="4">
        <f t="shared" si="5"/>
        <v>0.95964125560538116</v>
      </c>
      <c r="S14" s="4">
        <f t="shared" ref="S14:S27" si="19">Q14/Q13</f>
        <v>0.98617511520737322</v>
      </c>
      <c r="T14" s="4">
        <v>403</v>
      </c>
      <c r="U14" s="4">
        <f t="shared" si="6"/>
        <v>1.0522193211488251</v>
      </c>
      <c r="V14" s="4">
        <f t="shared" ref="V14:V27" si="20">T14/T13</f>
        <v>1.0467532467532468</v>
      </c>
      <c r="W14" s="4">
        <v>976132</v>
      </c>
      <c r="X14" s="4">
        <f t="shared" si="7"/>
        <v>1.199817593388129</v>
      </c>
      <c r="Y14" s="4">
        <f t="shared" ref="Y14:Y27" si="21">W14/W13</f>
        <v>1.1182914450816723</v>
      </c>
      <c r="Z14" s="4">
        <v>1313000</v>
      </c>
      <c r="AA14" s="4">
        <f t="shared" si="8"/>
        <v>0.9220505617977528</v>
      </c>
      <c r="AB14" s="4">
        <f t="shared" ref="AB14:AB27" si="22">Z14/Z13</f>
        <v>0.94324712643678166</v>
      </c>
      <c r="AC14" s="4">
        <v>519</v>
      </c>
      <c r="AD14" s="4">
        <f t="shared" si="9"/>
        <v>0.95756457564575648</v>
      </c>
      <c r="AE14" s="4">
        <f t="shared" ref="AE14:AE27" si="23">AC14/AC13</f>
        <v>0.9593345656192237</v>
      </c>
      <c r="AF14" s="4">
        <v>157</v>
      </c>
      <c r="AG14" s="4">
        <f t="shared" si="10"/>
        <v>1.0753424657534247</v>
      </c>
      <c r="AH14" s="4">
        <f t="shared" ref="AH14:AH27" si="24">AF14/AF13</f>
        <v>1.0680272108843538</v>
      </c>
      <c r="AI14" s="4">
        <v>2382</v>
      </c>
      <c r="AJ14" s="59">
        <f t="shared" si="11"/>
        <v>0.98065047344586254</v>
      </c>
      <c r="AK14" s="4">
        <f t="shared" ref="AK14:AK27" si="25">AI14/AI13</f>
        <v>5.1670281995661602</v>
      </c>
      <c r="AL14" s="4">
        <v>6182</v>
      </c>
      <c r="AM14" s="59">
        <f t="shared" si="12"/>
        <v>0.54877940523746116</v>
      </c>
      <c r="AN14" s="4">
        <f t="shared" ref="AN14:AN27" si="26">AL14/AL13</f>
        <v>0.47104541298384639</v>
      </c>
      <c r="AO14" s="4">
        <v>1345794</v>
      </c>
      <c r="AP14" s="59">
        <f t="shared" si="13"/>
        <v>1.0859605605253433</v>
      </c>
      <c r="AQ14" s="4">
        <f t="shared" ref="AQ14:AQ27" si="27">AO14/AO13</f>
        <v>1.0361108330959512</v>
      </c>
    </row>
    <row r="15" spans="1:43" x14ac:dyDescent="0.2">
      <c r="A15" s="1">
        <v>2003</v>
      </c>
      <c r="B15" s="4">
        <v>15418000</v>
      </c>
      <c r="C15" s="4">
        <f t="shared" si="0"/>
        <v>0.92003819071488246</v>
      </c>
      <c r="D15" s="4">
        <f t="shared" si="14"/>
        <v>0.96122194513715709</v>
      </c>
      <c r="E15" s="4">
        <v>1058</v>
      </c>
      <c r="F15" s="5">
        <f t="shared" si="1"/>
        <v>0.97781885397412205</v>
      </c>
      <c r="G15" s="5">
        <f t="shared" si="15"/>
        <v>1.0105062082139447</v>
      </c>
      <c r="H15" s="5">
        <v>542</v>
      </c>
      <c r="I15" s="5">
        <f t="shared" si="2"/>
        <v>1.0403071017274472</v>
      </c>
      <c r="J15" s="5">
        <f t="shared" si="16"/>
        <v>1</v>
      </c>
      <c r="K15" s="4">
        <v>1155778</v>
      </c>
      <c r="L15" s="4">
        <f t="shared" si="3"/>
        <v>0.72314812555411856</v>
      </c>
      <c r="M15" s="4">
        <f t="shared" si="17"/>
        <v>0.88630563479647861</v>
      </c>
      <c r="N15" s="4">
        <v>22283000</v>
      </c>
      <c r="O15" s="4">
        <f t="shared" si="4"/>
        <v>1.2208525093140479</v>
      </c>
      <c r="P15" s="4">
        <f t="shared" si="18"/>
        <v>1.038640812902023</v>
      </c>
      <c r="Q15" s="4">
        <v>877</v>
      </c>
      <c r="R15" s="4">
        <f t="shared" si="5"/>
        <v>0.98318385650224216</v>
      </c>
      <c r="S15" s="4">
        <f t="shared" si="19"/>
        <v>1.0245327102803738</v>
      </c>
      <c r="T15" s="4">
        <v>403</v>
      </c>
      <c r="U15" s="4">
        <f t="shared" si="6"/>
        <v>1.0522193211488251</v>
      </c>
      <c r="V15" s="4">
        <f t="shared" si="20"/>
        <v>1</v>
      </c>
      <c r="W15" s="4">
        <v>1084773</v>
      </c>
      <c r="X15" s="4">
        <f t="shared" si="7"/>
        <v>1.3333542289694642</v>
      </c>
      <c r="Y15" s="4">
        <f t="shared" si="21"/>
        <v>1.1112974474763659</v>
      </c>
      <c r="Z15" s="4">
        <v>1209000</v>
      </c>
      <c r="AA15" s="4">
        <f t="shared" si="8"/>
        <v>0.8490168539325843</v>
      </c>
      <c r="AB15" s="4">
        <f t="shared" si="22"/>
        <v>0.92079207920792083</v>
      </c>
      <c r="AC15" s="4">
        <v>541</v>
      </c>
      <c r="AD15" s="4">
        <f t="shared" si="9"/>
        <v>0.99815498154981552</v>
      </c>
      <c r="AE15" s="4">
        <f t="shared" si="23"/>
        <v>1.0423892100192678</v>
      </c>
      <c r="AF15" s="4">
        <v>157</v>
      </c>
      <c r="AG15" s="4">
        <f t="shared" si="10"/>
        <v>1.0753424657534247</v>
      </c>
      <c r="AH15" s="4">
        <f t="shared" si="24"/>
        <v>1</v>
      </c>
      <c r="AI15" s="4">
        <v>1173</v>
      </c>
      <c r="AJ15" s="59">
        <f t="shared" si="11"/>
        <v>0.48291477974475094</v>
      </c>
      <c r="AK15" s="4">
        <f t="shared" si="25"/>
        <v>0.49244332493702769</v>
      </c>
      <c r="AL15" s="4">
        <v>6031</v>
      </c>
      <c r="AM15" s="59">
        <f t="shared" si="12"/>
        <v>0.53537505548158015</v>
      </c>
      <c r="AN15" s="4">
        <f t="shared" si="26"/>
        <v>0.97557424781624069</v>
      </c>
      <c r="AO15" s="4">
        <v>1390710</v>
      </c>
      <c r="AP15" s="59">
        <f t="shared" si="13"/>
        <v>1.1222045953007667</v>
      </c>
      <c r="AQ15" s="4">
        <f t="shared" si="27"/>
        <v>1.0333750930677355</v>
      </c>
    </row>
    <row r="16" spans="1:43" x14ac:dyDescent="0.2">
      <c r="A16" s="1">
        <v>2004</v>
      </c>
      <c r="B16" s="4">
        <v>14541000</v>
      </c>
      <c r="C16" s="4">
        <f t="shared" si="0"/>
        <v>0.86770497672753311</v>
      </c>
      <c r="D16" s="4">
        <f t="shared" si="14"/>
        <v>0.94311843300038911</v>
      </c>
      <c r="E16" s="4">
        <v>1125</v>
      </c>
      <c r="F16" s="5">
        <f t="shared" si="1"/>
        <v>1.0397412199630314</v>
      </c>
      <c r="G16" s="5">
        <f t="shared" si="15"/>
        <v>1.0633270321361059</v>
      </c>
      <c r="H16" s="5">
        <v>558</v>
      </c>
      <c r="I16" s="5">
        <f t="shared" si="2"/>
        <v>1.0710172744721689</v>
      </c>
      <c r="J16" s="5">
        <f t="shared" si="16"/>
        <v>1.0295202952029521</v>
      </c>
      <c r="K16" s="4">
        <v>937191</v>
      </c>
      <c r="L16" s="4">
        <f t="shared" si="3"/>
        <v>0.58638243238423815</v>
      </c>
      <c r="M16" s="4">
        <f t="shared" si="17"/>
        <v>0.81087457972032695</v>
      </c>
      <c r="N16" s="4">
        <v>23979000</v>
      </c>
      <c r="O16" s="4">
        <f t="shared" si="4"/>
        <v>1.3137738330046023</v>
      </c>
      <c r="P16" s="4">
        <f t="shared" si="18"/>
        <v>1.0761118341336444</v>
      </c>
      <c r="Q16" s="4">
        <v>940</v>
      </c>
      <c r="R16" s="4">
        <f t="shared" si="5"/>
        <v>1.053811659192825</v>
      </c>
      <c r="S16" s="4">
        <f t="shared" si="19"/>
        <v>1.071835803876853</v>
      </c>
      <c r="T16" s="4">
        <v>403</v>
      </c>
      <c r="U16" s="4">
        <f t="shared" si="6"/>
        <v>1.0522193211488251</v>
      </c>
      <c r="V16" s="4">
        <f t="shared" si="20"/>
        <v>1</v>
      </c>
      <c r="W16" s="4">
        <v>1314617</v>
      </c>
      <c r="X16" s="4">
        <f t="shared" si="7"/>
        <v>1.6158681460777047</v>
      </c>
      <c r="Y16" s="4">
        <f t="shared" si="21"/>
        <v>1.2118821172724616</v>
      </c>
      <c r="Z16" s="4">
        <v>1106000</v>
      </c>
      <c r="AA16" s="4">
        <f t="shared" si="8"/>
        <v>0.776685393258427</v>
      </c>
      <c r="AB16" s="4">
        <f t="shared" si="22"/>
        <v>0.91480562448304381</v>
      </c>
      <c r="AC16" s="4">
        <v>539</v>
      </c>
      <c r="AD16" s="4">
        <f t="shared" si="9"/>
        <v>0.99446494464944646</v>
      </c>
      <c r="AE16" s="4">
        <f t="shared" si="23"/>
        <v>0.99630314232902029</v>
      </c>
      <c r="AF16" s="4">
        <v>157</v>
      </c>
      <c r="AG16" s="4">
        <f t="shared" si="10"/>
        <v>1.0753424657534247</v>
      </c>
      <c r="AH16" s="4">
        <f t="shared" si="24"/>
        <v>1</v>
      </c>
      <c r="AI16" s="4">
        <v>388</v>
      </c>
      <c r="AJ16" s="59">
        <f t="shared" si="11"/>
        <v>0.15973651708522024</v>
      </c>
      <c r="AK16" s="4">
        <f t="shared" si="25"/>
        <v>0.33077578857630008</v>
      </c>
      <c r="AL16" s="4">
        <v>12671</v>
      </c>
      <c r="AM16" s="59">
        <f t="shared" si="12"/>
        <v>1.1248113626276077</v>
      </c>
      <c r="AN16" s="4">
        <f t="shared" si="26"/>
        <v>2.1009782788923892</v>
      </c>
      <c r="AO16" s="4">
        <v>1448363</v>
      </c>
      <c r="AP16" s="59">
        <f t="shared" si="13"/>
        <v>1.1687264880986004</v>
      </c>
      <c r="AQ16" s="4">
        <f t="shared" si="27"/>
        <v>1.0414558031509085</v>
      </c>
    </row>
    <row r="17" spans="1:43" x14ac:dyDescent="0.2">
      <c r="A17" s="1">
        <v>2005</v>
      </c>
      <c r="B17" s="4">
        <v>13500000</v>
      </c>
      <c r="C17" s="4">
        <f t="shared" si="0"/>
        <v>0.80558539205155744</v>
      </c>
      <c r="D17" s="4">
        <f t="shared" si="14"/>
        <v>0.92840932535589027</v>
      </c>
      <c r="E17" s="4">
        <v>1221</v>
      </c>
      <c r="F17" s="5">
        <f t="shared" si="1"/>
        <v>1.1284658040665434</v>
      </c>
      <c r="G17" s="5">
        <f t="shared" si="15"/>
        <v>1.0853333333333333</v>
      </c>
      <c r="H17" s="5">
        <v>563</v>
      </c>
      <c r="I17" s="5">
        <f t="shared" si="2"/>
        <v>1.0806142034548945</v>
      </c>
      <c r="J17" s="5">
        <f t="shared" si="16"/>
        <v>1.0089605734767024</v>
      </c>
      <c r="K17" s="4">
        <v>903627</v>
      </c>
      <c r="L17" s="4">
        <f t="shared" si="3"/>
        <v>0.56538208137729873</v>
      </c>
      <c r="M17" s="4">
        <f t="shared" si="17"/>
        <v>0.96418659590200928</v>
      </c>
      <c r="N17" s="4">
        <v>24395000</v>
      </c>
      <c r="O17" s="4">
        <f t="shared" si="4"/>
        <v>1.3365658557966251</v>
      </c>
      <c r="P17" s="4">
        <f t="shared" si="18"/>
        <v>1.0173485132824556</v>
      </c>
      <c r="Q17" s="4">
        <v>1109</v>
      </c>
      <c r="R17" s="4">
        <f t="shared" si="5"/>
        <v>1.243273542600897</v>
      </c>
      <c r="S17" s="4">
        <f t="shared" si="19"/>
        <v>1.1797872340425533</v>
      </c>
      <c r="T17" s="4">
        <v>412</v>
      </c>
      <c r="U17" s="4">
        <f t="shared" si="6"/>
        <v>1.0757180156657964</v>
      </c>
      <c r="V17" s="4">
        <f t="shared" si="20"/>
        <v>1.022332506203474</v>
      </c>
      <c r="W17" s="4">
        <v>1308372</v>
      </c>
      <c r="X17" s="4">
        <f t="shared" si="7"/>
        <v>1.608192072687314</v>
      </c>
      <c r="Y17" s="4">
        <f t="shared" si="21"/>
        <v>0.99524956698414824</v>
      </c>
      <c r="Z17" s="4">
        <v>1029000</v>
      </c>
      <c r="AA17" s="4">
        <f t="shared" si="8"/>
        <v>0.7226123595505618</v>
      </c>
      <c r="AB17" s="4">
        <f t="shared" si="22"/>
        <v>0.930379746835443</v>
      </c>
      <c r="AC17" s="4">
        <v>570</v>
      </c>
      <c r="AD17" s="4">
        <f t="shared" si="9"/>
        <v>1.051660516605166</v>
      </c>
      <c r="AE17" s="4">
        <f t="shared" si="23"/>
        <v>1.0575139146567718</v>
      </c>
      <c r="AF17" s="4">
        <v>157</v>
      </c>
      <c r="AG17" s="4">
        <f t="shared" si="10"/>
        <v>1.0753424657534247</v>
      </c>
      <c r="AH17" s="4">
        <f t="shared" si="24"/>
        <v>1</v>
      </c>
      <c r="AI17" s="4">
        <v>1833</v>
      </c>
      <c r="AJ17" s="59">
        <f t="shared" si="11"/>
        <v>0.75463153561136265</v>
      </c>
      <c r="AK17" s="4">
        <f t="shared" si="25"/>
        <v>4.7242268041237114</v>
      </c>
      <c r="AL17" s="4">
        <v>23824</v>
      </c>
      <c r="AM17" s="59">
        <f t="shared" si="12"/>
        <v>2.1148690634709277</v>
      </c>
      <c r="AN17" s="4">
        <f t="shared" si="26"/>
        <v>1.8801988793307554</v>
      </c>
      <c r="AO17" s="4">
        <v>1489726</v>
      </c>
      <c r="AP17" s="59">
        <f t="shared" si="13"/>
        <v>1.2021035032027023</v>
      </c>
      <c r="AQ17" s="4">
        <f t="shared" si="27"/>
        <v>1.0285584484000212</v>
      </c>
    </row>
    <row r="18" spans="1:43" x14ac:dyDescent="0.2">
      <c r="A18" s="1">
        <v>2006</v>
      </c>
      <c r="B18" s="4">
        <v>12659000</v>
      </c>
      <c r="C18" s="4">
        <f t="shared" si="0"/>
        <v>0.7554004057763456</v>
      </c>
      <c r="D18" s="4">
        <f t="shared" si="14"/>
        <v>0.93770370370370371</v>
      </c>
      <c r="E18" s="4">
        <v>1286</v>
      </c>
      <c r="F18" s="5">
        <f t="shared" si="1"/>
        <v>1.188539741219963</v>
      </c>
      <c r="G18" s="5">
        <f t="shared" si="15"/>
        <v>1.0532350532350532</v>
      </c>
      <c r="H18" s="5">
        <v>564</v>
      </c>
      <c r="I18" s="5">
        <f t="shared" si="2"/>
        <v>1.0825335892514396</v>
      </c>
      <c r="J18" s="5">
        <f t="shared" si="16"/>
        <v>1.0017761989342806</v>
      </c>
      <c r="K18" s="4">
        <v>941790</v>
      </c>
      <c r="L18" s="4">
        <f t="shared" si="3"/>
        <v>0.58925993847054825</v>
      </c>
      <c r="M18" s="4">
        <f t="shared" si="17"/>
        <v>1.0422331338041029</v>
      </c>
      <c r="N18" s="4">
        <v>25362000</v>
      </c>
      <c r="O18" s="4">
        <f t="shared" si="4"/>
        <v>1.3895463510848127</v>
      </c>
      <c r="P18" s="4">
        <f t="shared" si="18"/>
        <v>1.0396392703422832</v>
      </c>
      <c r="Q18" s="4">
        <v>1164</v>
      </c>
      <c r="R18" s="4">
        <f t="shared" si="5"/>
        <v>1.304932735426009</v>
      </c>
      <c r="S18" s="4">
        <f t="shared" si="19"/>
        <v>1.0495942290351667</v>
      </c>
      <c r="T18" s="4">
        <v>414</v>
      </c>
      <c r="U18" s="4">
        <f t="shared" si="6"/>
        <v>1.0809399477806789</v>
      </c>
      <c r="V18" s="4">
        <f t="shared" si="20"/>
        <v>1.0048543689320388</v>
      </c>
      <c r="W18" s="4">
        <v>1352271</v>
      </c>
      <c r="X18" s="4">
        <f t="shared" si="7"/>
        <v>1.6621507509522879</v>
      </c>
      <c r="Y18" s="4">
        <f t="shared" si="21"/>
        <v>1.0335523841843146</v>
      </c>
      <c r="Z18" s="4">
        <v>989000</v>
      </c>
      <c r="AA18" s="4">
        <f t="shared" si="8"/>
        <v>0.6945224719101124</v>
      </c>
      <c r="AB18" s="4">
        <f t="shared" si="22"/>
        <v>0.9611273080660836</v>
      </c>
      <c r="AC18" s="4">
        <v>647</v>
      </c>
      <c r="AD18" s="4">
        <f t="shared" si="9"/>
        <v>1.1937269372693726</v>
      </c>
      <c r="AE18" s="4">
        <f t="shared" si="23"/>
        <v>1.1350877192982456</v>
      </c>
      <c r="AF18" s="4">
        <v>149</v>
      </c>
      <c r="AG18" s="4">
        <f t="shared" si="10"/>
        <v>1.0205479452054795</v>
      </c>
      <c r="AH18" s="4">
        <f t="shared" si="24"/>
        <v>0.94904458598726116</v>
      </c>
      <c r="AI18" s="4">
        <v>3491</v>
      </c>
      <c r="AJ18" s="59">
        <f t="shared" si="11"/>
        <v>1.4372169617126389</v>
      </c>
      <c r="AK18" s="4">
        <f t="shared" si="25"/>
        <v>1.9045280960174578</v>
      </c>
      <c r="AL18" s="4">
        <v>28844</v>
      </c>
      <c r="AM18" s="59">
        <f t="shared" si="12"/>
        <v>2.5604971149578342</v>
      </c>
      <c r="AN18" s="4">
        <f t="shared" si="26"/>
        <v>1.210711887172599</v>
      </c>
      <c r="AO18" s="4">
        <v>1548473</v>
      </c>
      <c r="AP18" s="59">
        <f t="shared" si="13"/>
        <v>1.2495081766142218</v>
      </c>
      <c r="AQ18" s="4">
        <f t="shared" si="27"/>
        <v>1.039434768541329</v>
      </c>
    </row>
    <row r="19" spans="1:43" x14ac:dyDescent="0.2">
      <c r="A19" s="1">
        <v>2007</v>
      </c>
      <c r="B19" s="4">
        <v>11880000</v>
      </c>
      <c r="C19" s="4">
        <f t="shared" si="0"/>
        <v>0.70891514500537056</v>
      </c>
      <c r="D19" s="4">
        <f t="shared" si="14"/>
        <v>0.93846275377201993</v>
      </c>
      <c r="E19" s="4">
        <v>1299</v>
      </c>
      <c r="F19" s="5">
        <f t="shared" si="1"/>
        <v>1.2005545286506469</v>
      </c>
      <c r="G19" s="5">
        <f t="shared" si="15"/>
        <v>1.010108864696734</v>
      </c>
      <c r="H19" s="5">
        <v>564</v>
      </c>
      <c r="I19" s="5">
        <f t="shared" si="2"/>
        <v>1.0825335892514396</v>
      </c>
      <c r="J19" s="5">
        <f t="shared" si="16"/>
        <v>1</v>
      </c>
      <c r="K19" s="4">
        <v>1011689</v>
      </c>
      <c r="L19" s="4">
        <f t="shared" si="3"/>
        <v>0.63299440203371293</v>
      </c>
      <c r="M19" s="4">
        <f t="shared" si="17"/>
        <v>1.0742193057900382</v>
      </c>
      <c r="N19" s="4">
        <v>26129000</v>
      </c>
      <c r="O19" s="4">
        <f t="shared" si="4"/>
        <v>1.4315691431076047</v>
      </c>
      <c r="P19" s="4">
        <f t="shared" si="18"/>
        <v>1.0302420944720447</v>
      </c>
      <c r="Q19" s="4">
        <v>1164</v>
      </c>
      <c r="R19" s="4">
        <f t="shared" si="5"/>
        <v>1.304932735426009</v>
      </c>
      <c r="S19" s="4">
        <f t="shared" si="19"/>
        <v>1</v>
      </c>
      <c r="T19" s="4">
        <v>420</v>
      </c>
      <c r="U19" s="4">
        <f t="shared" si="6"/>
        <v>1.0966057441253263</v>
      </c>
      <c r="V19" s="4">
        <f t="shared" si="20"/>
        <v>1.0144927536231885</v>
      </c>
      <c r="W19" s="4">
        <v>1387988</v>
      </c>
      <c r="X19" s="4">
        <f t="shared" si="7"/>
        <v>1.7060524824630301</v>
      </c>
      <c r="Y19" s="4">
        <f t="shared" si="21"/>
        <v>1.0264126051656806</v>
      </c>
      <c r="Z19" s="4">
        <v>944000</v>
      </c>
      <c r="AA19" s="4">
        <f t="shared" si="8"/>
        <v>0.6629213483146067</v>
      </c>
      <c r="AB19" s="4">
        <f t="shared" si="22"/>
        <v>0.95449949443882709</v>
      </c>
      <c r="AC19" s="4">
        <v>626</v>
      </c>
      <c r="AD19" s="4">
        <f t="shared" si="9"/>
        <v>1.1549815498154981</v>
      </c>
      <c r="AE19" s="4">
        <f t="shared" si="23"/>
        <v>0.96754250386398766</v>
      </c>
      <c r="AF19" s="4">
        <v>125</v>
      </c>
      <c r="AG19" s="4">
        <f t="shared" si="10"/>
        <v>0.85616438356164382</v>
      </c>
      <c r="AH19" s="4">
        <f t="shared" si="24"/>
        <v>0.83892617449664431</v>
      </c>
      <c r="AI19" s="4">
        <v>29993</v>
      </c>
      <c r="AJ19" s="59">
        <f t="shared" si="11"/>
        <v>12.347879785920131</v>
      </c>
      <c r="AK19" s="4">
        <f t="shared" si="25"/>
        <v>8.591521054139216</v>
      </c>
      <c r="AL19" s="4">
        <v>64133</v>
      </c>
      <c r="AM19" s="59">
        <f t="shared" si="12"/>
        <v>5.6931202840656905</v>
      </c>
      <c r="AN19" s="4">
        <f t="shared" si="26"/>
        <v>2.2234433504368325</v>
      </c>
      <c r="AO19" s="4">
        <v>1609551</v>
      </c>
      <c r="AP19" s="59">
        <f t="shared" si="13"/>
        <v>1.298793802137717</v>
      </c>
      <c r="AQ19" s="4">
        <f t="shared" si="27"/>
        <v>1.039444020011973</v>
      </c>
    </row>
    <row r="20" spans="1:43" x14ac:dyDescent="0.2">
      <c r="A20" s="1">
        <v>2008</v>
      </c>
      <c r="B20" s="4">
        <v>11032000</v>
      </c>
      <c r="C20" s="4">
        <f t="shared" si="0"/>
        <v>0.65831244778613196</v>
      </c>
      <c r="D20" s="4">
        <f t="shared" si="14"/>
        <v>0.92861952861952857</v>
      </c>
      <c r="E20" s="4">
        <v>1381</v>
      </c>
      <c r="F20" s="5">
        <f t="shared" si="1"/>
        <v>1.2763401109057302</v>
      </c>
      <c r="G20" s="5">
        <f t="shared" si="15"/>
        <v>1.063125481139338</v>
      </c>
      <c r="H20" s="5">
        <v>563</v>
      </c>
      <c r="I20" s="5">
        <f t="shared" si="2"/>
        <v>1.0806142034548945</v>
      </c>
      <c r="J20" s="5">
        <f t="shared" si="16"/>
        <v>0.99822695035460995</v>
      </c>
      <c r="K20" s="4">
        <v>911790</v>
      </c>
      <c r="L20" s="4">
        <f t="shared" si="3"/>
        <v>0.57048951390231495</v>
      </c>
      <c r="M20" s="4">
        <f t="shared" si="17"/>
        <v>0.90125522764406851</v>
      </c>
      <c r="N20" s="4">
        <v>25934000</v>
      </c>
      <c r="O20" s="4">
        <f t="shared" si="4"/>
        <v>1.4208853824238439</v>
      </c>
      <c r="P20" s="4">
        <f t="shared" si="18"/>
        <v>0.99253702782349118</v>
      </c>
      <c r="Q20" s="4">
        <v>1343</v>
      </c>
      <c r="R20" s="4">
        <f t="shared" si="5"/>
        <v>1.5056053811659194</v>
      </c>
      <c r="S20" s="4">
        <f t="shared" si="19"/>
        <v>1.1537800687285222</v>
      </c>
      <c r="T20" s="4">
        <v>421</v>
      </c>
      <c r="U20" s="4">
        <f t="shared" si="6"/>
        <v>1.0992167101827677</v>
      </c>
      <c r="V20" s="4">
        <f t="shared" si="20"/>
        <v>1.0023809523809524</v>
      </c>
      <c r="W20" s="4">
        <v>1093444</v>
      </c>
      <c r="X20" s="4">
        <f t="shared" si="7"/>
        <v>1.344012232551222</v>
      </c>
      <c r="Y20" s="4">
        <f t="shared" si="21"/>
        <v>0.78779067254183754</v>
      </c>
      <c r="Z20" s="4">
        <v>1004000</v>
      </c>
      <c r="AA20" s="4">
        <f t="shared" si="8"/>
        <v>0.7050561797752809</v>
      </c>
      <c r="AB20" s="4">
        <f t="shared" si="22"/>
        <v>1.0635593220338984</v>
      </c>
      <c r="AC20" s="4">
        <v>681</v>
      </c>
      <c r="AD20" s="4">
        <f t="shared" si="9"/>
        <v>1.2564575645756457</v>
      </c>
      <c r="AE20" s="4">
        <f t="shared" si="23"/>
        <v>1.0878594249201279</v>
      </c>
      <c r="AF20" s="4">
        <v>124</v>
      </c>
      <c r="AG20" s="4">
        <f t="shared" si="10"/>
        <v>0.84931506849315064</v>
      </c>
      <c r="AH20" s="4">
        <f t="shared" si="24"/>
        <v>0.99199999999999999</v>
      </c>
      <c r="AI20" s="4">
        <v>74255</v>
      </c>
      <c r="AJ20" s="59">
        <f t="shared" si="11"/>
        <v>30.570193495265542</v>
      </c>
      <c r="AK20" s="4">
        <f t="shared" si="25"/>
        <v>2.4757443403460808</v>
      </c>
      <c r="AL20" s="4">
        <v>82641</v>
      </c>
      <c r="AM20" s="59">
        <f t="shared" si="12"/>
        <v>7.3360852197070576</v>
      </c>
      <c r="AN20" s="4">
        <f t="shared" si="26"/>
        <v>1.2885877785227573</v>
      </c>
      <c r="AO20" s="4">
        <v>1632151</v>
      </c>
      <c r="AP20" s="59">
        <f t="shared" si="13"/>
        <v>1.3170304034807701</v>
      </c>
      <c r="AQ20" s="4">
        <f t="shared" si="27"/>
        <v>1.0140411829137443</v>
      </c>
    </row>
    <row r="21" spans="1:43" x14ac:dyDescent="0.2">
      <c r="A21" s="1">
        <v>2009</v>
      </c>
      <c r="B21" s="4">
        <v>10598000</v>
      </c>
      <c r="C21" s="4">
        <f t="shared" si="0"/>
        <v>0.63241436925647454</v>
      </c>
      <c r="D21" s="4">
        <f t="shared" si="14"/>
        <v>0.96065989847715738</v>
      </c>
      <c r="E21" s="4">
        <v>1234</v>
      </c>
      <c r="F21" s="5">
        <f t="shared" si="1"/>
        <v>1.1404805914972274</v>
      </c>
      <c r="G21" s="5">
        <f t="shared" si="15"/>
        <v>0.89355539464156408</v>
      </c>
      <c r="H21" s="5">
        <v>564</v>
      </c>
      <c r="I21" s="5">
        <f t="shared" si="2"/>
        <v>1.0825335892514396</v>
      </c>
      <c r="J21" s="5">
        <f t="shared" si="16"/>
        <v>1.0017761989342806</v>
      </c>
      <c r="K21" s="4">
        <v>780936</v>
      </c>
      <c r="L21" s="4">
        <f t="shared" si="3"/>
        <v>0.48861667602059489</v>
      </c>
      <c r="M21" s="4">
        <f t="shared" si="17"/>
        <v>0.85648669101437835</v>
      </c>
      <c r="N21" s="4">
        <v>25281000</v>
      </c>
      <c r="O21" s="4">
        <f t="shared" si="4"/>
        <v>1.3851084812623273</v>
      </c>
      <c r="P21" s="4">
        <f t="shared" si="18"/>
        <v>0.97482069869669163</v>
      </c>
      <c r="Q21" s="4">
        <v>1081</v>
      </c>
      <c r="R21" s="4">
        <f t="shared" si="5"/>
        <v>1.2118834080717489</v>
      </c>
      <c r="S21" s="4">
        <f t="shared" si="19"/>
        <v>0.80491437081161576</v>
      </c>
      <c r="T21" s="4">
        <v>423</v>
      </c>
      <c r="U21" s="4">
        <f t="shared" si="6"/>
        <v>1.1044386422976502</v>
      </c>
      <c r="V21" s="4">
        <f t="shared" si="20"/>
        <v>1.004750593824228</v>
      </c>
      <c r="W21" s="4">
        <v>903116</v>
      </c>
      <c r="X21" s="4">
        <f t="shared" si="7"/>
        <v>1.1100696070514169</v>
      </c>
      <c r="Y21" s="4">
        <f t="shared" si="21"/>
        <v>0.82593713075383834</v>
      </c>
      <c r="Z21" s="4">
        <v>1099000</v>
      </c>
      <c r="AA21" s="4">
        <f t="shared" si="8"/>
        <v>0.7717696629213483</v>
      </c>
      <c r="AB21" s="4">
        <f t="shared" si="22"/>
        <v>1.094621513944223</v>
      </c>
      <c r="AC21" s="4">
        <v>563</v>
      </c>
      <c r="AD21" s="4">
        <f t="shared" si="9"/>
        <v>1.0387453874538746</v>
      </c>
      <c r="AE21" s="4">
        <f t="shared" si="23"/>
        <v>0.82672540381791482</v>
      </c>
      <c r="AF21" s="4">
        <v>125</v>
      </c>
      <c r="AG21" s="4">
        <f t="shared" si="10"/>
        <v>0.85616438356164382</v>
      </c>
      <c r="AH21" s="4">
        <f t="shared" si="24"/>
        <v>1.0080645161290323</v>
      </c>
      <c r="AI21" s="4">
        <v>339591</v>
      </c>
      <c r="AJ21" s="59">
        <f t="shared" si="11"/>
        <v>139.80691642651297</v>
      </c>
      <c r="AK21" s="4">
        <f t="shared" si="25"/>
        <v>4.573308194734361</v>
      </c>
      <c r="AL21" s="4">
        <v>135537</v>
      </c>
      <c r="AM21" s="59">
        <f t="shared" si="12"/>
        <v>12.031691078561918</v>
      </c>
      <c r="AN21" s="4">
        <f t="shared" si="26"/>
        <v>1.6400696990597887</v>
      </c>
      <c r="AO21" s="4">
        <v>1572878</v>
      </c>
      <c r="AP21" s="59">
        <f t="shared" si="13"/>
        <v>1.2692012852769301</v>
      </c>
      <c r="AQ21" s="4">
        <f t="shared" si="27"/>
        <v>0.96368411991292469</v>
      </c>
    </row>
    <row r="22" spans="1:43" x14ac:dyDescent="0.2">
      <c r="A22" s="1">
        <v>2010</v>
      </c>
      <c r="B22" s="4">
        <v>9979000</v>
      </c>
      <c r="C22" s="4">
        <f t="shared" si="0"/>
        <v>0.59547678720611052</v>
      </c>
      <c r="D22" s="4">
        <f t="shared" si="14"/>
        <v>0.94159275334968862</v>
      </c>
      <c r="E22" s="4">
        <v>1364</v>
      </c>
      <c r="F22" s="5">
        <f t="shared" si="1"/>
        <v>1.2606284658040665</v>
      </c>
      <c r="G22" s="5">
        <f t="shared" si="15"/>
        <v>1.1053484602917343</v>
      </c>
      <c r="H22" s="5">
        <v>564</v>
      </c>
      <c r="I22" s="5">
        <f t="shared" si="2"/>
        <v>1.0825335892514396</v>
      </c>
      <c r="J22" s="5">
        <f t="shared" si="16"/>
        <v>1</v>
      </c>
      <c r="K22" s="4">
        <v>710799</v>
      </c>
      <c r="L22" s="4">
        <f t="shared" si="3"/>
        <v>0.44473330042252224</v>
      </c>
      <c r="M22" s="4">
        <f t="shared" si="17"/>
        <v>0.91018854297919416</v>
      </c>
      <c r="N22" s="4">
        <v>25322000</v>
      </c>
      <c r="O22" s="4">
        <f t="shared" si="4"/>
        <v>1.3873548104317335</v>
      </c>
      <c r="P22" s="4">
        <f t="shared" si="18"/>
        <v>1.0016217712906925</v>
      </c>
      <c r="Q22" s="4">
        <v>1215</v>
      </c>
      <c r="R22" s="4">
        <f t="shared" si="5"/>
        <v>1.3621076233183858</v>
      </c>
      <c r="S22" s="4">
        <f t="shared" si="19"/>
        <v>1.1239592969472711</v>
      </c>
      <c r="T22" s="4">
        <v>423</v>
      </c>
      <c r="U22" s="4">
        <f t="shared" si="6"/>
        <v>1.1044386422976502</v>
      </c>
      <c r="V22" s="4">
        <f t="shared" si="20"/>
        <v>1</v>
      </c>
      <c r="W22" s="4">
        <v>901127</v>
      </c>
      <c r="X22" s="4">
        <f t="shared" si="7"/>
        <v>1.107624817624117</v>
      </c>
      <c r="Y22" s="4">
        <f t="shared" si="21"/>
        <v>0.99779762511128134</v>
      </c>
      <c r="Z22" s="4">
        <v>1219000</v>
      </c>
      <c r="AA22" s="4">
        <f t="shared" si="8"/>
        <v>0.8560393258426966</v>
      </c>
      <c r="AB22" s="4">
        <f t="shared" si="22"/>
        <v>1.1091901728844404</v>
      </c>
      <c r="AC22" s="4">
        <v>661</v>
      </c>
      <c r="AD22" s="4">
        <f t="shared" si="9"/>
        <v>1.2195571955719557</v>
      </c>
      <c r="AE22" s="4">
        <f t="shared" si="23"/>
        <v>1.1740674955595027</v>
      </c>
      <c r="AF22" s="4">
        <v>125</v>
      </c>
      <c r="AG22" s="4">
        <f t="shared" si="10"/>
        <v>0.85616438356164382</v>
      </c>
      <c r="AH22" s="4">
        <f t="shared" si="24"/>
        <v>1</v>
      </c>
      <c r="AI22" s="4">
        <v>279105</v>
      </c>
      <c r="AJ22" s="59">
        <f t="shared" si="11"/>
        <v>114.90531082750103</v>
      </c>
      <c r="AK22" s="4">
        <f t="shared" si="25"/>
        <v>0.8218857390213522</v>
      </c>
      <c r="AL22" s="4">
        <v>70438</v>
      </c>
      <c r="AM22" s="59">
        <f t="shared" si="12"/>
        <v>6.2528184642698621</v>
      </c>
      <c r="AN22" s="4">
        <f t="shared" si="26"/>
        <v>0.51969572884157089</v>
      </c>
      <c r="AO22" s="4">
        <v>1604514</v>
      </c>
      <c r="AP22" s="59">
        <f t="shared" si="13"/>
        <v>1.2947292994401525</v>
      </c>
      <c r="AQ22" s="4">
        <f t="shared" si="27"/>
        <v>1.0201134480868828</v>
      </c>
    </row>
    <row r="23" spans="1:43" x14ac:dyDescent="0.2">
      <c r="A23" s="1">
        <v>2011</v>
      </c>
      <c r="B23" s="4">
        <v>9397000</v>
      </c>
      <c r="C23" s="4">
        <f t="shared" si="0"/>
        <v>0.56074710585988785</v>
      </c>
      <c r="D23" s="4">
        <f t="shared" si="14"/>
        <v>0.94167752279787553</v>
      </c>
      <c r="E23" s="4">
        <v>1555</v>
      </c>
      <c r="F23" s="5">
        <f t="shared" si="1"/>
        <v>1.4371534195933457</v>
      </c>
      <c r="G23" s="5">
        <f t="shared" si="15"/>
        <v>1.1400293255131966</v>
      </c>
      <c r="H23" s="5">
        <v>597</v>
      </c>
      <c r="I23" s="5">
        <f t="shared" si="2"/>
        <v>1.1458733205374281</v>
      </c>
      <c r="J23" s="5">
        <f t="shared" si="16"/>
        <v>1.0585106382978724</v>
      </c>
      <c r="K23" s="4">
        <v>684010</v>
      </c>
      <c r="L23" s="4">
        <f t="shared" si="3"/>
        <v>0.42797193696390884</v>
      </c>
      <c r="M23" s="4">
        <f t="shared" si="17"/>
        <v>0.96231142699975658</v>
      </c>
      <c r="N23" s="4">
        <v>25550000</v>
      </c>
      <c r="O23" s="4">
        <f t="shared" si="4"/>
        <v>1.3998465921542844</v>
      </c>
      <c r="P23" s="4">
        <f t="shared" si="18"/>
        <v>1.0090040281178423</v>
      </c>
      <c r="Q23" s="4">
        <v>1448</v>
      </c>
      <c r="R23" s="4">
        <f t="shared" si="5"/>
        <v>1.6233183856502242</v>
      </c>
      <c r="S23" s="4">
        <f t="shared" si="19"/>
        <v>1.1917695473251029</v>
      </c>
      <c r="T23" s="4">
        <v>459</v>
      </c>
      <c r="U23" s="4">
        <f t="shared" si="6"/>
        <v>1.1984334203655354</v>
      </c>
      <c r="V23" s="4">
        <f t="shared" si="20"/>
        <v>1.0851063829787233</v>
      </c>
      <c r="W23" s="4">
        <v>965488</v>
      </c>
      <c r="X23" s="4">
        <f t="shared" si="7"/>
        <v>1.1867344668601356</v>
      </c>
      <c r="Y23" s="4">
        <f t="shared" si="21"/>
        <v>1.0714227850236426</v>
      </c>
      <c r="Z23" s="4">
        <v>1272000</v>
      </c>
      <c r="AA23" s="4">
        <f t="shared" si="8"/>
        <v>0.8932584269662921</v>
      </c>
      <c r="AB23" s="4">
        <f t="shared" si="22"/>
        <v>1.0434782608695652</v>
      </c>
      <c r="AC23" s="4">
        <v>754</v>
      </c>
      <c r="AD23" s="4">
        <f t="shared" si="9"/>
        <v>1.3911439114391144</v>
      </c>
      <c r="AE23" s="4">
        <f t="shared" si="23"/>
        <v>1.140695915279879</v>
      </c>
      <c r="AF23" s="4">
        <v>127</v>
      </c>
      <c r="AG23" s="4">
        <f t="shared" si="10"/>
        <v>0.86986301369863017</v>
      </c>
      <c r="AH23" s="4">
        <f t="shared" si="24"/>
        <v>1.016</v>
      </c>
      <c r="AI23" s="4">
        <v>55746</v>
      </c>
      <c r="AJ23" s="59">
        <f t="shared" si="11"/>
        <v>22.950185261424455</v>
      </c>
      <c r="AK23" s="4">
        <f t="shared" si="25"/>
        <v>0.19973128392540443</v>
      </c>
      <c r="AL23" s="4">
        <v>43772</v>
      </c>
      <c r="AM23" s="59">
        <f t="shared" si="12"/>
        <v>3.8856635596981803</v>
      </c>
      <c r="AN23" s="4">
        <f t="shared" si="26"/>
        <v>0.62142593486470377</v>
      </c>
      <c r="AO23" s="4">
        <v>1637463</v>
      </c>
      <c r="AP23" s="59">
        <f t="shared" si="13"/>
        <v>1.3213168117256504</v>
      </c>
      <c r="AQ23" s="4">
        <f t="shared" si="27"/>
        <v>1.0205351900949446</v>
      </c>
    </row>
    <row r="24" spans="1:43" x14ac:dyDescent="0.2">
      <c r="A24" s="1">
        <v>2012</v>
      </c>
      <c r="B24" s="4">
        <v>8392000</v>
      </c>
      <c r="C24" s="4">
        <f t="shared" si="0"/>
        <v>0.5007757488960497</v>
      </c>
      <c r="D24" s="4">
        <f t="shared" si="14"/>
        <v>0.89305097371501541</v>
      </c>
      <c r="E24" s="4">
        <v>1787</v>
      </c>
      <c r="F24" s="5">
        <f t="shared" si="1"/>
        <v>1.6515711645101663</v>
      </c>
      <c r="G24" s="5">
        <f t="shared" si="15"/>
        <v>1.1491961414790997</v>
      </c>
      <c r="H24" s="5">
        <v>717</v>
      </c>
      <c r="I24" s="5">
        <f t="shared" si="2"/>
        <v>1.3761996161228407</v>
      </c>
      <c r="J24" s="5">
        <f t="shared" si="16"/>
        <v>1.2010050251256281</v>
      </c>
      <c r="K24" s="4">
        <v>467518</v>
      </c>
      <c r="L24" s="4">
        <f t="shared" si="3"/>
        <v>0.29251704510970999</v>
      </c>
      <c r="M24" s="4">
        <f t="shared" si="17"/>
        <v>0.68349585532375257</v>
      </c>
      <c r="N24" s="4">
        <v>22896000</v>
      </c>
      <c r="O24" s="4">
        <f t="shared" si="4"/>
        <v>1.2544378698224852</v>
      </c>
      <c r="P24" s="4">
        <f t="shared" si="18"/>
        <v>0.89612524461839527</v>
      </c>
      <c r="Q24" s="4">
        <v>1705</v>
      </c>
      <c r="R24" s="4">
        <f t="shared" si="5"/>
        <v>1.9114349775784754</v>
      </c>
      <c r="S24" s="4">
        <f t="shared" si="19"/>
        <v>1.1774861878453038</v>
      </c>
      <c r="T24" s="4">
        <v>606</v>
      </c>
      <c r="U24" s="4">
        <f t="shared" si="6"/>
        <v>1.5822454308093994</v>
      </c>
      <c r="V24" s="4">
        <f t="shared" si="20"/>
        <v>1.3202614379084967</v>
      </c>
      <c r="W24" s="4">
        <v>745398</v>
      </c>
      <c r="X24" s="4">
        <f t="shared" si="7"/>
        <v>0.91620972827068947</v>
      </c>
      <c r="Y24" s="4">
        <f t="shared" si="21"/>
        <v>0.77204273900866716</v>
      </c>
      <c r="Z24" s="4">
        <v>1355000</v>
      </c>
      <c r="AA24" s="4">
        <f t="shared" si="8"/>
        <v>0.9515449438202247</v>
      </c>
      <c r="AB24" s="4">
        <f t="shared" si="22"/>
        <v>1.0652515723270439</v>
      </c>
      <c r="AC24" s="4">
        <v>823</v>
      </c>
      <c r="AD24" s="4">
        <f t="shared" si="9"/>
        <v>1.518450184501845</v>
      </c>
      <c r="AE24" s="4">
        <f t="shared" si="23"/>
        <v>1.0915119363395225</v>
      </c>
      <c r="AF24" s="4">
        <v>147</v>
      </c>
      <c r="AG24" s="4">
        <f t="shared" si="10"/>
        <v>1.0068493150684932</v>
      </c>
      <c r="AH24" s="4">
        <f t="shared" si="24"/>
        <v>1.1574803149606299</v>
      </c>
      <c r="AI24" s="4">
        <v>128813</v>
      </c>
      <c r="AJ24" s="59">
        <f t="shared" si="11"/>
        <v>53.031288596130096</v>
      </c>
      <c r="AK24" s="4">
        <f t="shared" si="25"/>
        <v>2.3107128762601801</v>
      </c>
      <c r="AL24" s="4">
        <v>62055</v>
      </c>
      <c r="AM24" s="59">
        <f t="shared" si="12"/>
        <v>5.5086551264980024</v>
      </c>
      <c r="AN24" s="4">
        <f t="shared" si="26"/>
        <v>1.4176871059124554</v>
      </c>
      <c r="AO24" s="4">
        <v>1613265</v>
      </c>
      <c r="AP24" s="59">
        <f t="shared" si="13"/>
        <v>1.3017907374203763</v>
      </c>
      <c r="AQ24" s="4">
        <f t="shared" si="27"/>
        <v>0.98522226151064174</v>
      </c>
    </row>
    <row r="25" spans="1:43" x14ac:dyDescent="0.2">
      <c r="A25" s="1">
        <v>2013</v>
      </c>
      <c r="B25" s="4">
        <v>7990000</v>
      </c>
      <c r="C25" s="4">
        <f t="shared" si="0"/>
        <v>0.47678720611051439</v>
      </c>
      <c r="D25" s="4">
        <f t="shared" si="14"/>
        <v>0.95209723546234504</v>
      </c>
      <c r="E25" s="4">
        <v>1749</v>
      </c>
      <c r="F25" s="5">
        <f t="shared" si="1"/>
        <v>1.6164510166358594</v>
      </c>
      <c r="G25" s="5">
        <f t="shared" si="15"/>
        <v>0.97873531057638496</v>
      </c>
      <c r="H25" s="5">
        <v>728</v>
      </c>
      <c r="I25" s="5">
        <f t="shared" si="2"/>
        <v>1.3973128598848368</v>
      </c>
      <c r="J25" s="5">
        <f t="shared" si="16"/>
        <v>1.0153417015341701</v>
      </c>
      <c r="K25" s="4">
        <v>401729</v>
      </c>
      <c r="L25" s="4">
        <f t="shared" si="3"/>
        <v>0.25135412971239329</v>
      </c>
      <c r="M25" s="4">
        <f t="shared" si="17"/>
        <v>0.85928028439546711</v>
      </c>
      <c r="N25" s="4">
        <v>22320000</v>
      </c>
      <c r="O25" s="4">
        <f t="shared" si="4"/>
        <v>1.222879684418146</v>
      </c>
      <c r="P25" s="4">
        <f t="shared" si="18"/>
        <v>0.97484276729559749</v>
      </c>
      <c r="Q25" s="4">
        <v>1660</v>
      </c>
      <c r="R25" s="4">
        <f t="shared" si="5"/>
        <v>1.8609865470852018</v>
      </c>
      <c r="S25" s="4">
        <f t="shared" si="19"/>
        <v>0.97360703812316718</v>
      </c>
      <c r="T25" s="4">
        <v>617</v>
      </c>
      <c r="U25" s="4">
        <f t="shared" si="6"/>
        <v>1.6109660574412532</v>
      </c>
      <c r="V25" s="4">
        <f t="shared" si="20"/>
        <v>1.0181518151815181</v>
      </c>
      <c r="W25" s="4">
        <v>702719</v>
      </c>
      <c r="X25" s="4">
        <f t="shared" si="7"/>
        <v>0.8637506191868648</v>
      </c>
      <c r="Y25" s="4">
        <f t="shared" si="21"/>
        <v>0.9427433397996775</v>
      </c>
      <c r="Z25" s="4">
        <v>1537000</v>
      </c>
      <c r="AA25" s="4">
        <f t="shared" si="8"/>
        <v>1.0793539325842696</v>
      </c>
      <c r="AB25" s="4">
        <f t="shared" si="22"/>
        <v>1.1343173431734317</v>
      </c>
      <c r="AC25" s="4">
        <v>805</v>
      </c>
      <c r="AD25" s="4">
        <f t="shared" si="9"/>
        <v>1.485239852398524</v>
      </c>
      <c r="AE25" s="4">
        <f t="shared" si="23"/>
        <v>0.9781287970838396</v>
      </c>
      <c r="AF25" s="4">
        <v>147</v>
      </c>
      <c r="AG25" s="4">
        <f t="shared" si="10"/>
        <v>1.0068493150684932</v>
      </c>
      <c r="AH25" s="4">
        <f t="shared" si="24"/>
        <v>1</v>
      </c>
      <c r="AI25" s="4">
        <v>116164</v>
      </c>
      <c r="AJ25" s="59">
        <f t="shared" si="11"/>
        <v>47.823795800741046</v>
      </c>
      <c r="AK25" s="4">
        <f t="shared" si="25"/>
        <v>0.90180338940945404</v>
      </c>
      <c r="AL25" s="4">
        <v>84133</v>
      </c>
      <c r="AM25" s="59">
        <f t="shared" si="12"/>
        <v>7.4685308477585446</v>
      </c>
      <c r="AN25" s="4">
        <f t="shared" si="26"/>
        <v>1.3557811618725324</v>
      </c>
      <c r="AO25" s="4">
        <v>1604478</v>
      </c>
      <c r="AP25" s="59">
        <f t="shared" si="13"/>
        <v>1.2947002499866858</v>
      </c>
      <c r="AQ25" s="4">
        <f t="shared" si="27"/>
        <v>0.99455328169891488</v>
      </c>
    </row>
    <row r="26" spans="1:43" x14ac:dyDescent="0.2">
      <c r="A26" s="1">
        <v>2014</v>
      </c>
      <c r="B26" s="4">
        <v>7901000</v>
      </c>
      <c r="C26" s="4">
        <f t="shared" si="0"/>
        <v>0.47147630982217448</v>
      </c>
      <c r="D26" s="4">
        <f t="shared" si="14"/>
        <v>0.98886107634543174</v>
      </c>
      <c r="E26" s="4">
        <v>1713</v>
      </c>
      <c r="F26" s="5">
        <f t="shared" si="1"/>
        <v>1.5831792975970425</v>
      </c>
      <c r="G26" s="5">
        <f t="shared" si="15"/>
        <v>0.97941680960548883</v>
      </c>
      <c r="H26" s="4">
        <v>730</v>
      </c>
      <c r="I26" s="5">
        <f t="shared" si="2"/>
        <v>1.4011516314779271</v>
      </c>
      <c r="J26" s="5">
        <f t="shared" si="16"/>
        <v>1.0027472527472527</v>
      </c>
      <c r="K26" s="4">
        <v>394053</v>
      </c>
      <c r="L26" s="4">
        <f t="shared" si="3"/>
        <v>0.24655140374620133</v>
      </c>
      <c r="M26" s="4">
        <f t="shared" si="17"/>
        <v>0.98089259177206523</v>
      </c>
      <c r="N26" s="4">
        <v>22820000</v>
      </c>
      <c r="O26" s="4">
        <f t="shared" si="4"/>
        <v>1.2502739425816349</v>
      </c>
      <c r="P26" s="4">
        <f t="shared" si="18"/>
        <v>1.0224014336917562</v>
      </c>
      <c r="Q26" s="4">
        <v>1610</v>
      </c>
      <c r="R26" s="4">
        <f t="shared" si="5"/>
        <v>1.804932735426009</v>
      </c>
      <c r="S26" s="4">
        <f t="shared" si="19"/>
        <v>0.96987951807228912</v>
      </c>
      <c r="T26" s="4">
        <v>619</v>
      </c>
      <c r="U26" s="4">
        <f t="shared" si="6"/>
        <v>1.6161879895561357</v>
      </c>
      <c r="V26" s="4">
        <f t="shared" si="20"/>
        <v>1.0032414910858996</v>
      </c>
      <c r="W26" s="4">
        <v>757398</v>
      </c>
      <c r="X26" s="4">
        <f t="shared" si="7"/>
        <v>0.93095958906887821</v>
      </c>
      <c r="Y26" s="4">
        <f t="shared" si="21"/>
        <v>1.0778106184691179</v>
      </c>
      <c r="Z26" s="4">
        <v>1564000</v>
      </c>
      <c r="AA26" s="4">
        <f t="shared" si="8"/>
        <v>1.098314606741573</v>
      </c>
      <c r="AB26" s="4">
        <f t="shared" si="22"/>
        <v>1.0175666883539363</v>
      </c>
      <c r="AC26" s="4">
        <v>770</v>
      </c>
      <c r="AD26" s="4">
        <f t="shared" si="9"/>
        <v>1.4206642066420665</v>
      </c>
      <c r="AE26" s="4">
        <f t="shared" si="23"/>
        <v>0.95652173913043481</v>
      </c>
      <c r="AF26" s="4">
        <v>147</v>
      </c>
      <c r="AG26" s="4">
        <f t="shared" si="10"/>
        <v>1.0068493150684932</v>
      </c>
      <c r="AH26" s="4">
        <f t="shared" si="24"/>
        <v>1</v>
      </c>
      <c r="AI26" s="4">
        <v>124635</v>
      </c>
      <c r="AJ26" s="59">
        <f t="shared" si="11"/>
        <v>51.311239193083573</v>
      </c>
      <c r="AK26" s="4">
        <f t="shared" si="25"/>
        <v>1.0729227643676182</v>
      </c>
      <c r="AL26" s="4">
        <v>94865</v>
      </c>
      <c r="AM26" s="59">
        <f t="shared" si="12"/>
        <v>8.4212161562361292</v>
      </c>
      <c r="AN26" s="4">
        <f t="shared" si="26"/>
        <v>1.1275599348650351</v>
      </c>
      <c r="AO26" s="4">
        <v>1611884</v>
      </c>
      <c r="AP26" s="59">
        <f t="shared" si="13"/>
        <v>1.300676368108219</v>
      </c>
      <c r="AQ26" s="4">
        <f t="shared" si="27"/>
        <v>1.0046158314417524</v>
      </c>
    </row>
    <row r="27" spans="1:43" x14ac:dyDescent="0.2">
      <c r="A27" s="2">
        <v>2015</v>
      </c>
      <c r="B27" s="6">
        <v>7804000</v>
      </c>
      <c r="C27" s="6">
        <f t="shared" si="0"/>
        <v>0.46568802959780403</v>
      </c>
      <c r="D27" s="6">
        <f t="shared" si="14"/>
        <v>0.98772307302873052</v>
      </c>
      <c r="E27" s="6">
        <v>1535</v>
      </c>
      <c r="F27" s="65">
        <f t="shared" si="1"/>
        <v>1.4186691312384474</v>
      </c>
      <c r="G27" s="65">
        <f t="shared" si="15"/>
        <v>0.89608873321657911</v>
      </c>
      <c r="H27" s="6">
        <v>728</v>
      </c>
      <c r="I27" s="65">
        <f t="shared" si="2"/>
        <v>1.3973128598848368</v>
      </c>
      <c r="J27" s="65">
        <f t="shared" si="16"/>
        <v>0.99726027397260275</v>
      </c>
      <c r="K27" s="6">
        <v>491837</v>
      </c>
      <c r="L27" s="6">
        <f t="shared" si="3"/>
        <v>0.30773297694553886</v>
      </c>
      <c r="M27" s="6">
        <f t="shared" si="17"/>
        <v>1.2481493606190031</v>
      </c>
      <c r="N27" s="6">
        <v>26805000</v>
      </c>
      <c r="O27" s="6">
        <f t="shared" si="4"/>
        <v>1.4686061801446417</v>
      </c>
      <c r="P27" s="6">
        <f t="shared" si="18"/>
        <v>1.1746275197195442</v>
      </c>
      <c r="Q27" s="6">
        <v>1405</v>
      </c>
      <c r="R27" s="6">
        <f t="shared" si="5"/>
        <v>1.5751121076233183</v>
      </c>
      <c r="S27" s="6">
        <f t="shared" si="19"/>
        <v>0.87267080745341619</v>
      </c>
      <c r="T27" s="6">
        <v>617</v>
      </c>
      <c r="U27" s="6">
        <f t="shared" si="6"/>
        <v>1.6109660574412532</v>
      </c>
      <c r="V27" s="6">
        <f t="shared" si="20"/>
        <v>0.99676898222940225</v>
      </c>
      <c r="W27" s="6">
        <v>880281</v>
      </c>
      <c r="X27" s="6">
        <f t="shared" si="7"/>
        <v>1.0820018511075302</v>
      </c>
      <c r="Y27" s="6">
        <f t="shared" si="21"/>
        <v>1.1622436288450722</v>
      </c>
      <c r="Z27" s="6">
        <v>1626000</v>
      </c>
      <c r="AA27" s="6">
        <f t="shared" si="8"/>
        <v>1.1418539325842696</v>
      </c>
      <c r="AB27" s="6">
        <f t="shared" si="22"/>
        <v>1.0396419437340154</v>
      </c>
      <c r="AC27" s="6">
        <v>613</v>
      </c>
      <c r="AD27" s="6">
        <f t="shared" si="9"/>
        <v>1.1309963099630995</v>
      </c>
      <c r="AE27" s="6">
        <f t="shared" si="23"/>
        <v>0.79610389610389609</v>
      </c>
      <c r="AF27" s="6">
        <v>147</v>
      </c>
      <c r="AG27" s="6">
        <f t="shared" si="10"/>
        <v>1.0068493150684932</v>
      </c>
      <c r="AH27" s="6">
        <f t="shared" si="24"/>
        <v>1</v>
      </c>
      <c r="AI27" s="6">
        <v>120953</v>
      </c>
      <c r="AJ27" s="66">
        <f t="shared" si="11"/>
        <v>49.795389048991353</v>
      </c>
      <c r="AK27" s="6">
        <f t="shared" si="25"/>
        <v>0.97045773659084522</v>
      </c>
      <c r="AL27" s="6">
        <v>90547</v>
      </c>
      <c r="AM27" s="66">
        <f t="shared" si="12"/>
        <v>8.037905015534843</v>
      </c>
      <c r="AN27" s="6">
        <f t="shared" si="26"/>
        <v>0.95448268592209984</v>
      </c>
      <c r="AO27" s="6">
        <v>1636371</v>
      </c>
      <c r="AP27" s="66">
        <f t="shared" si="13"/>
        <v>1.3204356449704906</v>
      </c>
      <c r="AQ27" s="6">
        <f t="shared" si="27"/>
        <v>1.0151915398378544</v>
      </c>
    </row>
    <row r="29" spans="1:43" x14ac:dyDescent="0.2">
      <c r="A29" s="30" t="s">
        <v>65</v>
      </c>
      <c r="B29" s="69">
        <f>(B27/B12)^(1/15)</f>
        <v>0.95032686143543288</v>
      </c>
      <c r="C29" s="67"/>
      <c r="D29" s="67"/>
      <c r="E29" s="69">
        <f>(E27/E12)^(1/15)</f>
        <v>1.0235885235336364</v>
      </c>
      <c r="F29" s="67"/>
      <c r="G29" s="67"/>
      <c r="H29" s="69">
        <f>(H27/H12)^(1/15)</f>
        <v>1.0225539807282156</v>
      </c>
      <c r="I29" s="67"/>
      <c r="J29" s="67"/>
      <c r="K29" s="69">
        <f>(K27/K12)^(1/15)</f>
        <v>0.92443902151784807</v>
      </c>
      <c r="L29" s="67"/>
      <c r="M29" s="67"/>
      <c r="N29" s="69">
        <f>(N27/N12)^(1/15)</f>
        <v>1.0259519551171632</v>
      </c>
      <c r="O29" s="67"/>
      <c r="P29" s="67"/>
      <c r="Q29" s="69">
        <f>(Q27/Q12)^(1/15)</f>
        <v>1.0307517907657742</v>
      </c>
      <c r="R29" s="67"/>
      <c r="S29" s="67"/>
      <c r="T29" s="69">
        <f>(T27/T12)^(1/15)</f>
        <v>1.0322996006640188</v>
      </c>
      <c r="U29" s="67"/>
      <c r="V29" s="67"/>
      <c r="W29" s="69">
        <f>(W27/W12)^(1/15)</f>
        <v>1.0052680202270676</v>
      </c>
      <c r="X29" s="67"/>
      <c r="Y29" s="67"/>
      <c r="Z29" s="69">
        <f>(Z27/Z12)^(1/15)</f>
        <v>1.0088827662285662</v>
      </c>
      <c r="AA29" s="67"/>
      <c r="AB29" s="67"/>
      <c r="AC29" s="69">
        <f>(AC27/AC12)^(1/15)</f>
        <v>1.0082403620449387</v>
      </c>
      <c r="AD29" s="67"/>
      <c r="AE29" s="67"/>
      <c r="AF29" s="69">
        <f>(AF27/AF12)^(1/15)</f>
        <v>1.0004551678955105</v>
      </c>
      <c r="AG29" s="67"/>
      <c r="AH29" s="67"/>
      <c r="AI29" s="69">
        <f>(AI27/AI12)^(1/15)</f>
        <v>1.2976152533500636</v>
      </c>
      <c r="AJ29" s="67"/>
      <c r="AK29" s="67"/>
      <c r="AL29" s="69">
        <f>(AL27/AL12)^(1/15)</f>
        <v>1.1490604003834126</v>
      </c>
      <c r="AM29" s="67"/>
      <c r="AN29" s="67"/>
      <c r="AO29" s="69">
        <f>(AO27/AO12)^( 1/15)</f>
        <v>1.0187035414833818</v>
      </c>
    </row>
    <row r="30" spans="1:43" x14ac:dyDescent="0.2">
      <c r="A30" s="28" t="s">
        <v>64</v>
      </c>
      <c r="B30" s="70">
        <f>(B29-1)</f>
        <v>-4.9673138564567121E-2</v>
      </c>
      <c r="C30" s="68"/>
      <c r="D30" s="68"/>
      <c r="E30" s="70">
        <f>E29-1</f>
        <v>2.3588523533636385E-2</v>
      </c>
      <c r="F30" s="68"/>
      <c r="G30" s="68"/>
      <c r="H30" s="70">
        <f>H29-1</f>
        <v>2.2553980728215572E-2</v>
      </c>
      <c r="I30" s="68"/>
      <c r="J30" s="68"/>
      <c r="K30" s="70">
        <f>K29-1</f>
        <v>-7.556097848215193E-2</v>
      </c>
      <c r="L30" s="68"/>
      <c r="M30" s="68"/>
      <c r="N30" s="70">
        <f>N29-1</f>
        <v>2.5951955117163195E-2</v>
      </c>
      <c r="O30" s="68"/>
      <c r="P30" s="68"/>
      <c r="Q30" s="70">
        <f>Q29-1</f>
        <v>3.0751790765774167E-2</v>
      </c>
      <c r="R30" s="68"/>
      <c r="S30" s="68"/>
      <c r="T30" s="70">
        <f>T29-1</f>
        <v>3.2299600664018824E-2</v>
      </c>
      <c r="U30" s="68"/>
      <c r="V30" s="68"/>
      <c r="W30" s="70">
        <f>W29-1</f>
        <v>5.2680202270676268E-3</v>
      </c>
      <c r="X30" s="68"/>
      <c r="Y30" s="68"/>
      <c r="Z30" s="70">
        <f>Z29-1</f>
        <v>8.8827662285662079E-3</v>
      </c>
      <c r="AA30" s="68"/>
      <c r="AB30" s="68"/>
      <c r="AC30" s="70">
        <f>AC29-1</f>
        <v>8.2403620449387205E-3</v>
      </c>
      <c r="AD30" s="68"/>
      <c r="AE30" s="68"/>
      <c r="AF30" s="70">
        <f>AF29-1</f>
        <v>4.5516789551047765E-4</v>
      </c>
      <c r="AG30" s="68"/>
      <c r="AH30" s="68"/>
      <c r="AI30" s="70">
        <f>AI29-1</f>
        <v>0.29761525335006356</v>
      </c>
      <c r="AJ30" s="68"/>
      <c r="AK30" s="68"/>
      <c r="AL30" s="70">
        <f>AL29-1</f>
        <v>0.14906040038341262</v>
      </c>
      <c r="AM30" s="68"/>
      <c r="AN30" s="68"/>
      <c r="AO30" s="70">
        <f>AO29-1</f>
        <v>1.8703541483381825E-2</v>
      </c>
    </row>
    <row r="46" spans="1:1" x14ac:dyDescent="0.2">
      <c r="A46" s="58" t="s">
        <v>169</v>
      </c>
    </row>
    <row r="49" spans="1:9" x14ac:dyDescent="0.2">
      <c r="B49" s="7"/>
      <c r="F49" s="7"/>
    </row>
    <row r="56" spans="1:9" ht="15.75" x14ac:dyDescent="0.2">
      <c r="A56" s="7"/>
      <c r="B56" s="199" t="s">
        <v>66</v>
      </c>
      <c r="C56" s="199"/>
      <c r="D56" s="75"/>
      <c r="E56" s="199" t="s">
        <v>67</v>
      </c>
      <c r="F56" s="199"/>
      <c r="G56" s="75"/>
      <c r="H56" s="200" t="s">
        <v>171</v>
      </c>
      <c r="I56" s="200"/>
    </row>
    <row r="57" spans="1:9" ht="19.5" x14ac:dyDescent="0.35">
      <c r="A57" s="7"/>
      <c r="B57" s="73" t="s">
        <v>102</v>
      </c>
      <c r="C57" s="74">
        <f>(E12*$B$12+Q12*$N$12+AC12*$Z$12)/($E$12*$B$12+$Q$12*$N$12+$AC$12*$Z$12)</f>
        <v>1</v>
      </c>
      <c r="D57" s="71"/>
      <c r="E57" s="72" t="s">
        <v>86</v>
      </c>
      <c r="F57" s="74">
        <f>(E12*B12+Q12*N12+AC12*Z12)/($E$12*B12+$Q$12*N12+$AC$12*Z12)</f>
        <v>1</v>
      </c>
      <c r="G57" s="71"/>
      <c r="H57" s="72" t="s">
        <v>70</v>
      </c>
      <c r="I57" s="74">
        <f>SQRT(C57*F57)</f>
        <v>1</v>
      </c>
    </row>
    <row r="58" spans="1:9" ht="19.5" x14ac:dyDescent="0.35">
      <c r="A58" s="7"/>
      <c r="B58" s="73" t="s">
        <v>103</v>
      </c>
      <c r="C58" s="74">
        <f t="shared" ref="C58:C72" si="28">(E13*$B$12+Q13*$N$12+AC13*$Z$12)/($E$12*$B$12+$Q$12*$N$12+$AC$12*$Z$12)</f>
        <v>0.97322101042190212</v>
      </c>
      <c r="D58" s="71"/>
      <c r="E58" s="72" t="s">
        <v>87</v>
      </c>
      <c r="F58" s="74">
        <f t="shared" ref="F58:F72" si="29">(E13*B13+Q13*N13+AC13*Z13)/($E$12*B13+$Q$12*N13+$AC$12*Z13)</f>
        <v>0.9732128154291021</v>
      </c>
      <c r="G58" s="71"/>
      <c r="H58" s="72" t="s">
        <v>71</v>
      </c>
      <c r="I58" s="74">
        <f t="shared" ref="I58:I72" si="30">SQRT(C58*F58)</f>
        <v>0.9732169129168764</v>
      </c>
    </row>
    <row r="59" spans="1:9" ht="19.5" x14ac:dyDescent="0.35">
      <c r="B59" s="73" t="s">
        <v>104</v>
      </c>
      <c r="C59" s="74">
        <f t="shared" si="28"/>
        <v>0.9637242250534237</v>
      </c>
      <c r="D59" s="71"/>
      <c r="E59" s="72" t="s">
        <v>88</v>
      </c>
      <c r="F59" s="74">
        <f t="shared" si="29"/>
        <v>0.96333870320133697</v>
      </c>
      <c r="G59" s="71"/>
      <c r="H59" s="72" t="s">
        <v>72</v>
      </c>
      <c r="I59" s="74">
        <f t="shared" si="30"/>
        <v>0.96353144484582265</v>
      </c>
    </row>
    <row r="60" spans="1:9" ht="19.5" x14ac:dyDescent="0.35">
      <c r="B60" s="73" t="s">
        <v>105</v>
      </c>
      <c r="C60" s="74">
        <f t="shared" si="28"/>
        <v>0.98074745341362113</v>
      </c>
      <c r="D60" s="71"/>
      <c r="E60" s="72" t="s">
        <v>89</v>
      </c>
      <c r="F60" s="74">
        <f t="shared" si="29"/>
        <v>0.98104245204558826</v>
      </c>
      <c r="G60" s="71"/>
      <c r="H60" s="72" t="s">
        <v>73</v>
      </c>
      <c r="I60" s="74">
        <f t="shared" si="30"/>
        <v>0.98089494163970747</v>
      </c>
    </row>
    <row r="61" spans="1:9" ht="19.5" x14ac:dyDescent="0.35">
      <c r="B61" s="73" t="s">
        <v>106</v>
      </c>
      <c r="C61" s="74">
        <f t="shared" si="28"/>
        <v>1.0452587581414539</v>
      </c>
      <c r="D61" s="71"/>
      <c r="E61" s="72" t="s">
        <v>90</v>
      </c>
      <c r="F61" s="74">
        <f t="shared" si="29"/>
        <v>1.0469999773607406</v>
      </c>
      <c r="G61" s="71"/>
      <c r="H61" s="72" t="s">
        <v>74</v>
      </c>
      <c r="I61" s="74">
        <f t="shared" si="30"/>
        <v>1.0461290054817418</v>
      </c>
    </row>
    <row r="62" spans="1:9" ht="19.5" x14ac:dyDescent="0.35">
      <c r="B62" s="73" t="s">
        <v>107</v>
      </c>
      <c r="C62" s="74">
        <f t="shared" si="28"/>
        <v>1.1799051680006347</v>
      </c>
      <c r="D62" s="71"/>
      <c r="E62" s="72" t="s">
        <v>91</v>
      </c>
      <c r="F62" s="74">
        <f t="shared" si="29"/>
        <v>1.1949631873293198</v>
      </c>
      <c r="G62" s="71"/>
      <c r="H62" s="72" t="s">
        <v>75</v>
      </c>
      <c r="I62" s="74">
        <f t="shared" si="30"/>
        <v>1.1874103083182219</v>
      </c>
    </row>
    <row r="63" spans="1:9" ht="19.5" x14ac:dyDescent="0.35">
      <c r="B63" s="73" t="s">
        <v>108</v>
      </c>
      <c r="C63" s="74">
        <f t="shared" si="28"/>
        <v>1.2425112153709328</v>
      </c>
      <c r="D63" s="71"/>
      <c r="E63" s="72" t="s">
        <v>92</v>
      </c>
      <c r="F63" s="74">
        <f t="shared" si="29"/>
        <v>1.2600594259059181</v>
      </c>
      <c r="G63" s="71"/>
      <c r="H63" s="72" t="s">
        <v>76</v>
      </c>
      <c r="I63" s="74">
        <f t="shared" si="30"/>
        <v>1.2512545579225525</v>
      </c>
    </row>
    <row r="64" spans="1:9" ht="19.5" x14ac:dyDescent="0.35">
      <c r="B64" s="73" t="s">
        <v>109</v>
      </c>
      <c r="C64" s="74">
        <f t="shared" si="28"/>
        <v>1.2478530185863488</v>
      </c>
      <c r="D64" s="71"/>
      <c r="E64" s="72" t="s">
        <v>93</v>
      </c>
      <c r="F64" s="74">
        <f t="shared" si="29"/>
        <v>1.2662552018009168</v>
      </c>
      <c r="G64" s="71"/>
      <c r="H64" s="72" t="s">
        <v>77</v>
      </c>
      <c r="I64" s="74">
        <f t="shared" si="30"/>
        <v>1.2570204357399843</v>
      </c>
    </row>
    <row r="65" spans="2:9" ht="19.5" x14ac:dyDescent="0.35">
      <c r="B65" s="73" t="s">
        <v>110</v>
      </c>
      <c r="C65" s="74">
        <f t="shared" si="28"/>
        <v>1.3819902305396645</v>
      </c>
      <c r="D65" s="71"/>
      <c r="E65" s="72" t="s">
        <v>94</v>
      </c>
      <c r="F65" s="74">
        <f t="shared" si="29"/>
        <v>1.424956253060601</v>
      </c>
      <c r="G65" s="71"/>
      <c r="H65" s="72" t="s">
        <v>78</v>
      </c>
      <c r="I65" s="74">
        <f t="shared" si="30"/>
        <v>1.4033088115864436</v>
      </c>
    </row>
    <row r="66" spans="2:9" ht="19.5" x14ac:dyDescent="0.35">
      <c r="B66" s="73" t="s">
        <v>111</v>
      </c>
      <c r="C66" s="74">
        <f t="shared" si="28"/>
        <v>1.1712886504118205</v>
      </c>
      <c r="D66" s="71"/>
      <c r="E66" s="72" t="s">
        <v>95</v>
      </c>
      <c r="F66" s="74">
        <f t="shared" si="29"/>
        <v>1.185248892146977</v>
      </c>
      <c r="G66" s="71"/>
      <c r="H66" s="72" t="s">
        <v>79</v>
      </c>
      <c r="I66" s="74">
        <f t="shared" si="30"/>
        <v>1.1782480958121417</v>
      </c>
    </row>
    <row r="67" spans="2:9" ht="19.5" x14ac:dyDescent="0.35">
      <c r="B67" s="73" t="s">
        <v>112</v>
      </c>
      <c r="C67" s="74">
        <f t="shared" si="28"/>
        <v>1.3066842485272312</v>
      </c>
      <c r="D67" s="71"/>
      <c r="E67" s="72" t="s">
        <v>96</v>
      </c>
      <c r="F67" s="74">
        <f t="shared" si="29"/>
        <v>1.3271575728737091</v>
      </c>
      <c r="G67" s="71"/>
      <c r="H67" s="72" t="s">
        <v>80</v>
      </c>
      <c r="I67" s="74">
        <f t="shared" si="30"/>
        <v>1.3168811243949496</v>
      </c>
    </row>
    <row r="68" spans="2:9" ht="19.5" x14ac:dyDescent="0.35">
      <c r="B68" s="73" t="s">
        <v>113</v>
      </c>
      <c r="C68" s="74">
        <f t="shared" si="28"/>
        <v>1.5222869295525436</v>
      </c>
      <c r="D68" s="71"/>
      <c r="E68" s="72" t="s">
        <v>97</v>
      </c>
      <c r="F68" s="74">
        <f t="shared" si="29"/>
        <v>1.5623062973507336</v>
      </c>
      <c r="G68" s="71"/>
      <c r="H68" s="72" t="s">
        <v>81</v>
      </c>
      <c r="I68" s="74">
        <f t="shared" si="30"/>
        <v>1.5421668056389526</v>
      </c>
    </row>
    <row r="69" spans="2:9" ht="19.5" x14ac:dyDescent="0.35">
      <c r="B69" s="73" t="s">
        <v>114</v>
      </c>
      <c r="C69" s="74">
        <f t="shared" si="28"/>
        <v>1.7688959432081197</v>
      </c>
      <c r="D69" s="71"/>
      <c r="E69" s="72" t="s">
        <v>98</v>
      </c>
      <c r="F69" s="74">
        <f t="shared" si="29"/>
        <v>1.8238553907352872</v>
      </c>
      <c r="G69" s="71"/>
      <c r="H69" s="72" t="s">
        <v>82</v>
      </c>
      <c r="I69" s="74">
        <f t="shared" si="30"/>
        <v>1.7961654716840287</v>
      </c>
    </row>
    <row r="70" spans="2:9" ht="19.5" x14ac:dyDescent="0.35">
      <c r="B70" s="73" t="s">
        <v>115</v>
      </c>
      <c r="C70" s="74">
        <f t="shared" si="28"/>
        <v>1.7267249434328762</v>
      </c>
      <c r="D70" s="71"/>
      <c r="E70" s="72" t="s">
        <v>99</v>
      </c>
      <c r="F70" s="74">
        <f t="shared" si="29"/>
        <v>1.7783984877469377</v>
      </c>
      <c r="G70" s="71"/>
      <c r="H70" s="72" t="s">
        <v>83</v>
      </c>
      <c r="I70" s="74">
        <f t="shared" si="30"/>
        <v>1.7523712586538114</v>
      </c>
    </row>
    <row r="71" spans="2:9" ht="19.5" x14ac:dyDescent="0.35">
      <c r="B71" s="73" t="s">
        <v>116</v>
      </c>
      <c r="C71" s="74">
        <f t="shared" si="28"/>
        <v>1.6822247526115577</v>
      </c>
      <c r="D71" s="71"/>
      <c r="E71" s="72" t="s">
        <v>100</v>
      </c>
      <c r="F71" s="74">
        <f t="shared" si="29"/>
        <v>1.7302660559740333</v>
      </c>
      <c r="G71" s="71"/>
      <c r="H71" s="72" t="s">
        <v>84</v>
      </c>
      <c r="I71" s="74">
        <f t="shared" si="30"/>
        <v>1.7060763136398951</v>
      </c>
    </row>
    <row r="72" spans="2:9" ht="19.5" x14ac:dyDescent="0.35">
      <c r="B72" s="73" t="s">
        <v>117</v>
      </c>
      <c r="C72" s="74">
        <f t="shared" si="28"/>
        <v>1.4847485052330061</v>
      </c>
      <c r="D72" s="71"/>
      <c r="E72" s="72" t="s">
        <v>101</v>
      </c>
      <c r="F72" s="74">
        <f t="shared" si="29"/>
        <v>1.5235888790466035</v>
      </c>
      <c r="G72" s="71"/>
      <c r="H72" s="72" t="s">
        <v>85</v>
      </c>
      <c r="I72" s="74">
        <f t="shared" si="30"/>
        <v>1.5040433207704078</v>
      </c>
    </row>
    <row r="83" spans="2:9" ht="15.75" x14ac:dyDescent="0.2">
      <c r="B83" s="199" t="s">
        <v>68</v>
      </c>
      <c r="C83" s="199"/>
      <c r="D83" s="75"/>
      <c r="E83" s="199" t="s">
        <v>69</v>
      </c>
      <c r="F83" s="199"/>
      <c r="G83" s="75"/>
      <c r="H83" s="200" t="s">
        <v>170</v>
      </c>
      <c r="I83" s="200"/>
    </row>
    <row r="84" spans="2:9" ht="19.5" x14ac:dyDescent="0.35">
      <c r="B84" s="73" t="s">
        <v>118</v>
      </c>
      <c r="C84" s="74">
        <f>($E$12*B12+$Q$12*N12+$AC$12*Z12)/($E$12*$B$12+$Q$12*$N$12+$AC$12*$Z$12)</f>
        <v>1</v>
      </c>
      <c r="D84" s="71"/>
      <c r="E84" s="72" t="s">
        <v>134</v>
      </c>
      <c r="F84" s="74">
        <f>(E12*B12+Q12*N12+AC12*Z12)/(E12*$B$12+Q12*$N$12+AC12*$Z$12)</f>
        <v>1</v>
      </c>
      <c r="G84" s="74"/>
      <c r="H84" s="72" t="s">
        <v>150</v>
      </c>
      <c r="I84" s="74">
        <f>SQRT(C84*F84)</f>
        <v>1</v>
      </c>
    </row>
    <row r="85" spans="2:9" ht="19.5" x14ac:dyDescent="0.35">
      <c r="B85" s="73" t="s">
        <v>119</v>
      </c>
      <c r="C85" s="74">
        <f t="shared" ref="C85:C99" si="31">($E$12*B13+$Q$12*N13+$AC$12*Z13)/($E$12*$B$12+$Q$12*$N$12+$AC$12*$Z$12)</f>
        <v>1.0355646145312736</v>
      </c>
      <c r="D85" s="71"/>
      <c r="E85" s="72" t="s">
        <v>135</v>
      </c>
      <c r="F85" s="74">
        <f t="shared" ref="F85:F99" si="32">(E13*B13+Q13*N13+AC13*Z13)/(E13*$B$12+Q13*$N$12+AC13*$Z$12)</f>
        <v>1.035555894575098</v>
      </c>
      <c r="G85" s="74"/>
      <c r="H85" s="72" t="s">
        <v>151</v>
      </c>
      <c r="I85" s="74">
        <f t="shared" ref="I85:I99" si="33">SQRT(C85*F85)</f>
        <v>1.0355602545440075</v>
      </c>
    </row>
    <row r="86" spans="2:9" ht="19.5" x14ac:dyDescent="0.35">
      <c r="B86" s="73" t="s">
        <v>120</v>
      </c>
      <c r="C86" s="74">
        <f t="shared" si="31"/>
        <v>1.0573869677850187</v>
      </c>
      <c r="D86" s="71"/>
      <c r="E86" s="72" t="s">
        <v>136</v>
      </c>
      <c r="F86" s="74">
        <f t="shared" si="32"/>
        <v>1.0569639777100619</v>
      </c>
      <c r="G86" s="74"/>
      <c r="H86" s="72" t="s">
        <v>152</v>
      </c>
      <c r="I86" s="74">
        <f t="shared" si="33"/>
        <v>1.0571754515920404</v>
      </c>
    </row>
    <row r="87" spans="2:9" ht="19.5" x14ac:dyDescent="0.35">
      <c r="B87" s="73" t="s">
        <v>121</v>
      </c>
      <c r="C87" s="74">
        <f t="shared" si="31"/>
        <v>1.0576739102977233</v>
      </c>
      <c r="D87" s="71"/>
      <c r="E87" s="72" t="s">
        <v>137</v>
      </c>
      <c r="F87" s="74">
        <f t="shared" si="32"/>
        <v>1.0579920476077098</v>
      </c>
      <c r="G87" s="74"/>
      <c r="H87" s="72" t="s">
        <v>153</v>
      </c>
      <c r="I87" s="74">
        <f t="shared" si="33"/>
        <v>1.057832966992966</v>
      </c>
    </row>
    <row r="88" spans="2:9" ht="19.5" x14ac:dyDescent="0.35">
      <c r="B88" s="73" t="s">
        <v>122</v>
      </c>
      <c r="C88" s="74">
        <f t="shared" si="31"/>
        <v>1.0721145992007672</v>
      </c>
      <c r="D88" s="71"/>
      <c r="E88" s="72" t="s">
        <v>138</v>
      </c>
      <c r="F88" s="74">
        <f t="shared" si="32"/>
        <v>1.073900555578426</v>
      </c>
      <c r="G88" s="74"/>
      <c r="H88" s="72" t="s">
        <v>154</v>
      </c>
      <c r="I88" s="74">
        <f t="shared" si="33"/>
        <v>1.073007205812452</v>
      </c>
    </row>
    <row r="89" spans="2:9" ht="19.5" x14ac:dyDescent="0.35">
      <c r="B89" s="73" t="s">
        <v>123</v>
      </c>
      <c r="C89" s="74">
        <f t="shared" si="31"/>
        <v>1.0494620566843338</v>
      </c>
      <c r="D89" s="71"/>
      <c r="E89" s="72" t="s">
        <v>139</v>
      </c>
      <c r="F89" s="74">
        <f t="shared" si="32"/>
        <v>1.0628553533346505</v>
      </c>
      <c r="G89" s="74"/>
      <c r="H89" s="72" t="s">
        <v>155</v>
      </c>
      <c r="I89" s="74">
        <f t="shared" si="33"/>
        <v>1.0561374745119769</v>
      </c>
    </row>
    <row r="90" spans="2:9" ht="19.5" x14ac:dyDescent="0.35">
      <c r="B90" s="73" t="s">
        <v>124</v>
      </c>
      <c r="C90" s="74">
        <f t="shared" si="31"/>
        <v>1.0474987628162067</v>
      </c>
      <c r="D90" s="71"/>
      <c r="E90" s="72" t="s">
        <v>140</v>
      </c>
      <c r="F90" s="74">
        <f t="shared" si="32"/>
        <v>1.0622927772264088</v>
      </c>
      <c r="G90" s="74"/>
      <c r="H90" s="72" t="s">
        <v>156</v>
      </c>
      <c r="I90" s="74">
        <f t="shared" si="33"/>
        <v>1.0548698355215469</v>
      </c>
    </row>
    <row r="91" spans="2:9" ht="19.5" x14ac:dyDescent="0.35">
      <c r="B91" s="73" t="s">
        <v>125</v>
      </c>
      <c r="C91" s="74">
        <f t="shared" si="31"/>
        <v>1.0422946897331764</v>
      </c>
      <c r="D91" s="71"/>
      <c r="E91" s="72" t="s">
        <v>141</v>
      </c>
      <c r="F91" s="74">
        <f t="shared" si="32"/>
        <v>1.0576654886641035</v>
      </c>
      <c r="G91" s="74"/>
      <c r="H91" s="72" t="s">
        <v>157</v>
      </c>
      <c r="I91" s="74">
        <f t="shared" si="33"/>
        <v>1.0499519619242779</v>
      </c>
    </row>
    <row r="92" spans="2:9" ht="19.5" x14ac:dyDescent="0.35">
      <c r="B92" s="73" t="s">
        <v>126</v>
      </c>
      <c r="C92" s="74">
        <f t="shared" si="31"/>
        <v>1.0121976715592791</v>
      </c>
      <c r="D92" s="71"/>
      <c r="E92" s="72" t="s">
        <v>142</v>
      </c>
      <c r="F92" s="74">
        <f t="shared" si="32"/>
        <v>1.0436668578029999</v>
      </c>
      <c r="G92" s="74"/>
      <c r="H92" s="72" t="s">
        <v>158</v>
      </c>
      <c r="I92" s="74">
        <f t="shared" si="33"/>
        <v>1.0278118326579946</v>
      </c>
    </row>
    <row r="93" spans="2:9" ht="19.5" x14ac:dyDescent="0.35">
      <c r="B93" s="73" t="s">
        <v>127</v>
      </c>
      <c r="C93" s="74">
        <f t="shared" si="31"/>
        <v>0.98375995189733911</v>
      </c>
      <c r="D93" s="71"/>
      <c r="E93" s="72" t="s">
        <v>143</v>
      </c>
      <c r="F93" s="74">
        <f t="shared" si="32"/>
        <v>0.99548509474152547</v>
      </c>
      <c r="G93" s="74"/>
      <c r="H93" s="72" t="s">
        <v>159</v>
      </c>
      <c r="I93" s="74">
        <f t="shared" si="33"/>
        <v>0.98960515808954896</v>
      </c>
    </row>
    <row r="94" spans="2:9" ht="19.5" x14ac:dyDescent="0.35">
      <c r="B94" s="73" t="s">
        <v>128</v>
      </c>
      <c r="C94" s="74">
        <f t="shared" si="31"/>
        <v>0.96761244389188183</v>
      </c>
      <c r="D94" s="71"/>
      <c r="E94" s="72" t="s">
        <v>144</v>
      </c>
      <c r="F94" s="74">
        <f t="shared" si="32"/>
        <v>0.98277314046246866</v>
      </c>
      <c r="G94" s="74"/>
      <c r="H94" s="72" t="s">
        <v>160</v>
      </c>
      <c r="I94" s="74">
        <f t="shared" si="33"/>
        <v>0.9751633300294823</v>
      </c>
    </row>
    <row r="95" spans="2:9" ht="19.5" x14ac:dyDescent="0.35">
      <c r="B95" s="73" t="s">
        <v>129</v>
      </c>
      <c r="C95" s="74">
        <f t="shared" si="31"/>
        <v>0.95631146768480479</v>
      </c>
      <c r="D95" s="71"/>
      <c r="E95" s="72" t="s">
        <v>145</v>
      </c>
      <c r="F95" s="74">
        <f t="shared" si="32"/>
        <v>0.98145191894398642</v>
      </c>
      <c r="G95" s="74"/>
      <c r="H95" s="72" t="s">
        <v>161</v>
      </c>
      <c r="I95" s="74">
        <f t="shared" si="33"/>
        <v>0.96880014712395235</v>
      </c>
    </row>
    <row r="96" spans="2:9" ht="19.5" x14ac:dyDescent="0.35">
      <c r="B96" s="73" t="s">
        <v>130</v>
      </c>
      <c r="C96" s="74">
        <f t="shared" si="31"/>
        <v>0.85940038564437071</v>
      </c>
      <c r="D96" s="71"/>
      <c r="E96" s="72" t="s">
        <v>146</v>
      </c>
      <c r="F96" s="74">
        <f t="shared" si="32"/>
        <v>0.88610188302809345</v>
      </c>
      <c r="G96" s="74"/>
      <c r="H96" s="72" t="s">
        <v>162</v>
      </c>
      <c r="I96" s="74">
        <f t="shared" si="33"/>
        <v>0.872649013059974</v>
      </c>
    </row>
    <row r="97" spans="2:9" ht="19.5" x14ac:dyDescent="0.35">
      <c r="B97" s="73" t="s">
        <v>131</v>
      </c>
      <c r="C97" s="74">
        <f t="shared" si="31"/>
        <v>0.83523900753815261</v>
      </c>
      <c r="D97" s="71"/>
      <c r="E97" s="72" t="s">
        <v>147</v>
      </c>
      <c r="F97" s="74">
        <f t="shared" si="32"/>
        <v>0.86023416385010709</v>
      </c>
      <c r="G97" s="74"/>
      <c r="H97" s="72" t="s">
        <v>163</v>
      </c>
      <c r="I97" s="74">
        <f t="shared" si="33"/>
        <v>0.84764445923074139</v>
      </c>
    </row>
    <row r="98" spans="2:9" ht="19.5" x14ac:dyDescent="0.35">
      <c r="B98" s="73" t="s">
        <v>132</v>
      </c>
      <c r="C98" s="74">
        <f t="shared" si="31"/>
        <v>0.84559394883260208</v>
      </c>
      <c r="D98" s="71"/>
      <c r="E98" s="72" t="s">
        <v>148</v>
      </c>
      <c r="F98" s="74">
        <f t="shared" si="32"/>
        <v>0.86974258613821498</v>
      </c>
      <c r="G98" s="74"/>
      <c r="H98" s="72" t="s">
        <v>164</v>
      </c>
      <c r="I98" s="74">
        <f t="shared" si="33"/>
        <v>0.85758327168881554</v>
      </c>
    </row>
    <row r="99" spans="2:9" ht="19.5" x14ac:dyDescent="0.35">
      <c r="B99" s="73" t="s">
        <v>133</v>
      </c>
      <c r="C99" s="74">
        <f t="shared" si="31"/>
        <v>0.94459337892657358</v>
      </c>
      <c r="D99" s="71"/>
      <c r="E99" s="72" t="s">
        <v>149</v>
      </c>
      <c r="F99" s="74">
        <f t="shared" si="32"/>
        <v>0.96930353004647618</v>
      </c>
      <c r="G99" s="74"/>
      <c r="H99" s="72" t="s">
        <v>165</v>
      </c>
      <c r="I99" s="74">
        <f t="shared" si="33"/>
        <v>0.95686869352699411</v>
      </c>
    </row>
  </sheetData>
  <mergeCells count="6">
    <mergeCell ref="B56:C56"/>
    <mergeCell ref="E56:F56"/>
    <mergeCell ref="H56:I56"/>
    <mergeCell ref="B83:C83"/>
    <mergeCell ref="E83:F83"/>
    <mergeCell ref="H83:I83"/>
  </mergeCells>
  <pageMargins left="0.7" right="0.7" top="0.75" bottom="0.75" header="0.3" footer="0.3"/>
  <pageSetup paperSize="9" orientation="portrait" horizontalDpi="1200" verticalDpi="1200" r:id="rId1"/>
  <drawing r:id="rId2"/>
  <legacyDrawing r:id="rId3"/>
  <oleObjects>
    <mc:AlternateContent xmlns:mc="http://schemas.openxmlformats.org/markup-compatibility/2006">
      <mc:Choice Requires="x14">
        <oleObject progId="Equation.3" shapeId="172057" r:id="rId4">
          <objectPr defaultSize="0" autoPict="0" r:id="rId5">
            <anchor moveWithCells="1" sizeWithCells="1">
              <from>
                <xdr:col>0</xdr:col>
                <xdr:colOff>1914525</xdr:colOff>
                <xdr:row>46</xdr:row>
                <xdr:rowOff>104775</xdr:rowOff>
              </from>
              <to>
                <xdr:col>3</xdr:col>
                <xdr:colOff>238125</xdr:colOff>
                <xdr:row>54</xdr:row>
                <xdr:rowOff>95250</xdr:rowOff>
              </to>
            </anchor>
          </objectPr>
        </oleObject>
      </mc:Choice>
      <mc:Fallback>
        <oleObject progId="Equation.3" shapeId="172057" r:id="rId4"/>
      </mc:Fallback>
    </mc:AlternateContent>
    <mc:AlternateContent xmlns:mc="http://schemas.openxmlformats.org/markup-compatibility/2006">
      <mc:Choice Requires="x14">
        <oleObject progId="Equation.3" shapeId="172058" r:id="rId6">
          <objectPr defaultSize="0" autoPict="0" r:id="rId7">
            <anchor moveWithCells="1" sizeWithCells="1">
              <from>
                <xdr:col>3</xdr:col>
                <xdr:colOff>847725</xdr:colOff>
                <xdr:row>46</xdr:row>
                <xdr:rowOff>142875</xdr:rowOff>
              </from>
              <to>
                <xdr:col>6</xdr:col>
                <xdr:colOff>485775</xdr:colOff>
                <xdr:row>54</xdr:row>
                <xdr:rowOff>76200</xdr:rowOff>
              </to>
            </anchor>
          </objectPr>
        </oleObject>
      </mc:Choice>
      <mc:Fallback>
        <oleObject progId="Equation.3" shapeId="172058" r:id="rId6"/>
      </mc:Fallback>
    </mc:AlternateContent>
    <mc:AlternateContent xmlns:mc="http://schemas.openxmlformats.org/markup-compatibility/2006">
      <mc:Choice Requires="x14">
        <oleObject progId="Equation.3" shapeId="172059" r:id="rId8">
          <objectPr defaultSize="0" autoPict="0" r:id="rId9">
            <anchor moveWithCells="1" sizeWithCells="1">
              <from>
                <xdr:col>7</xdr:col>
                <xdr:colOff>38100</xdr:colOff>
                <xdr:row>49</xdr:row>
                <xdr:rowOff>47625</xdr:rowOff>
              </from>
              <to>
                <xdr:col>9</xdr:col>
                <xdr:colOff>876300</xdr:colOff>
                <xdr:row>52</xdr:row>
                <xdr:rowOff>114300</xdr:rowOff>
              </to>
            </anchor>
          </objectPr>
        </oleObject>
      </mc:Choice>
      <mc:Fallback>
        <oleObject progId="Equation.3" shapeId="172059" r:id="rId8"/>
      </mc:Fallback>
    </mc:AlternateContent>
    <mc:AlternateContent xmlns:mc="http://schemas.openxmlformats.org/markup-compatibility/2006">
      <mc:Choice Requires="x14">
        <oleObject progId="Equation.3" shapeId="172061" r:id="rId10">
          <objectPr defaultSize="0" autoPict="0" r:id="rId11">
            <anchor moveWithCells="1" sizeWithCells="1">
              <from>
                <xdr:col>0</xdr:col>
                <xdr:colOff>1857375</xdr:colOff>
                <xdr:row>73</xdr:row>
                <xdr:rowOff>133350</xdr:rowOff>
              </from>
              <to>
                <xdr:col>3</xdr:col>
                <xdr:colOff>180975</xdr:colOff>
                <xdr:row>81</xdr:row>
                <xdr:rowOff>123825</xdr:rowOff>
              </to>
            </anchor>
          </objectPr>
        </oleObject>
      </mc:Choice>
      <mc:Fallback>
        <oleObject progId="Equation.3" shapeId="172061" r:id="rId10"/>
      </mc:Fallback>
    </mc:AlternateContent>
    <mc:AlternateContent xmlns:mc="http://schemas.openxmlformats.org/markup-compatibility/2006">
      <mc:Choice Requires="x14">
        <oleObject progId="Equation.3" shapeId="172062" r:id="rId12">
          <objectPr defaultSize="0" autoPict="0" r:id="rId13">
            <anchor moveWithCells="1" sizeWithCells="1">
              <from>
                <xdr:col>3</xdr:col>
                <xdr:colOff>895350</xdr:colOff>
                <xdr:row>73</xdr:row>
                <xdr:rowOff>123825</xdr:rowOff>
              </from>
              <to>
                <xdr:col>6</xdr:col>
                <xdr:colOff>190500</xdr:colOff>
                <xdr:row>81</xdr:row>
                <xdr:rowOff>57150</xdr:rowOff>
              </to>
            </anchor>
          </objectPr>
        </oleObject>
      </mc:Choice>
      <mc:Fallback>
        <oleObject progId="Equation.3" shapeId="172062" r:id="rId12"/>
      </mc:Fallback>
    </mc:AlternateContent>
    <mc:AlternateContent xmlns:mc="http://schemas.openxmlformats.org/markup-compatibility/2006">
      <mc:Choice Requires="x14">
        <oleObject progId="Equation.3" shapeId="172063" r:id="rId14">
          <objectPr defaultSize="0" autoPict="0" r:id="rId15">
            <anchor moveWithCells="1" sizeWithCells="1">
              <from>
                <xdr:col>6</xdr:col>
                <xdr:colOff>914400</xdr:colOff>
                <xdr:row>75</xdr:row>
                <xdr:rowOff>85725</xdr:rowOff>
              </from>
              <to>
                <xdr:col>10</xdr:col>
                <xdr:colOff>28575</xdr:colOff>
                <xdr:row>78</xdr:row>
                <xdr:rowOff>152400</xdr:rowOff>
              </to>
            </anchor>
          </objectPr>
        </oleObject>
      </mc:Choice>
      <mc:Fallback>
        <oleObject progId="Equation.3" shapeId="172063" r:id="rId14"/>
      </mc:Fallback>
    </mc:AlternateContent>
  </oleObject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N63"/>
  <sheetViews>
    <sheetView topLeftCell="A27" workbookViewId="0">
      <selection activeCell="I44" sqref="I44"/>
    </sheetView>
  </sheetViews>
  <sheetFormatPr defaultColWidth="8.85546875" defaultRowHeight="12.75" x14ac:dyDescent="0.2"/>
  <cols>
    <col min="1" max="1" width="8.85546875" customWidth="1"/>
    <col min="3" max="3" width="21.7109375" customWidth="1"/>
    <col min="4" max="4" width="28.42578125" customWidth="1"/>
    <col min="5" max="5" width="9.42578125" customWidth="1"/>
    <col min="6" max="6" width="9.7109375" customWidth="1"/>
  </cols>
  <sheetData>
    <row r="1" spans="1:14" ht="21" x14ac:dyDescent="0.35">
      <c r="D1" s="201"/>
      <c r="E1" s="201"/>
      <c r="F1" s="201"/>
      <c r="G1" s="201"/>
    </row>
    <row r="2" spans="1:14" ht="37.5" x14ac:dyDescent="0.5">
      <c r="B2" s="98" t="s">
        <v>271</v>
      </c>
      <c r="D2" s="11"/>
      <c r="E2" s="11"/>
      <c r="F2" s="11"/>
      <c r="G2" s="11"/>
    </row>
    <row r="9" spans="1:14" ht="15" x14ac:dyDescent="0.25">
      <c r="A9" s="12"/>
      <c r="C9" s="102" t="s">
        <v>12</v>
      </c>
      <c r="D9" s="85"/>
      <c r="E9" s="87" t="s">
        <v>1</v>
      </c>
      <c r="F9" s="187"/>
      <c r="G9" s="188"/>
      <c r="H9" s="189"/>
      <c r="J9" s="177" t="s">
        <v>276</v>
      </c>
      <c r="M9" s="7" t="s">
        <v>277</v>
      </c>
      <c r="N9" s="196">
        <v>0.03</v>
      </c>
    </row>
    <row r="10" spans="1:14" x14ac:dyDescent="0.2">
      <c r="C10" s="82" t="s">
        <v>47</v>
      </c>
      <c r="D10" s="82" t="s">
        <v>43</v>
      </c>
      <c r="E10" s="82" t="s">
        <v>47</v>
      </c>
      <c r="F10" s="185"/>
      <c r="G10" s="186"/>
      <c r="H10" s="189"/>
      <c r="M10" s="7" t="s">
        <v>278</v>
      </c>
      <c r="N10" s="196">
        <v>0.02</v>
      </c>
    </row>
    <row r="11" spans="1:14" x14ac:dyDescent="0.2">
      <c r="B11" s="79" t="s">
        <v>0</v>
      </c>
      <c r="C11" s="194" t="s">
        <v>272</v>
      </c>
      <c r="D11" s="195"/>
      <c r="E11" s="190" t="s">
        <v>274</v>
      </c>
      <c r="F11" s="190" t="s">
        <v>273</v>
      </c>
      <c r="G11" s="190" t="s">
        <v>275</v>
      </c>
    </row>
    <row r="12" spans="1:14" x14ac:dyDescent="0.2">
      <c r="B12" s="80">
        <v>2016</v>
      </c>
      <c r="C12" s="49">
        <f>Dati4!C22+Dati4!C22*Previsione!N9</f>
        <v>1674.78</v>
      </c>
      <c r="D12" s="49">
        <f>'Dati 3'!C21+'Dati 3'!C21*N10</f>
        <v>92357.94</v>
      </c>
      <c r="E12" s="191">
        <f>F12-$C$32*$C$33*(1+(1/16)+(((C12-$C$34)^2))/(15*$C$36)+(((D12-$C$35)^2))/(15*$C$37))^(1/2)</f>
        <v>8145.6463906649296</v>
      </c>
      <c r="F12" s="136">
        <f>11.4147*C12 -0.05669*D12+3807.219</f>
        <v>17688.558647400001</v>
      </c>
      <c r="G12" s="133">
        <f>F12+$C$32*$C$33*(1+(1/16)+(((C12-$C$34)^2))/(15*$C$36)+(((D12-$C$35)^2))/(15*$C$37))^(1/2)</f>
        <v>27231.470904135072</v>
      </c>
    </row>
    <row r="13" spans="1:14" x14ac:dyDescent="0.2">
      <c r="B13" s="80">
        <v>2017</v>
      </c>
      <c r="C13" s="20">
        <f>C12+C12*$N$9</f>
        <v>1725.0234</v>
      </c>
      <c r="D13" s="20">
        <f>D12+D12*$N$10</f>
        <v>94205.098800000007</v>
      </c>
      <c r="E13" s="156">
        <f t="shared" ref="E13:E16" si="0">F13-$C$32*$C$33*(1+(1/16)+(((C13-$C$34)^2))/(15*$C$36)+(((D13-$C$35)^2))/(15*$C$37))^(1/2)</f>
        <v>8375.9722832565021</v>
      </c>
      <c r="F13" s="136">
        <f t="shared" ref="F13:F16" si="1">11.4147*C13 -0.05669*D13+3807.219</f>
        <v>18157.356553007998</v>
      </c>
      <c r="G13" s="50">
        <f t="shared" ref="G13:G16" si="2">F13+$C$32*$C$33*(1+(1/16)+(((C13-$C$34)^2))/(15*$C$36)+(((D13-$C$35)^2))/(15*$C$37))^(1/2)</f>
        <v>27938.740822759493</v>
      </c>
    </row>
    <row r="14" spans="1:14" x14ac:dyDescent="0.2">
      <c r="B14" s="80">
        <v>2018</v>
      </c>
      <c r="C14" s="20">
        <f t="shared" ref="C14:C16" si="3">C13+C13*$N$9</f>
        <v>1776.7741020000001</v>
      </c>
      <c r="D14" s="20">
        <f t="shared" ref="D14:D16" si="4">D13+D13*$N$10</f>
        <v>96089.200776000012</v>
      </c>
      <c r="E14" s="156">
        <f t="shared" si="0"/>
        <v>8594.8441220863551</v>
      </c>
      <c r="F14" s="136">
        <f t="shared" si="1"/>
        <v>18641.265550107961</v>
      </c>
      <c r="G14" s="50">
        <f t="shared" si="2"/>
        <v>28687.686978129568</v>
      </c>
    </row>
    <row r="15" spans="1:14" x14ac:dyDescent="0.2">
      <c r="B15" s="80">
        <v>2019</v>
      </c>
      <c r="C15" s="20">
        <f t="shared" si="3"/>
        <v>1830.07732506</v>
      </c>
      <c r="D15" s="20">
        <f t="shared" si="4"/>
        <v>98010.984791520008</v>
      </c>
      <c r="E15" s="156">
        <f t="shared" si="0"/>
        <v>8802.3638205196748</v>
      </c>
      <c r="F15" s="136">
        <f t="shared" si="1"/>
        <v>19140.759914531114</v>
      </c>
      <c r="G15" s="50">
        <f t="shared" si="2"/>
        <v>29479.156008542552</v>
      </c>
    </row>
    <row r="16" spans="1:14" ht="12.75" customHeight="1" x14ac:dyDescent="0.2">
      <c r="B16" s="81">
        <v>2020</v>
      </c>
      <c r="C16" s="21">
        <f t="shared" si="3"/>
        <v>1884.9796448118</v>
      </c>
      <c r="D16" s="21">
        <f t="shared" si="4"/>
        <v>99971.204487350406</v>
      </c>
      <c r="E16" s="192">
        <f t="shared" si="0"/>
        <v>8998.7341873571568</v>
      </c>
      <c r="F16" s="193">
        <f t="shared" si="1"/>
        <v>19656.328569245357</v>
      </c>
      <c r="G16" s="126">
        <f t="shared" si="2"/>
        <v>30313.922951133558</v>
      </c>
    </row>
    <row r="32" spans="2:3" x14ac:dyDescent="0.2">
      <c r="B32" s="177" t="s">
        <v>279</v>
      </c>
      <c r="C32">
        <f>TINV(0.05,15)</f>
        <v>2.1314495455597742</v>
      </c>
    </row>
    <row r="33" spans="2:10" x14ac:dyDescent="0.2">
      <c r="B33" s="177" t="s">
        <v>280</v>
      </c>
      <c r="C33">
        <f>'RLM2'!C9</f>
        <v>3807.219197073227</v>
      </c>
    </row>
    <row r="34" spans="2:10" x14ac:dyDescent="0.2">
      <c r="B34" s="177" t="s">
        <v>281</v>
      </c>
      <c r="C34">
        <f>AVERAGE(Dati4!C7:C22)</f>
        <v>1255.125</v>
      </c>
    </row>
    <row r="35" spans="2:10" x14ac:dyDescent="0.2">
      <c r="B35" s="177" t="s">
        <v>282</v>
      </c>
      <c r="C35">
        <f>AVERAGE('Dati 3'!C6:C21)</f>
        <v>51878.875</v>
      </c>
    </row>
    <row r="36" spans="2:10" x14ac:dyDescent="0.2">
      <c r="B36" s="177" t="s">
        <v>283</v>
      </c>
      <c r="C36">
        <f>VAR(Dati4!C7:C22)</f>
        <v>47008.783333333333</v>
      </c>
    </row>
    <row r="37" spans="2:10" x14ac:dyDescent="0.2">
      <c r="B37" s="177" t="s">
        <v>284</v>
      </c>
      <c r="C37">
        <f>VAR('Dati 3'!C6:C21)</f>
        <v>1545921827.5833333</v>
      </c>
    </row>
    <row r="41" spans="2:10" ht="15" x14ac:dyDescent="0.25">
      <c r="B41" s="65"/>
      <c r="C41" s="90" t="s">
        <v>12</v>
      </c>
      <c r="D41" s="85"/>
      <c r="E41" s="87" t="s">
        <v>1</v>
      </c>
      <c r="F41" s="187"/>
      <c r="G41" s="188"/>
      <c r="J41" s="87"/>
    </row>
    <row r="42" spans="2:10" x14ac:dyDescent="0.2">
      <c r="B42" s="79" t="s">
        <v>0</v>
      </c>
      <c r="C42" s="82" t="s">
        <v>47</v>
      </c>
      <c r="D42" s="82" t="s">
        <v>43</v>
      </c>
      <c r="E42" s="198" t="s">
        <v>47</v>
      </c>
      <c r="F42" s="185"/>
      <c r="G42" s="186"/>
      <c r="J42" s="82"/>
    </row>
    <row r="43" spans="2:10" x14ac:dyDescent="0.2">
      <c r="B43" s="80">
        <v>2000</v>
      </c>
      <c r="C43" s="4">
        <v>1424</v>
      </c>
      <c r="D43" s="197">
        <v>11265</v>
      </c>
      <c r="E43" s="59"/>
      <c r="F43" s="5">
        <v>16758</v>
      </c>
      <c r="G43" s="59"/>
    </row>
    <row r="44" spans="2:10" x14ac:dyDescent="0.2">
      <c r="B44" s="80">
        <v>2001</v>
      </c>
      <c r="C44" s="4">
        <v>1392</v>
      </c>
      <c r="D44" s="4">
        <v>13124</v>
      </c>
      <c r="F44" s="4">
        <v>16426</v>
      </c>
    </row>
    <row r="45" spans="2:10" x14ac:dyDescent="0.2">
      <c r="B45" s="80">
        <v>2002</v>
      </c>
      <c r="C45" s="4">
        <v>1313</v>
      </c>
      <c r="D45" s="4">
        <v>6182</v>
      </c>
      <c r="F45" s="4">
        <v>16040</v>
      </c>
    </row>
    <row r="46" spans="2:10" x14ac:dyDescent="0.2">
      <c r="B46" s="80">
        <v>2003</v>
      </c>
      <c r="C46" s="4">
        <v>1209</v>
      </c>
      <c r="D46" s="4">
        <v>6031</v>
      </c>
      <c r="F46" s="4">
        <v>15418</v>
      </c>
    </row>
    <row r="47" spans="2:10" x14ac:dyDescent="0.2">
      <c r="B47" s="80">
        <v>2004</v>
      </c>
      <c r="C47" s="4">
        <v>1106</v>
      </c>
      <c r="D47" s="4">
        <v>12671</v>
      </c>
      <c r="F47" s="4">
        <v>14541</v>
      </c>
    </row>
    <row r="48" spans="2:10" x14ac:dyDescent="0.2">
      <c r="B48" s="80">
        <v>2005</v>
      </c>
      <c r="C48" s="4">
        <v>1029</v>
      </c>
      <c r="D48" s="4">
        <v>23824</v>
      </c>
      <c r="F48" s="4">
        <v>13500</v>
      </c>
    </row>
    <row r="49" spans="2:7" x14ac:dyDescent="0.2">
      <c r="B49" s="80">
        <v>2006</v>
      </c>
      <c r="C49" s="4">
        <v>989</v>
      </c>
      <c r="D49" s="4">
        <v>28844</v>
      </c>
      <c r="F49" s="4">
        <v>12659</v>
      </c>
    </row>
    <row r="50" spans="2:7" x14ac:dyDescent="0.2">
      <c r="B50" s="80">
        <v>2007</v>
      </c>
      <c r="C50" s="4">
        <v>944</v>
      </c>
      <c r="D50" s="4">
        <v>64133</v>
      </c>
      <c r="F50" s="4">
        <v>11880</v>
      </c>
    </row>
    <row r="51" spans="2:7" x14ac:dyDescent="0.2">
      <c r="B51" s="80">
        <v>2008</v>
      </c>
      <c r="C51" s="4">
        <v>1004</v>
      </c>
      <c r="D51" s="4">
        <v>82641</v>
      </c>
      <c r="F51" s="4">
        <v>11032</v>
      </c>
    </row>
    <row r="52" spans="2:7" x14ac:dyDescent="0.2">
      <c r="B52" s="80">
        <v>2009</v>
      </c>
      <c r="C52" s="4">
        <v>1099</v>
      </c>
      <c r="D52" s="4">
        <v>135537</v>
      </c>
      <c r="F52" s="4">
        <v>10598</v>
      </c>
    </row>
    <row r="53" spans="2:7" x14ac:dyDescent="0.2">
      <c r="B53" s="80">
        <v>2010</v>
      </c>
      <c r="C53" s="4">
        <v>1219</v>
      </c>
      <c r="D53" s="4">
        <v>70438</v>
      </c>
      <c r="F53" s="4">
        <v>9979</v>
      </c>
    </row>
    <row r="54" spans="2:7" x14ac:dyDescent="0.2">
      <c r="B54" s="80">
        <v>2011</v>
      </c>
      <c r="C54" s="4">
        <v>1272</v>
      </c>
      <c r="D54" s="4">
        <v>43772</v>
      </c>
      <c r="F54" s="4">
        <v>9397</v>
      </c>
    </row>
    <row r="55" spans="2:7" x14ac:dyDescent="0.2">
      <c r="B55" s="80">
        <v>2012</v>
      </c>
      <c r="C55" s="4">
        <v>1355</v>
      </c>
      <c r="D55" s="4">
        <v>62055</v>
      </c>
      <c r="F55" s="4">
        <v>8392</v>
      </c>
    </row>
    <row r="56" spans="2:7" x14ac:dyDescent="0.2">
      <c r="B56" s="80">
        <v>2013</v>
      </c>
      <c r="C56" s="4">
        <v>1537</v>
      </c>
      <c r="D56" s="4">
        <v>84133</v>
      </c>
      <c r="F56" s="4">
        <v>7990</v>
      </c>
    </row>
    <row r="57" spans="2:7" x14ac:dyDescent="0.2">
      <c r="B57" s="80">
        <v>2014</v>
      </c>
      <c r="C57" s="4">
        <v>1564</v>
      </c>
      <c r="D57" s="4">
        <v>94865</v>
      </c>
      <c r="F57" s="4">
        <v>7901</v>
      </c>
    </row>
    <row r="58" spans="2:7" x14ac:dyDescent="0.2">
      <c r="B58" s="81">
        <v>2015</v>
      </c>
      <c r="C58" s="6">
        <v>1626</v>
      </c>
      <c r="D58" s="6">
        <v>90547</v>
      </c>
      <c r="F58" s="6">
        <v>7804</v>
      </c>
    </row>
    <row r="59" spans="2:7" x14ac:dyDescent="0.2">
      <c r="B59">
        <v>2016</v>
      </c>
      <c r="C59">
        <v>1674.78</v>
      </c>
      <c r="D59">
        <v>92357.94</v>
      </c>
      <c r="E59">
        <v>8145.6463906649296</v>
      </c>
      <c r="F59">
        <v>17688.558647400001</v>
      </c>
      <c r="G59">
        <v>27231.470904135072</v>
      </c>
    </row>
    <row r="60" spans="2:7" x14ac:dyDescent="0.2">
      <c r="B60">
        <v>2017</v>
      </c>
      <c r="C60">
        <v>1725.0234</v>
      </c>
      <c r="D60">
        <v>94205.098800000007</v>
      </c>
      <c r="E60">
        <v>8375.9722832565021</v>
      </c>
      <c r="F60">
        <v>18157.356553007998</v>
      </c>
      <c r="G60">
        <v>27938.740822759493</v>
      </c>
    </row>
    <row r="61" spans="2:7" x14ac:dyDescent="0.2">
      <c r="B61">
        <v>2018</v>
      </c>
      <c r="C61">
        <v>1776.7741020000001</v>
      </c>
      <c r="D61">
        <v>96089.200776000012</v>
      </c>
      <c r="E61">
        <v>8594.8441220863551</v>
      </c>
      <c r="F61">
        <v>18641.265550107961</v>
      </c>
      <c r="G61">
        <v>28687.686978129568</v>
      </c>
    </row>
    <row r="62" spans="2:7" x14ac:dyDescent="0.2">
      <c r="B62">
        <v>2019</v>
      </c>
      <c r="C62">
        <v>1830.07732506</v>
      </c>
      <c r="D62">
        <v>98010.984791520008</v>
      </c>
      <c r="E62">
        <v>8802.3638205196748</v>
      </c>
      <c r="F62">
        <v>19140.759914531114</v>
      </c>
      <c r="G62">
        <v>29479.156008542552</v>
      </c>
    </row>
    <row r="63" spans="2:7" x14ac:dyDescent="0.2">
      <c r="B63">
        <v>2020</v>
      </c>
      <c r="C63">
        <v>1884.9796448118</v>
      </c>
      <c r="D63">
        <v>99971.204487350406</v>
      </c>
      <c r="E63">
        <v>8998.7341873571568</v>
      </c>
      <c r="F63">
        <v>19656.328569245357</v>
      </c>
      <c r="G63">
        <v>30313.922951133558</v>
      </c>
    </row>
  </sheetData>
  <mergeCells count="1">
    <mergeCell ref="D1:G1"/>
  </mergeCells>
  <phoneticPr fontId="4" type="noConversion"/>
  <pageMargins left="0.75" right="0.75" top="1" bottom="1" header="0.5" footer="0.5"/>
  <pageSetup paperSize="9" orientation="portrait" horizontalDpi="0" verticalDpi="0"/>
  <headerFooter alignWithMargins="0"/>
  <drawing r:id="rId1"/>
  <legacyDrawing r:id="rId2"/>
  <oleObjects>
    <mc:AlternateContent xmlns:mc="http://schemas.openxmlformats.org/markup-compatibility/2006">
      <mc:Choice Requires="x14">
        <oleObject progId="Equation.3" shapeId="171013" r:id="rId3">
          <objectPr defaultSize="0" autoPict="0" r:id="rId4">
            <anchor moveWithCells="1" sizeWithCells="1">
              <from>
                <xdr:col>1</xdr:col>
                <xdr:colOff>85725</xdr:colOff>
                <xdr:row>2</xdr:row>
                <xdr:rowOff>0</xdr:rowOff>
              </from>
              <to>
                <xdr:col>2</xdr:col>
                <xdr:colOff>1714500</xdr:colOff>
                <xdr:row>2</xdr:row>
                <xdr:rowOff>0</xdr:rowOff>
              </to>
            </anchor>
          </objectPr>
        </oleObject>
      </mc:Choice>
      <mc:Fallback>
        <oleObject progId="Equation.3" shapeId="171013" r:id="rId3"/>
      </mc:Fallback>
    </mc:AlternateContent>
    <mc:AlternateContent xmlns:mc="http://schemas.openxmlformats.org/markup-compatibility/2006">
      <mc:Choice Requires="x14">
        <oleObject progId="Equation.3" shapeId="171014" r:id="rId5">
          <objectPr defaultSize="0" autoPict="0" r:id="rId6">
            <anchor moveWithCells="1" sizeWithCells="1">
              <from>
                <xdr:col>1</xdr:col>
                <xdr:colOff>19050</xdr:colOff>
                <xdr:row>2</xdr:row>
                <xdr:rowOff>0</xdr:rowOff>
              </from>
              <to>
                <xdr:col>6</xdr:col>
                <xdr:colOff>742950</xdr:colOff>
                <xdr:row>2</xdr:row>
                <xdr:rowOff>0</xdr:rowOff>
              </to>
            </anchor>
          </objectPr>
        </oleObject>
      </mc:Choice>
      <mc:Fallback>
        <oleObject progId="Equation.3" shapeId="171014" r:id="rId5"/>
      </mc:Fallback>
    </mc:AlternateContent>
    <mc:AlternateContent xmlns:mc="http://schemas.openxmlformats.org/markup-compatibility/2006">
      <mc:Choice Requires="x14">
        <oleObject progId="Equation.3" shapeId="171015" r:id="rId7">
          <objectPr defaultSize="0" autoPict="0" r:id="rId8">
            <anchor moveWithCells="1" sizeWithCells="1">
              <from>
                <xdr:col>1</xdr:col>
                <xdr:colOff>133350</xdr:colOff>
                <xdr:row>24</xdr:row>
                <xdr:rowOff>38100</xdr:rowOff>
              </from>
              <to>
                <xdr:col>3</xdr:col>
                <xdr:colOff>1781175</xdr:colOff>
                <xdr:row>29</xdr:row>
                <xdr:rowOff>66675</xdr:rowOff>
              </to>
            </anchor>
          </objectPr>
        </oleObject>
      </mc:Choice>
      <mc:Fallback>
        <oleObject progId="Equation.3" shapeId="171015" r:id="rId7"/>
      </mc:Fallback>
    </mc:AlternateContent>
  </oleObjec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3"/>
  <sheetViews>
    <sheetView topLeftCell="A28" zoomScaleNormal="100" workbookViewId="0">
      <selection activeCell="M40" sqref="M40"/>
    </sheetView>
  </sheetViews>
  <sheetFormatPr defaultColWidth="8.85546875" defaultRowHeight="12.75" x14ac:dyDescent="0.2"/>
  <cols>
    <col min="1" max="1" width="8.85546875" style="7"/>
    <col min="2" max="2" width="10.42578125" style="7" customWidth="1"/>
  </cols>
  <sheetData>
    <row r="1" spans="1:5" ht="21" x14ac:dyDescent="0.35">
      <c r="B1" s="201" t="s">
        <v>5</v>
      </c>
      <c r="C1" s="201"/>
      <c r="D1" s="201"/>
      <c r="E1" s="201"/>
    </row>
    <row r="3" spans="1:5" x14ac:dyDescent="0.2">
      <c r="A3" s="8" t="s">
        <v>4</v>
      </c>
      <c r="B3" s="8" t="s">
        <v>23</v>
      </c>
      <c r="C3" s="38" t="s">
        <v>24</v>
      </c>
      <c r="D3" s="38" t="s">
        <v>48</v>
      </c>
    </row>
    <row r="4" spans="1:5" x14ac:dyDescent="0.2">
      <c r="A4" s="9">
        <v>39083</v>
      </c>
      <c r="B4" s="19">
        <v>1.2090000000000001</v>
      </c>
      <c r="C4" s="39">
        <v>1.0993999999999999</v>
      </c>
      <c r="D4" s="39">
        <v>0.60899999999999999</v>
      </c>
    </row>
    <row r="5" spans="1:5" x14ac:dyDescent="0.2">
      <c r="A5" s="9">
        <v>39114</v>
      </c>
      <c r="B5" s="19">
        <v>1.202</v>
      </c>
      <c r="C5" s="39">
        <v>1.08264</v>
      </c>
      <c r="D5" s="39">
        <v>0.60899999999999999</v>
      </c>
    </row>
    <row r="6" spans="1:5" x14ac:dyDescent="0.2">
      <c r="A6" s="9">
        <v>39142</v>
      </c>
      <c r="B6" s="19">
        <v>1.236</v>
      </c>
      <c r="C6" s="39">
        <v>1.1053299999999999</v>
      </c>
      <c r="D6" s="39">
        <v>0.60899999999999999</v>
      </c>
    </row>
    <row r="7" spans="1:5" x14ac:dyDescent="0.2">
      <c r="A7" s="9">
        <v>39173</v>
      </c>
      <c r="B7" s="19">
        <v>1.2669999999999999</v>
      </c>
      <c r="C7" s="39">
        <v>1.12063</v>
      </c>
      <c r="D7" s="39">
        <v>0.622</v>
      </c>
    </row>
    <row r="8" spans="1:5" x14ac:dyDescent="0.2">
      <c r="A8" s="9">
        <v>39203</v>
      </c>
      <c r="B8" s="19">
        <v>1.3149999999999999</v>
      </c>
      <c r="C8" s="39">
        <v>1.131</v>
      </c>
      <c r="D8" s="39">
        <v>0.61899999999999999</v>
      </c>
    </row>
    <row r="9" spans="1:5" x14ac:dyDescent="0.2">
      <c r="A9" s="9">
        <v>39234</v>
      </c>
      <c r="B9" s="19">
        <v>1.3460000000000001</v>
      </c>
      <c r="C9" s="39">
        <v>1.1503099999999999</v>
      </c>
      <c r="D9" s="39">
        <v>0.61499999999999999</v>
      </c>
    </row>
    <row r="10" spans="1:5" x14ac:dyDescent="0.2">
      <c r="A10" s="9">
        <v>39264</v>
      </c>
      <c r="B10" s="19">
        <v>1.3540000000000001</v>
      </c>
      <c r="C10" s="39">
        <v>1.16184</v>
      </c>
      <c r="D10" s="39">
        <v>0.621</v>
      </c>
    </row>
    <row r="11" spans="1:5" x14ac:dyDescent="0.2">
      <c r="A11" s="9">
        <v>39295</v>
      </c>
      <c r="B11" s="19">
        <v>1.3149999999999999</v>
      </c>
      <c r="C11" s="39">
        <v>1.1735899999999999</v>
      </c>
      <c r="D11" s="39">
        <v>0.626</v>
      </c>
    </row>
    <row r="12" spans="1:5" x14ac:dyDescent="0.2">
      <c r="A12" s="9">
        <v>39326</v>
      </c>
      <c r="B12" s="19">
        <v>1.306</v>
      </c>
      <c r="C12" s="39">
        <v>1.1806700000000001</v>
      </c>
      <c r="D12" s="39">
        <v>0.626</v>
      </c>
    </row>
    <row r="13" spans="1:5" x14ac:dyDescent="0.2">
      <c r="A13" s="9">
        <v>39356</v>
      </c>
      <c r="B13" s="19">
        <v>1.3129999999999999</v>
      </c>
      <c r="C13" s="39">
        <v>1.2052799999999999</v>
      </c>
      <c r="D13" s="39">
        <v>0.63100000000000001</v>
      </c>
    </row>
    <row r="14" spans="1:5" x14ac:dyDescent="0.2">
      <c r="A14" s="9">
        <v>39387</v>
      </c>
      <c r="B14" s="19">
        <v>1.347</v>
      </c>
      <c r="C14" s="39">
        <v>1.25241</v>
      </c>
      <c r="D14" s="39">
        <v>0.65400000000000003</v>
      </c>
    </row>
    <row r="15" spans="1:5" x14ac:dyDescent="0.2">
      <c r="A15" s="9">
        <v>39417</v>
      </c>
      <c r="B15" s="19">
        <v>1.36</v>
      </c>
      <c r="C15" s="39">
        <v>1.2861100000000001</v>
      </c>
      <c r="D15" s="39">
        <v>0.66900000000000004</v>
      </c>
    </row>
    <row r="16" spans="1:5" x14ac:dyDescent="0.2">
      <c r="A16" s="9">
        <v>39448</v>
      </c>
      <c r="B16" s="19">
        <v>1.3640000000000001</v>
      </c>
      <c r="C16" s="39">
        <v>1.2777400000000001</v>
      </c>
      <c r="D16" s="39">
        <v>0.67400000000000004</v>
      </c>
    </row>
    <row r="17" spans="1:6" x14ac:dyDescent="0.2">
      <c r="A17" s="9">
        <v>39479</v>
      </c>
      <c r="B17" s="19">
        <v>1.361</v>
      </c>
      <c r="C17" s="39">
        <v>1.27189</v>
      </c>
      <c r="D17" s="39">
        <v>0.69099999999999995</v>
      </c>
    </row>
    <row r="18" spans="1:6" x14ac:dyDescent="0.2">
      <c r="A18" s="9">
        <v>39508</v>
      </c>
      <c r="B18" s="19">
        <v>1.3859999999999999</v>
      </c>
      <c r="C18" s="39">
        <v>1.3322799999999999</v>
      </c>
      <c r="D18" s="39">
        <v>0.69099999999999995</v>
      </c>
    </row>
    <row r="19" spans="1:6" x14ac:dyDescent="0.2">
      <c r="A19" s="9">
        <v>39539</v>
      </c>
      <c r="B19" s="19">
        <v>1.3740000000000001</v>
      </c>
      <c r="C19" s="39">
        <v>1.3454999999999999</v>
      </c>
      <c r="D19" s="39">
        <v>0.67900000000000005</v>
      </c>
    </row>
    <row r="20" spans="1:6" x14ac:dyDescent="0.2">
      <c r="A20" s="9">
        <v>39569</v>
      </c>
      <c r="B20" s="19">
        <v>1.4550000000000001</v>
      </c>
      <c r="C20" s="39">
        <v>1.44316</v>
      </c>
      <c r="D20" s="39">
        <v>0.68799999999999994</v>
      </c>
    </row>
    <row r="21" spans="1:6" ht="15.75" x14ac:dyDescent="0.25">
      <c r="A21" s="9">
        <v>39600</v>
      </c>
      <c r="B21" s="19">
        <v>1.512</v>
      </c>
      <c r="C21" s="39">
        <v>1.50725</v>
      </c>
      <c r="D21" s="39">
        <v>0.69199999999999995</v>
      </c>
      <c r="F21" s="55"/>
    </row>
    <row r="22" spans="1:6" ht="15.75" x14ac:dyDescent="0.25">
      <c r="A22" s="9">
        <v>39630</v>
      </c>
      <c r="B22" s="19">
        <v>1.522</v>
      </c>
      <c r="C22" s="39">
        <v>1.51814</v>
      </c>
      <c r="D22" s="39">
        <v>0.69599999999999995</v>
      </c>
      <c r="F22" s="55"/>
    </row>
    <row r="23" spans="1:6" ht="15.75" x14ac:dyDescent="0.25">
      <c r="A23" s="9">
        <v>39661</v>
      </c>
      <c r="B23" s="19">
        <v>1.458</v>
      </c>
      <c r="C23" s="39">
        <v>1.4368799999999999</v>
      </c>
      <c r="D23" s="39">
        <v>0.69</v>
      </c>
      <c r="F23" s="55"/>
    </row>
    <row r="24" spans="1:6" ht="15.75" x14ac:dyDescent="0.25">
      <c r="A24" s="9">
        <v>39692</v>
      </c>
      <c r="B24" s="19">
        <v>1.4350000000000001</v>
      </c>
      <c r="C24" s="39">
        <v>1.3838699999999999</v>
      </c>
      <c r="D24" s="39">
        <v>0.68899999999999995</v>
      </c>
      <c r="F24" s="55"/>
    </row>
    <row r="25" spans="1:6" ht="15.75" x14ac:dyDescent="0.25">
      <c r="A25" s="9">
        <v>39722</v>
      </c>
      <c r="B25" s="19">
        <v>1.3460000000000001</v>
      </c>
      <c r="C25" s="39">
        <v>1.30148</v>
      </c>
      <c r="D25" s="39">
        <v>0.68600000000000005</v>
      </c>
      <c r="F25" s="55"/>
    </row>
    <row r="26" spans="1:6" ht="15.75" x14ac:dyDescent="0.25">
      <c r="A26" s="9">
        <v>39753</v>
      </c>
      <c r="B26" s="19">
        <v>1.2110000000000001</v>
      </c>
      <c r="C26" s="39">
        <v>1.19482</v>
      </c>
      <c r="D26" s="39">
        <v>0.67</v>
      </c>
      <c r="F26" s="55"/>
    </row>
    <row r="27" spans="1:6" x14ac:dyDescent="0.2">
      <c r="A27" s="9">
        <v>39783</v>
      </c>
      <c r="B27" s="19">
        <v>1.1200000000000001</v>
      </c>
      <c r="C27" s="39">
        <v>1.0929</v>
      </c>
      <c r="D27" s="39">
        <v>0.622</v>
      </c>
      <c r="F27" s="56"/>
    </row>
    <row r="28" spans="1:6" x14ac:dyDescent="0.2">
      <c r="A28" s="9">
        <v>39814</v>
      </c>
      <c r="B28" s="19">
        <v>1.113</v>
      </c>
      <c r="C28" s="40">
        <v>1.0513999999999999</v>
      </c>
      <c r="D28" s="40">
        <v>0.59899999999999998</v>
      </c>
    </row>
    <row r="29" spans="1:6" x14ac:dyDescent="0.2">
      <c r="A29" s="9">
        <v>39845</v>
      </c>
      <c r="B29" s="19">
        <v>1.1399999999999999</v>
      </c>
      <c r="C29" s="40">
        <v>1.0567200000000001</v>
      </c>
      <c r="D29" s="40">
        <v>0.58899999999999997</v>
      </c>
    </row>
    <row r="30" spans="1:6" x14ac:dyDescent="0.2">
      <c r="A30" s="9">
        <v>39873</v>
      </c>
      <c r="B30" s="19">
        <v>1.1619999999999999</v>
      </c>
      <c r="C30" s="40">
        <v>1.0227900000000001</v>
      </c>
      <c r="D30" s="40">
        <v>0.57999999999999996</v>
      </c>
    </row>
    <row r="31" spans="1:6" x14ac:dyDescent="0.2">
      <c r="A31" s="9">
        <v>39904</v>
      </c>
      <c r="B31" s="19">
        <v>1.1850000000000001</v>
      </c>
      <c r="C31" s="40">
        <v>1.0414399999999999</v>
      </c>
      <c r="D31" s="40">
        <v>0.55300000000000005</v>
      </c>
    </row>
    <row r="32" spans="1:6" x14ac:dyDescent="0.2">
      <c r="A32" s="9">
        <v>39934</v>
      </c>
      <c r="B32" s="19">
        <v>1.224</v>
      </c>
      <c r="C32" s="40">
        <v>1.06158</v>
      </c>
      <c r="D32" s="40">
        <v>0.53900000000000003</v>
      </c>
    </row>
    <row r="33" spans="1:4" x14ac:dyDescent="0.2">
      <c r="A33" s="9">
        <v>39965</v>
      </c>
      <c r="B33" s="19">
        <v>1.294</v>
      </c>
      <c r="C33" s="40">
        <v>1.09602</v>
      </c>
      <c r="D33" s="40">
        <v>0.54800000000000004</v>
      </c>
    </row>
    <row r="34" spans="1:4" x14ac:dyDescent="0.2">
      <c r="A34" s="9">
        <v>39995</v>
      </c>
      <c r="B34" s="19">
        <v>1.27</v>
      </c>
      <c r="C34" s="40">
        <v>1.0862000000000001</v>
      </c>
      <c r="D34" s="40">
        <v>0.54600000000000004</v>
      </c>
    </row>
    <row r="35" spans="1:4" x14ac:dyDescent="0.2">
      <c r="A35" s="9">
        <v>40026</v>
      </c>
      <c r="B35" s="19">
        <v>1.2949999999999999</v>
      </c>
      <c r="C35" s="40">
        <v>1.11738</v>
      </c>
      <c r="D35" s="40">
        <v>0.54600000000000004</v>
      </c>
    </row>
    <row r="36" spans="1:4" x14ac:dyDescent="0.2">
      <c r="A36" s="9">
        <v>40057</v>
      </c>
      <c r="B36" s="19">
        <v>1.2709999999999999</v>
      </c>
      <c r="C36" s="40">
        <v>1.09609</v>
      </c>
      <c r="D36" s="40">
        <v>0.54500000000000004</v>
      </c>
    </row>
    <row r="37" spans="1:4" x14ac:dyDescent="0.2">
      <c r="A37" s="9">
        <v>40087</v>
      </c>
      <c r="B37" s="19">
        <v>1.256</v>
      </c>
      <c r="C37" s="40">
        <v>1.0957300000000001</v>
      </c>
      <c r="D37" s="40">
        <v>0.54500000000000004</v>
      </c>
    </row>
    <row r="38" spans="1:4" x14ac:dyDescent="0.2">
      <c r="A38" s="9">
        <v>40118</v>
      </c>
      <c r="B38" s="19">
        <v>1.2889999999999999</v>
      </c>
      <c r="C38" s="40">
        <v>1.1260399999999999</v>
      </c>
      <c r="D38" s="40">
        <v>0.56999999999999995</v>
      </c>
    </row>
    <row r="39" spans="1:4" x14ac:dyDescent="0.2">
      <c r="A39" s="9">
        <v>40148</v>
      </c>
      <c r="B39" s="19">
        <v>1.2729999999999999</v>
      </c>
      <c r="C39" s="40">
        <v>1.11467</v>
      </c>
      <c r="D39" s="40">
        <v>0.59799999999999998</v>
      </c>
    </row>
    <row r="40" spans="1:4" x14ac:dyDescent="0.2">
      <c r="A40" s="9">
        <v>40179</v>
      </c>
      <c r="B40" s="19">
        <v>1.3049999999999999</v>
      </c>
      <c r="C40" s="40">
        <v>1.1452500000000001</v>
      </c>
      <c r="D40" s="40">
        <v>0.61599999999999999</v>
      </c>
    </row>
    <row r="41" spans="1:4" x14ac:dyDescent="0.2">
      <c r="A41" s="9">
        <v>40210</v>
      </c>
      <c r="B41" s="19">
        <v>1.3120000000000001</v>
      </c>
      <c r="C41" s="40">
        <v>1.14232</v>
      </c>
      <c r="D41" s="40">
        <v>0.64100000000000001</v>
      </c>
    </row>
    <row r="42" spans="1:4" x14ac:dyDescent="0.2">
      <c r="A42" s="9">
        <v>40238</v>
      </c>
      <c r="B42" s="19">
        <v>1.3580000000000001</v>
      </c>
      <c r="C42" s="40">
        <v>1.1895800000000001</v>
      </c>
      <c r="D42" s="40">
        <v>0.65700000000000003</v>
      </c>
    </row>
    <row r="43" spans="1:4" x14ac:dyDescent="0.2">
      <c r="A43" s="9">
        <v>40269</v>
      </c>
      <c r="B43" s="19">
        <v>1.3859999999999999</v>
      </c>
      <c r="C43" s="40">
        <v>1.21583</v>
      </c>
      <c r="D43" s="40">
        <v>0.66100000000000003</v>
      </c>
    </row>
    <row r="44" spans="1:4" x14ac:dyDescent="0.2">
      <c r="A44" s="9">
        <v>40299</v>
      </c>
      <c r="B44" s="19">
        <v>1.391</v>
      </c>
      <c r="C44" s="40">
        <v>1.2412099999999999</v>
      </c>
      <c r="D44" s="40">
        <v>0.66</v>
      </c>
    </row>
    <row r="45" spans="1:4" x14ac:dyDescent="0.2">
      <c r="A45" s="9">
        <v>40330</v>
      </c>
      <c r="B45" s="19">
        <v>1.377</v>
      </c>
      <c r="C45" s="40">
        <v>1.2363</v>
      </c>
      <c r="D45" s="40">
        <v>0.66100000000000003</v>
      </c>
    </row>
    <row r="46" spans="1:4" x14ac:dyDescent="0.2">
      <c r="A46" s="9">
        <v>40360</v>
      </c>
      <c r="B46" s="19">
        <v>1.371</v>
      </c>
      <c r="C46" s="40">
        <v>1.2153099999999999</v>
      </c>
      <c r="D46" s="40">
        <v>0.65800000000000003</v>
      </c>
    </row>
    <row r="47" spans="1:4" x14ac:dyDescent="0.2">
      <c r="A47" s="9">
        <v>40391</v>
      </c>
      <c r="B47" s="19">
        <v>1.3620000000000001</v>
      </c>
      <c r="C47" s="40">
        <v>1.2114400000000001</v>
      </c>
      <c r="D47" s="40">
        <v>0.65400000000000003</v>
      </c>
    </row>
    <row r="48" spans="1:4" x14ac:dyDescent="0.2">
      <c r="A48" s="9">
        <v>40422</v>
      </c>
      <c r="B48" s="19">
        <v>1.355</v>
      </c>
      <c r="C48" s="40">
        <v>1.2171799999999999</v>
      </c>
      <c r="D48" s="40">
        <v>0.65500000000000003</v>
      </c>
    </row>
    <row r="49" spans="1:4" x14ac:dyDescent="0.2">
      <c r="A49" s="9">
        <v>40452</v>
      </c>
      <c r="B49" s="19">
        <v>1.351</v>
      </c>
      <c r="C49" s="40">
        <v>1.22146</v>
      </c>
      <c r="D49" s="40">
        <v>0.66</v>
      </c>
    </row>
    <row r="50" spans="1:4" x14ac:dyDescent="0.2">
      <c r="A50" s="9">
        <v>40483</v>
      </c>
      <c r="B50" s="19">
        <v>1.369</v>
      </c>
      <c r="C50" s="40">
        <v>1.2428399999999999</v>
      </c>
      <c r="D50" s="40">
        <v>0.67600000000000005</v>
      </c>
    </row>
    <row r="51" spans="1:4" x14ac:dyDescent="0.2">
      <c r="A51" s="9">
        <v>40513</v>
      </c>
      <c r="B51" s="19">
        <v>1.411</v>
      </c>
      <c r="C51" s="40">
        <v>1.2863800000000001</v>
      </c>
      <c r="D51" s="40">
        <v>0.72699999999999998</v>
      </c>
    </row>
    <row r="52" spans="1:4" x14ac:dyDescent="0.2">
      <c r="A52" s="9">
        <v>40544</v>
      </c>
      <c r="B52" s="19">
        <v>1.452</v>
      </c>
      <c r="C52" s="40">
        <v>1.3281400000000001</v>
      </c>
      <c r="D52" s="40">
        <v>0.76800000000000002</v>
      </c>
    </row>
    <row r="53" spans="1:4" x14ac:dyDescent="0.2">
      <c r="A53" s="9">
        <v>40575</v>
      </c>
      <c r="B53" s="19">
        <v>1.4690000000000001</v>
      </c>
      <c r="C53" s="40">
        <v>1.3512599999999999</v>
      </c>
      <c r="D53" s="40">
        <v>0.79100000000000004</v>
      </c>
    </row>
    <row r="54" spans="1:4" x14ac:dyDescent="0.2">
      <c r="A54" s="9">
        <v>40603</v>
      </c>
      <c r="B54" s="19">
        <v>1.5229999999999999</v>
      </c>
      <c r="C54" s="40">
        <v>1.41673</v>
      </c>
      <c r="D54" s="40">
        <v>0.79200000000000004</v>
      </c>
    </row>
    <row r="55" spans="1:4" x14ac:dyDescent="0.2">
      <c r="A55" s="9">
        <v>40634</v>
      </c>
      <c r="B55" s="19">
        <v>1.542</v>
      </c>
      <c r="C55" s="40">
        <v>1.4480599999999999</v>
      </c>
      <c r="D55" s="40">
        <v>0.79</v>
      </c>
    </row>
    <row r="56" spans="1:4" x14ac:dyDescent="0.2">
      <c r="A56" s="9">
        <v>40664</v>
      </c>
      <c r="B56" s="19">
        <v>1.548</v>
      </c>
      <c r="C56" s="40">
        <v>1.42326</v>
      </c>
      <c r="D56" s="40">
        <v>0.77900000000000003</v>
      </c>
    </row>
    <row r="57" spans="1:4" x14ac:dyDescent="0.2">
      <c r="A57" s="9">
        <v>40695</v>
      </c>
      <c r="B57" s="19">
        <v>1.5289999999999999</v>
      </c>
      <c r="C57" s="40">
        <v>1.40252</v>
      </c>
      <c r="D57" s="40">
        <v>0.755</v>
      </c>
    </row>
    <row r="58" spans="1:4" x14ac:dyDescent="0.2">
      <c r="A58" s="9">
        <v>40725</v>
      </c>
      <c r="B58" s="19">
        <v>1.5760000000000001</v>
      </c>
      <c r="C58" s="40">
        <v>1.45028</v>
      </c>
      <c r="D58" s="40">
        <v>0.73499999999999999</v>
      </c>
    </row>
    <row r="59" spans="1:4" x14ac:dyDescent="0.2">
      <c r="A59" s="9">
        <v>40756</v>
      </c>
      <c r="B59" s="19">
        <v>1.5860000000000001</v>
      </c>
      <c r="C59" s="40">
        <v>1.4610399999999999</v>
      </c>
      <c r="D59" s="40">
        <v>0.72799999999999998</v>
      </c>
    </row>
    <row r="60" spans="1:4" x14ac:dyDescent="0.2">
      <c r="A60" s="9">
        <v>40787</v>
      </c>
      <c r="B60" s="19">
        <v>1.589</v>
      </c>
      <c r="C60" s="40">
        <v>1.4657899999999999</v>
      </c>
      <c r="D60" s="40">
        <v>0.73099999999999998</v>
      </c>
    </row>
    <row r="61" spans="1:4" x14ac:dyDescent="0.2">
      <c r="A61" s="9">
        <v>40817</v>
      </c>
      <c r="B61" s="19">
        <v>1.5920000000000001</v>
      </c>
      <c r="C61" s="40">
        <v>1.4839199999999999</v>
      </c>
      <c r="D61" s="40">
        <v>0.73</v>
      </c>
    </row>
    <row r="62" spans="1:4" x14ac:dyDescent="0.2">
      <c r="A62" s="9">
        <v>40848</v>
      </c>
      <c r="B62" s="19">
        <v>1.591</v>
      </c>
      <c r="C62" s="40">
        <v>1.5128900000000001</v>
      </c>
      <c r="D62" s="40">
        <v>0.72499999999999998</v>
      </c>
    </row>
    <row r="63" spans="1:4" x14ac:dyDescent="0.2">
      <c r="A63" s="9">
        <v>40878</v>
      </c>
      <c r="B63" s="19">
        <v>1.655</v>
      </c>
      <c r="C63" s="40">
        <v>1.63165</v>
      </c>
      <c r="D63" s="40">
        <v>0.73499999999999999</v>
      </c>
    </row>
    <row r="64" spans="1:4" x14ac:dyDescent="0.2">
      <c r="A64" s="9">
        <v>40909</v>
      </c>
      <c r="B64" s="19">
        <v>1.7</v>
      </c>
      <c r="C64" s="40">
        <v>1.67171</v>
      </c>
      <c r="D64" s="40">
        <v>0.754</v>
      </c>
    </row>
    <row r="65" spans="1:4" x14ac:dyDescent="0.2">
      <c r="A65" s="9">
        <v>40940</v>
      </c>
      <c r="B65" s="19">
        <v>1.7370000000000001</v>
      </c>
      <c r="C65" s="40">
        <v>1.6929399999999999</v>
      </c>
      <c r="D65" s="40">
        <v>0.79200000000000004</v>
      </c>
    </row>
    <row r="66" spans="1:4" x14ac:dyDescent="0.2">
      <c r="A66" s="9">
        <v>40969</v>
      </c>
      <c r="B66" s="19">
        <v>1.7989999999999999</v>
      </c>
      <c r="C66" s="40">
        <v>1.72427</v>
      </c>
      <c r="D66" s="40">
        <v>0.86799999999999999</v>
      </c>
    </row>
    <row r="67" spans="1:4" x14ac:dyDescent="0.2">
      <c r="A67" s="9">
        <v>41000</v>
      </c>
      <c r="B67" s="19">
        <v>1.85</v>
      </c>
      <c r="C67" s="40">
        <v>1.73505</v>
      </c>
      <c r="D67" s="40">
        <v>0.88900000000000001</v>
      </c>
    </row>
    <row r="68" spans="1:4" x14ac:dyDescent="0.2">
      <c r="A68" s="9">
        <v>41030</v>
      </c>
      <c r="B68" s="19">
        <v>1.8049999999999999</v>
      </c>
      <c r="C68" s="40">
        <v>1.7030099999999999</v>
      </c>
      <c r="D68" s="40">
        <v>0.84299999999999997</v>
      </c>
    </row>
    <row r="69" spans="1:4" x14ac:dyDescent="0.2">
      <c r="A69" s="9">
        <v>41061</v>
      </c>
      <c r="B69" s="19">
        <v>1.76</v>
      </c>
      <c r="C69" s="40">
        <v>1.65723</v>
      </c>
      <c r="D69" s="40">
        <v>0.79400000000000004</v>
      </c>
    </row>
    <row r="70" spans="1:4" x14ac:dyDescent="0.2">
      <c r="A70" s="9">
        <v>41091</v>
      </c>
      <c r="B70" s="19">
        <v>1.75</v>
      </c>
      <c r="C70" s="40">
        <v>1.6470199999999999</v>
      </c>
      <c r="D70" s="40">
        <v>0.74199999999999999</v>
      </c>
    </row>
    <row r="71" spans="1:4" x14ac:dyDescent="0.2">
      <c r="A71" s="9">
        <v>41122</v>
      </c>
      <c r="B71" s="19">
        <v>1.8180000000000001</v>
      </c>
      <c r="C71" s="40">
        <v>1.7168099999999999</v>
      </c>
      <c r="D71" s="40">
        <v>0.76800000000000002</v>
      </c>
    </row>
    <row r="72" spans="1:4" x14ac:dyDescent="0.2">
      <c r="A72" s="9">
        <v>41153</v>
      </c>
      <c r="B72" s="19">
        <v>1.87</v>
      </c>
      <c r="C72" s="40">
        <v>1.7642199999999999</v>
      </c>
      <c r="D72" s="40">
        <v>0.81799999999999995</v>
      </c>
    </row>
    <row r="73" spans="1:4" x14ac:dyDescent="0.2">
      <c r="A73" s="9">
        <v>41183</v>
      </c>
      <c r="B73" s="19">
        <v>1.833</v>
      </c>
      <c r="C73" s="40">
        <v>1.7456499999999999</v>
      </c>
      <c r="D73" s="40">
        <v>0.85099999999999998</v>
      </c>
    </row>
    <row r="74" spans="1:4" x14ac:dyDescent="0.2">
      <c r="A74" s="9">
        <v>41214</v>
      </c>
      <c r="B74" s="19">
        <v>1.7589999999999999</v>
      </c>
      <c r="C74" s="40">
        <v>1.71285</v>
      </c>
      <c r="D74" s="40">
        <v>0.873</v>
      </c>
    </row>
    <row r="75" spans="1:4" x14ac:dyDescent="0.2">
      <c r="A75" s="9">
        <v>41244</v>
      </c>
      <c r="B75" s="19">
        <v>1.746</v>
      </c>
      <c r="C75" s="40">
        <v>1.7011099999999999</v>
      </c>
      <c r="D75" s="40">
        <v>0.88</v>
      </c>
    </row>
    <row r="76" spans="1:4" x14ac:dyDescent="0.2">
      <c r="A76" s="9">
        <v>41275</v>
      </c>
      <c r="B76" s="19">
        <v>1.7490000000000001</v>
      </c>
      <c r="C76" s="40">
        <v>1.69438</v>
      </c>
      <c r="D76" s="40">
        <v>0.872</v>
      </c>
    </row>
    <row r="77" spans="1:4" x14ac:dyDescent="0.2">
      <c r="A77" s="9">
        <v>41306</v>
      </c>
      <c r="B77" s="19">
        <v>1.7809999999999999</v>
      </c>
      <c r="C77" s="40">
        <v>1.69967</v>
      </c>
      <c r="D77" s="40">
        <v>0.85699999999999998</v>
      </c>
    </row>
    <row r="78" spans="1:4" x14ac:dyDescent="0.2">
      <c r="A78" s="9">
        <v>41334</v>
      </c>
      <c r="B78" s="19">
        <v>1.796</v>
      </c>
      <c r="C78" s="40">
        <v>1.69394</v>
      </c>
      <c r="D78" s="40">
        <v>0.84099999999999997</v>
      </c>
    </row>
    <row r="79" spans="1:4" x14ac:dyDescent="0.2">
      <c r="A79" s="9">
        <v>41365</v>
      </c>
      <c r="B79" s="19">
        <v>1.7529999999999999</v>
      </c>
      <c r="C79" s="40">
        <v>1.6511100000000001</v>
      </c>
      <c r="D79" s="40">
        <v>0.81200000000000006</v>
      </c>
    </row>
    <row r="80" spans="1:4" x14ac:dyDescent="0.2">
      <c r="A80" s="9">
        <v>41395</v>
      </c>
      <c r="B80" s="19">
        <v>1.7170000000000001</v>
      </c>
      <c r="C80" s="40">
        <v>1.6123099999999999</v>
      </c>
      <c r="D80" s="40">
        <v>0.77400000000000002</v>
      </c>
    </row>
    <row r="81" spans="1:4" x14ac:dyDescent="0.2">
      <c r="A81" s="9">
        <v>41426</v>
      </c>
      <c r="B81" s="19">
        <v>1.7330000000000001</v>
      </c>
      <c r="C81" s="40">
        <v>1.62646</v>
      </c>
      <c r="D81" s="40">
        <v>0.753</v>
      </c>
    </row>
    <row r="82" spans="1:4" x14ac:dyDescent="0.2">
      <c r="A82" s="9">
        <v>41456</v>
      </c>
      <c r="B82" s="19">
        <v>1.7529999999999999</v>
      </c>
      <c r="C82" s="40">
        <v>1.64402</v>
      </c>
      <c r="D82" s="40">
        <v>0.76800000000000002</v>
      </c>
    </row>
    <row r="83" spans="1:4" x14ac:dyDescent="0.2">
      <c r="A83" s="9">
        <v>41487</v>
      </c>
      <c r="B83" s="19">
        <v>1.7669999999999999</v>
      </c>
      <c r="C83" s="40">
        <v>1.65804</v>
      </c>
      <c r="D83" s="40">
        <v>0.78800000000000003</v>
      </c>
    </row>
    <row r="84" spans="1:4" x14ac:dyDescent="0.2">
      <c r="A84" s="9">
        <v>41518</v>
      </c>
      <c r="B84" s="19">
        <v>1.772</v>
      </c>
      <c r="C84" s="40">
        <v>1.6766700000000001</v>
      </c>
      <c r="D84" s="40">
        <v>0.79700000000000004</v>
      </c>
    </row>
    <row r="85" spans="1:4" x14ac:dyDescent="0.2">
      <c r="A85" s="9">
        <v>41548</v>
      </c>
      <c r="B85" s="19">
        <v>1.728</v>
      </c>
      <c r="C85" s="40">
        <v>1.6596900000000001</v>
      </c>
      <c r="D85" s="40">
        <v>0.78800000000000003</v>
      </c>
    </row>
    <row r="86" spans="1:4" x14ac:dyDescent="0.2">
      <c r="A86" s="9">
        <v>41579</v>
      </c>
      <c r="B86" s="19">
        <v>1.7030000000000001</v>
      </c>
      <c r="C86" s="40">
        <v>1.63663</v>
      </c>
      <c r="D86" s="40">
        <v>0.78200000000000003</v>
      </c>
    </row>
    <row r="87" spans="1:4" x14ac:dyDescent="0.2">
      <c r="A87" s="9">
        <v>41609</v>
      </c>
      <c r="B87" s="19">
        <v>1.7270000000000001</v>
      </c>
      <c r="C87" s="40">
        <v>1.65656</v>
      </c>
      <c r="D87" s="40">
        <v>0.84499999999999997</v>
      </c>
    </row>
    <row r="88" spans="1:4" x14ac:dyDescent="0.2">
      <c r="A88" s="9">
        <v>41640</v>
      </c>
      <c r="B88" s="19">
        <v>1.7230000000000001</v>
      </c>
      <c r="C88" s="40">
        <v>1.64899</v>
      </c>
      <c r="D88" s="40">
        <v>0.875</v>
      </c>
    </row>
    <row r="89" spans="1:4" x14ac:dyDescent="0.2">
      <c r="A89" s="9">
        <v>41671</v>
      </c>
      <c r="B89" s="19">
        <v>1.714</v>
      </c>
      <c r="C89" s="40">
        <v>1.6378299999999999</v>
      </c>
      <c r="D89" s="40">
        <v>0.82299999999999995</v>
      </c>
    </row>
    <row r="90" spans="1:4" x14ac:dyDescent="0.2">
      <c r="A90" s="9">
        <v>41699</v>
      </c>
      <c r="B90" s="19">
        <v>1.7150000000000001</v>
      </c>
      <c r="C90" s="40">
        <v>1.63147</v>
      </c>
      <c r="D90" s="40">
        <v>0.78600000000000003</v>
      </c>
    </row>
    <row r="91" spans="1:4" x14ac:dyDescent="0.2">
      <c r="A91" s="9">
        <v>41730</v>
      </c>
      <c r="B91" s="19">
        <v>1.726</v>
      </c>
      <c r="C91" s="40">
        <v>1.6285499999999999</v>
      </c>
      <c r="D91" s="40">
        <v>0.76900000000000002</v>
      </c>
    </row>
    <row r="92" spans="1:4" x14ac:dyDescent="0.2">
      <c r="A92" s="9">
        <v>41760</v>
      </c>
      <c r="B92" s="19">
        <v>1.7370000000000001</v>
      </c>
      <c r="C92" s="40">
        <v>1.6306799999999999</v>
      </c>
      <c r="D92" s="40">
        <v>0.76100000000000001</v>
      </c>
    </row>
    <row r="93" spans="1:4" x14ac:dyDescent="0.2">
      <c r="A93" s="9">
        <v>41791</v>
      </c>
      <c r="B93" s="19">
        <v>1.744</v>
      </c>
      <c r="C93" s="40">
        <v>1.63208</v>
      </c>
      <c r="D93" s="40">
        <v>0.76500000000000001</v>
      </c>
    </row>
    <row r="94" spans="1:4" x14ac:dyDescent="0.2">
      <c r="A94" s="9">
        <v>41821</v>
      </c>
      <c r="B94" s="19">
        <v>1.7609999999999999</v>
      </c>
      <c r="C94" s="40">
        <v>1.63564</v>
      </c>
      <c r="D94" s="40">
        <v>0.77</v>
      </c>
    </row>
    <row r="95" spans="1:4" x14ac:dyDescent="0.2">
      <c r="A95" s="9">
        <v>41852</v>
      </c>
      <c r="B95" s="19">
        <v>1.75</v>
      </c>
      <c r="C95" s="40">
        <v>1.62161</v>
      </c>
      <c r="D95" s="40">
        <v>0.76800000000000002</v>
      </c>
    </row>
    <row r="96" spans="1:4" x14ac:dyDescent="0.2">
      <c r="A96" s="9">
        <v>41883</v>
      </c>
      <c r="B96" s="19">
        <v>1.7350000000000001</v>
      </c>
      <c r="C96" s="40">
        <v>1.6147800000000001</v>
      </c>
      <c r="D96" s="40">
        <v>0.75900000000000001</v>
      </c>
    </row>
    <row r="97" spans="1:4" x14ac:dyDescent="0.2">
      <c r="A97" s="9">
        <v>41913</v>
      </c>
      <c r="B97" s="19">
        <v>1.7090000000000001</v>
      </c>
      <c r="C97" s="40">
        <v>1.59324</v>
      </c>
      <c r="D97" s="40">
        <v>0.751</v>
      </c>
    </row>
    <row r="98" spans="1:4" x14ac:dyDescent="0.2">
      <c r="A98" s="9">
        <v>41944</v>
      </c>
      <c r="B98" s="19">
        <v>1.6519999999999999</v>
      </c>
      <c r="C98" s="40">
        <v>1.55345</v>
      </c>
      <c r="D98" s="40">
        <v>0.72499999999999998</v>
      </c>
    </row>
    <row r="99" spans="1:4" x14ac:dyDescent="0.2">
      <c r="A99" s="9">
        <v>41974</v>
      </c>
      <c r="B99" s="19">
        <v>1.5860000000000001</v>
      </c>
      <c r="C99" s="40">
        <v>1.4934700000000001</v>
      </c>
      <c r="D99" s="40">
        <v>0.68600000000000005</v>
      </c>
    </row>
    <row r="100" spans="1:4" x14ac:dyDescent="0.2">
      <c r="A100" s="9">
        <v>42005</v>
      </c>
      <c r="B100" s="19">
        <v>1.472</v>
      </c>
      <c r="C100" s="40">
        <v>1.3872599999999999</v>
      </c>
      <c r="D100" s="40">
        <v>0.63</v>
      </c>
    </row>
    <row r="101" spans="1:4" x14ac:dyDescent="0.2">
      <c r="A101" s="9">
        <v>42036</v>
      </c>
      <c r="B101" s="19">
        <v>1.4890000000000001</v>
      </c>
      <c r="C101" s="40">
        <v>1.40039</v>
      </c>
      <c r="D101" s="40">
        <v>0.62</v>
      </c>
    </row>
    <row r="102" spans="1:4" x14ac:dyDescent="0.2">
      <c r="A102" s="9">
        <v>42064</v>
      </c>
      <c r="B102" s="19">
        <v>1.5660000000000001</v>
      </c>
      <c r="C102" s="40">
        <v>1.4622599999999999</v>
      </c>
      <c r="D102" s="40">
        <v>0.64200000000000002</v>
      </c>
    </row>
    <row r="103" spans="1:4" x14ac:dyDescent="0.2">
      <c r="A103" s="9">
        <v>42095</v>
      </c>
      <c r="B103" s="19">
        <v>1.581</v>
      </c>
      <c r="C103" s="40">
        <v>1.4477199999999999</v>
      </c>
      <c r="D103" s="40">
        <v>0.65400000000000003</v>
      </c>
    </row>
    <row r="104" spans="1:4" x14ac:dyDescent="0.2">
      <c r="A104" s="9">
        <v>42125</v>
      </c>
      <c r="B104" s="19">
        <v>1.6140000000000001</v>
      </c>
      <c r="C104" s="40">
        <v>1.4802</v>
      </c>
      <c r="D104" s="40">
        <v>0.64200000000000002</v>
      </c>
    </row>
    <row r="105" spans="1:4" x14ac:dyDescent="0.2">
      <c r="A105" s="9">
        <v>42156</v>
      </c>
      <c r="B105" s="19">
        <v>1.623</v>
      </c>
      <c r="C105" s="40">
        <v>1.4775400000000001</v>
      </c>
      <c r="D105" s="40">
        <v>0.621</v>
      </c>
    </row>
    <row r="106" spans="1:4" x14ac:dyDescent="0.2">
      <c r="A106" s="9">
        <v>42186</v>
      </c>
      <c r="B106" s="19">
        <v>1.625</v>
      </c>
      <c r="C106" s="40">
        <v>1.4515499999999999</v>
      </c>
      <c r="D106" s="40">
        <v>0.60199999999999998</v>
      </c>
    </row>
    <row r="107" spans="1:4" x14ac:dyDescent="0.2">
      <c r="A107" s="9">
        <v>42217</v>
      </c>
      <c r="B107" s="19">
        <v>1.5680000000000001</v>
      </c>
      <c r="C107" s="40">
        <v>1.39876</v>
      </c>
      <c r="D107" s="40">
        <v>0.59799999999999998</v>
      </c>
    </row>
    <row r="108" spans="1:4" x14ac:dyDescent="0.2">
      <c r="A108" s="9">
        <v>42248</v>
      </c>
      <c r="B108" s="19">
        <v>1.4950000000000001</v>
      </c>
      <c r="C108" s="40">
        <v>1.3600300000000001</v>
      </c>
      <c r="D108" s="40">
        <v>0.58499999999999996</v>
      </c>
    </row>
    <row r="109" spans="1:4" x14ac:dyDescent="0.2">
      <c r="A109" s="9">
        <v>42278</v>
      </c>
      <c r="B109" s="19">
        <v>1.4730000000000001</v>
      </c>
      <c r="C109" s="40">
        <v>1.3484</v>
      </c>
      <c r="D109" s="40">
        <v>0.58199999999999996</v>
      </c>
    </row>
    <row r="110" spans="1:4" x14ac:dyDescent="0.2">
      <c r="A110" s="9">
        <v>42309</v>
      </c>
      <c r="B110" s="19">
        <v>1.4570000000000001</v>
      </c>
      <c r="C110" s="40">
        <v>1.3405199999999999</v>
      </c>
      <c r="D110" s="40">
        <v>0.58399999999999996</v>
      </c>
    </row>
    <row r="111" spans="1:4" x14ac:dyDescent="0.2">
      <c r="A111" s="9">
        <v>42339</v>
      </c>
      <c r="B111" s="19">
        <v>1.4510000000000001</v>
      </c>
      <c r="C111" s="40">
        <v>1.3088500000000001</v>
      </c>
      <c r="D111" s="40">
        <v>0.59899999999999998</v>
      </c>
    </row>
    <row r="113" spans="1:2" x14ac:dyDescent="0.2">
      <c r="A113" s="7" t="s">
        <v>25</v>
      </c>
      <c r="B113" s="7" t="s">
        <v>26</v>
      </c>
    </row>
  </sheetData>
  <mergeCells count="1">
    <mergeCell ref="B1:E1"/>
  </mergeCells>
  <pageMargins left="0.7" right="0.7" top="0.75" bottom="0.75" header="0.3" footer="0.3"/>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11"/>
  <sheetViews>
    <sheetView topLeftCell="D4" workbookViewId="0">
      <selection activeCell="U33" sqref="U33"/>
    </sheetView>
  </sheetViews>
  <sheetFormatPr defaultColWidth="8.85546875" defaultRowHeight="12.75" x14ac:dyDescent="0.2"/>
  <cols>
    <col min="1" max="1" width="8.85546875" style="7"/>
    <col min="2" max="2" width="9.7109375" style="7" customWidth="1"/>
    <col min="3" max="3" width="8.85546875" style="7"/>
  </cols>
  <sheetData>
    <row r="1" spans="1:12" ht="21" x14ac:dyDescent="0.35">
      <c r="C1" s="201" t="s">
        <v>6</v>
      </c>
      <c r="D1" s="201"/>
      <c r="E1" s="201"/>
      <c r="F1" s="201"/>
      <c r="G1" s="201"/>
      <c r="H1" s="201"/>
      <c r="I1" s="201"/>
      <c r="J1" s="201"/>
      <c r="K1" s="201"/>
      <c r="L1" s="201"/>
    </row>
    <row r="3" spans="1:12" x14ac:dyDescent="0.2">
      <c r="A3" s="8" t="s">
        <v>4</v>
      </c>
      <c r="B3" s="8" t="s">
        <v>23</v>
      </c>
      <c r="C3" s="8" t="s">
        <v>27</v>
      </c>
      <c r="D3" s="38" t="s">
        <v>24</v>
      </c>
      <c r="E3" s="38" t="s">
        <v>28</v>
      </c>
      <c r="F3" s="38" t="s">
        <v>48</v>
      </c>
      <c r="G3" s="38" t="s">
        <v>49</v>
      </c>
    </row>
    <row r="4" spans="1:12" x14ac:dyDescent="0.2">
      <c r="A4" s="9">
        <v>39083</v>
      </c>
      <c r="B4" s="19">
        <v>1.2090000000000001</v>
      </c>
      <c r="C4" s="10"/>
      <c r="D4" s="39">
        <v>1.0993999999999999</v>
      </c>
      <c r="E4" s="22"/>
      <c r="F4" s="39">
        <v>0.60899999999999999</v>
      </c>
      <c r="G4" s="22"/>
    </row>
    <row r="5" spans="1:12" x14ac:dyDescent="0.2">
      <c r="A5" s="9">
        <v>39114</v>
      </c>
      <c r="B5" s="19">
        <v>1.202</v>
      </c>
      <c r="C5" s="10"/>
      <c r="D5" s="39">
        <v>1.08264</v>
      </c>
      <c r="E5" s="22"/>
      <c r="F5" s="39">
        <v>0.60899999999999999</v>
      </c>
      <c r="G5" s="22"/>
    </row>
    <row r="6" spans="1:12" x14ac:dyDescent="0.2">
      <c r="A6" s="9">
        <v>39142</v>
      </c>
      <c r="B6" s="19">
        <v>1.236</v>
      </c>
      <c r="C6" s="10"/>
      <c r="D6" s="39">
        <v>1.1053299999999999</v>
      </c>
      <c r="E6" s="22"/>
      <c r="F6" s="39">
        <v>0.60899999999999999</v>
      </c>
      <c r="G6" s="22"/>
    </row>
    <row r="7" spans="1:12" x14ac:dyDescent="0.2">
      <c r="A7" s="9">
        <v>39173</v>
      </c>
      <c r="B7" s="19">
        <v>1.2669999999999999</v>
      </c>
      <c r="C7" s="10"/>
      <c r="D7" s="39">
        <v>1.12063</v>
      </c>
      <c r="E7" s="22"/>
      <c r="F7" s="39">
        <v>0.622</v>
      </c>
      <c r="G7" s="22"/>
    </row>
    <row r="8" spans="1:12" x14ac:dyDescent="0.2">
      <c r="A8" s="9">
        <v>39203</v>
      </c>
      <c r="B8" s="19">
        <v>1.3149999999999999</v>
      </c>
      <c r="C8" s="10"/>
      <c r="D8" s="39">
        <v>1.131</v>
      </c>
      <c r="E8" s="22"/>
      <c r="F8" s="39">
        <v>0.61899999999999999</v>
      </c>
      <c r="G8" s="22"/>
    </row>
    <row r="9" spans="1:12" x14ac:dyDescent="0.2">
      <c r="A9" s="9">
        <v>39234</v>
      </c>
      <c r="B9" s="19">
        <v>1.3460000000000001</v>
      </c>
      <c r="C9" s="10"/>
      <c r="D9" s="39">
        <v>1.1503099999999999</v>
      </c>
      <c r="E9" s="22"/>
      <c r="F9" s="39">
        <v>0.61499999999999999</v>
      </c>
      <c r="G9" s="22"/>
    </row>
    <row r="10" spans="1:12" x14ac:dyDescent="0.2">
      <c r="A10" s="9">
        <v>39264</v>
      </c>
      <c r="B10" s="19">
        <v>1.3540000000000001</v>
      </c>
      <c r="C10" s="19">
        <f>((B4/2)+SUM(B5:B15)+(B16/2))/12</f>
        <v>1.3039583333333333</v>
      </c>
      <c r="D10" s="39">
        <v>1.16184</v>
      </c>
      <c r="E10" s="40">
        <f>((D4/2)+SUM(D5:D15)+(D16/2))/12</f>
        <v>1.1698650000000002</v>
      </c>
      <c r="F10" s="39">
        <v>0.621</v>
      </c>
      <c r="G10" s="40">
        <f>((F4/2)+SUM(F5:F15)+(F16/2))/12</f>
        <v>0.62854166666666667</v>
      </c>
    </row>
    <row r="11" spans="1:12" x14ac:dyDescent="0.2">
      <c r="A11" s="9">
        <v>39295</v>
      </c>
      <c r="B11" s="19">
        <v>1.3149999999999999</v>
      </c>
      <c r="C11" s="19">
        <f t="shared" ref="C11:C74" si="0">((B5/2)+SUM(B6:B16)+(B17/2))/12</f>
        <v>1.3170416666666667</v>
      </c>
      <c r="D11" s="39">
        <v>1.1735899999999999</v>
      </c>
      <c r="E11" s="40">
        <f t="shared" ref="E11:E74" si="1">((D5/2)+SUM(D6:D16)+(D17/2))/12</f>
        <v>1.1851812500000001</v>
      </c>
      <c r="F11" s="39">
        <v>0.626</v>
      </c>
      <c r="G11" s="40">
        <f t="shared" ref="G11:G74" si="2">((F5/2)+SUM(F6:F16)+(F17/2))/12</f>
        <v>0.63466666666666671</v>
      </c>
    </row>
    <row r="12" spans="1:12" x14ac:dyDescent="0.2">
      <c r="A12" s="9">
        <v>39326</v>
      </c>
      <c r="B12" s="19">
        <v>1.306</v>
      </c>
      <c r="C12" s="19">
        <f t="shared" si="0"/>
        <v>1.3299166666666666</v>
      </c>
      <c r="D12" s="39">
        <v>1.1806700000000001</v>
      </c>
      <c r="E12" s="40">
        <f t="shared" si="1"/>
        <v>1.2025229166666664</v>
      </c>
      <c r="F12" s="39">
        <v>0.626</v>
      </c>
      <c r="G12" s="40">
        <f t="shared" si="2"/>
        <v>0.64150000000000007</v>
      </c>
    </row>
    <row r="13" spans="1:12" x14ac:dyDescent="0.2">
      <c r="A13" s="9">
        <v>39356</v>
      </c>
      <c r="B13" s="19">
        <v>1.3129999999999999</v>
      </c>
      <c r="C13" s="19">
        <f t="shared" si="0"/>
        <v>1.340625</v>
      </c>
      <c r="D13" s="39">
        <v>1.2052799999999999</v>
      </c>
      <c r="E13" s="40">
        <f t="shared" si="1"/>
        <v>1.22134875</v>
      </c>
      <c r="F13" s="39">
        <v>0.63100000000000001</v>
      </c>
      <c r="G13" s="40">
        <f t="shared" si="2"/>
        <v>0.64729166666666671</v>
      </c>
    </row>
    <row r="14" spans="1:12" x14ac:dyDescent="0.2">
      <c r="A14" s="9">
        <v>39387</v>
      </c>
      <c r="B14" s="19">
        <v>1.347</v>
      </c>
      <c r="C14" s="19">
        <f t="shared" si="0"/>
        <v>1.3509166666666668</v>
      </c>
      <c r="D14" s="39">
        <v>1.25241</v>
      </c>
      <c r="E14" s="40">
        <f t="shared" si="1"/>
        <v>1.243725</v>
      </c>
      <c r="F14" s="39">
        <v>0.65400000000000003</v>
      </c>
      <c r="G14" s="40">
        <f t="shared" si="2"/>
        <v>0.65254166666666669</v>
      </c>
    </row>
    <row r="15" spans="1:12" x14ac:dyDescent="0.2">
      <c r="A15" s="9">
        <v>39417</v>
      </c>
      <c r="B15" s="19">
        <v>1.36</v>
      </c>
      <c r="C15" s="19">
        <f t="shared" si="0"/>
        <v>1.3636666666666668</v>
      </c>
      <c r="D15" s="39">
        <v>1.2861100000000001</v>
      </c>
      <c r="E15" s="40">
        <f t="shared" si="1"/>
        <v>1.2716041666666666</v>
      </c>
      <c r="F15" s="39">
        <v>0.66900000000000004</v>
      </c>
      <c r="G15" s="40">
        <f t="shared" si="2"/>
        <v>0.6586249999999999</v>
      </c>
    </row>
    <row r="16" spans="1:12" x14ac:dyDescent="0.2">
      <c r="A16" s="9">
        <v>39448</v>
      </c>
      <c r="B16" s="19">
        <v>1.3640000000000001</v>
      </c>
      <c r="C16" s="19">
        <f t="shared" si="0"/>
        <v>1.3775833333333336</v>
      </c>
      <c r="D16" s="39">
        <v>1.2777400000000001</v>
      </c>
      <c r="E16" s="40">
        <f t="shared" si="1"/>
        <v>1.3013225000000002</v>
      </c>
      <c r="F16" s="39">
        <v>0.67400000000000004</v>
      </c>
      <c r="G16" s="40">
        <f t="shared" si="2"/>
        <v>0.66495833333333332</v>
      </c>
    </row>
    <row r="17" spans="1:7" x14ac:dyDescent="0.2">
      <c r="A17" s="9">
        <v>39479</v>
      </c>
      <c r="B17" s="19">
        <v>1.361</v>
      </c>
      <c r="C17" s="19">
        <f t="shared" si="0"/>
        <v>1.3905416666666668</v>
      </c>
      <c r="D17" s="39">
        <v>1.27189</v>
      </c>
      <c r="E17" s="40">
        <f t="shared" si="1"/>
        <v>1.32713875</v>
      </c>
      <c r="F17" s="39">
        <v>0.69099999999999995</v>
      </c>
      <c r="G17" s="40">
        <f t="shared" si="2"/>
        <v>0.67074999999999996</v>
      </c>
    </row>
    <row r="18" spans="1:7" x14ac:dyDescent="0.2">
      <c r="A18" s="9">
        <v>39508</v>
      </c>
      <c r="B18" s="19">
        <v>1.3859999999999999</v>
      </c>
      <c r="C18" s="19">
        <f t="shared" si="0"/>
        <v>1.4018750000000002</v>
      </c>
      <c r="D18" s="39">
        <v>1.3322799999999999</v>
      </c>
      <c r="E18" s="40">
        <f t="shared" si="1"/>
        <v>1.3465758333333335</v>
      </c>
      <c r="F18" s="39">
        <v>0.69099999999999995</v>
      </c>
      <c r="G18" s="40">
        <f t="shared" si="2"/>
        <v>0.67604166666666654</v>
      </c>
    </row>
    <row r="19" spans="1:7" x14ac:dyDescent="0.2">
      <c r="A19" s="9">
        <v>39539</v>
      </c>
      <c r="B19" s="19">
        <v>1.3740000000000001</v>
      </c>
      <c r="C19" s="19">
        <f t="shared" si="0"/>
        <v>1.408625</v>
      </c>
      <c r="D19" s="39">
        <v>1.3454999999999999</v>
      </c>
      <c r="E19" s="40">
        <f t="shared" si="1"/>
        <v>1.3590508333333335</v>
      </c>
      <c r="F19" s="39">
        <v>0.67900000000000005</v>
      </c>
      <c r="G19" s="40">
        <f t="shared" si="2"/>
        <v>0.68095833333333333</v>
      </c>
    </row>
    <row r="20" spans="1:7" x14ac:dyDescent="0.2">
      <c r="A20" s="9">
        <v>39569</v>
      </c>
      <c r="B20" s="19">
        <v>1.4550000000000001</v>
      </c>
      <c r="C20" s="19">
        <f t="shared" si="0"/>
        <v>1.4043333333333334</v>
      </c>
      <c r="D20" s="39">
        <v>1.44316</v>
      </c>
      <c r="E20" s="40">
        <f t="shared" si="1"/>
        <v>1.3606595833333335</v>
      </c>
      <c r="F20" s="39">
        <v>0.68799999999999994</v>
      </c>
      <c r="G20" s="40">
        <f t="shared" si="2"/>
        <v>0.68391666666666673</v>
      </c>
    </row>
    <row r="21" spans="1:7" x14ac:dyDescent="0.2">
      <c r="A21" s="9">
        <v>39600</v>
      </c>
      <c r="B21" s="19">
        <v>1.512</v>
      </c>
      <c r="C21" s="19">
        <f t="shared" si="0"/>
        <v>1.3886666666666667</v>
      </c>
      <c r="D21" s="39">
        <v>1.50725</v>
      </c>
      <c r="E21" s="40">
        <f t="shared" si="1"/>
        <v>1.3502095833333334</v>
      </c>
      <c r="F21" s="39">
        <v>0.69199999999999995</v>
      </c>
      <c r="G21" s="40">
        <f t="shared" si="2"/>
        <v>0.68262499999999993</v>
      </c>
    </row>
    <row r="22" spans="1:7" x14ac:dyDescent="0.2">
      <c r="A22" s="9">
        <v>39630</v>
      </c>
      <c r="B22" s="19">
        <v>1.522</v>
      </c>
      <c r="C22" s="19">
        <f t="shared" si="0"/>
        <v>1.3682083333333337</v>
      </c>
      <c r="D22" s="39">
        <v>1.51814</v>
      </c>
      <c r="E22" s="40">
        <f t="shared" si="1"/>
        <v>1.3327283333333335</v>
      </c>
      <c r="F22" s="39">
        <v>0.69599999999999995</v>
      </c>
      <c r="G22" s="40">
        <f t="shared" si="2"/>
        <v>0.6775416666666666</v>
      </c>
    </row>
    <row r="23" spans="1:7" x14ac:dyDescent="0.2">
      <c r="A23" s="9">
        <v>39661</v>
      </c>
      <c r="B23" s="19">
        <v>1.458</v>
      </c>
      <c r="C23" s="19">
        <f t="shared" si="0"/>
        <v>1.3485416666666667</v>
      </c>
      <c r="D23" s="39">
        <v>1.4368799999999999</v>
      </c>
      <c r="E23" s="40">
        <f t="shared" si="1"/>
        <v>1.3143320833333332</v>
      </c>
      <c r="F23" s="39">
        <v>0.69</v>
      </c>
      <c r="G23" s="40">
        <f t="shared" si="2"/>
        <v>0.67016666666666669</v>
      </c>
    </row>
    <row r="24" spans="1:7" x14ac:dyDescent="0.2">
      <c r="A24" s="9">
        <v>39692</v>
      </c>
      <c r="B24" s="19">
        <v>1.4350000000000001</v>
      </c>
      <c r="C24" s="19">
        <f t="shared" si="0"/>
        <v>1.3299999999999998</v>
      </c>
      <c r="D24" s="39">
        <v>1.3838699999999999</v>
      </c>
      <c r="E24" s="40">
        <f t="shared" si="1"/>
        <v>1.29247125</v>
      </c>
      <c r="F24" s="39">
        <v>0.68899999999999995</v>
      </c>
      <c r="G24" s="40">
        <f t="shared" si="2"/>
        <v>0.66129166666666661</v>
      </c>
    </row>
    <row r="25" spans="1:7" x14ac:dyDescent="0.2">
      <c r="A25" s="9">
        <v>39722</v>
      </c>
      <c r="B25" s="19">
        <v>1.3460000000000001</v>
      </c>
      <c r="C25" s="19">
        <f t="shared" si="0"/>
        <v>1.3127916666666666</v>
      </c>
      <c r="D25" s="39">
        <v>1.30148</v>
      </c>
      <c r="E25" s="40">
        <f t="shared" si="1"/>
        <v>1.2669066666666666</v>
      </c>
      <c r="F25" s="39">
        <v>0.68600000000000005</v>
      </c>
      <c r="G25" s="40">
        <f t="shared" si="2"/>
        <v>0.65141666666666675</v>
      </c>
    </row>
    <row r="26" spans="1:7" x14ac:dyDescent="0.2">
      <c r="A26" s="9">
        <v>39753</v>
      </c>
      <c r="B26" s="19">
        <v>1.2110000000000001</v>
      </c>
      <c r="C26" s="19">
        <f t="shared" si="0"/>
        <v>1.2952916666666667</v>
      </c>
      <c r="D26" s="39">
        <v>1.19482</v>
      </c>
      <c r="E26" s="40">
        <f t="shared" si="1"/>
        <v>1.2383383333333333</v>
      </c>
      <c r="F26" s="39">
        <v>0.67</v>
      </c>
      <c r="G26" s="40">
        <f t="shared" si="2"/>
        <v>0.6399583333333333</v>
      </c>
    </row>
    <row r="27" spans="1:7" x14ac:dyDescent="0.2">
      <c r="A27" s="9">
        <v>39783</v>
      </c>
      <c r="B27" s="19">
        <v>1.1200000000000001</v>
      </c>
      <c r="C27" s="19">
        <f t="shared" si="0"/>
        <v>1.2765833333333336</v>
      </c>
      <c r="D27" s="39">
        <v>1.0929</v>
      </c>
      <c r="E27" s="40">
        <f t="shared" si="1"/>
        <v>1.2053045833333333</v>
      </c>
      <c r="F27" s="39">
        <v>0.622</v>
      </c>
      <c r="G27" s="40">
        <f t="shared" si="2"/>
        <v>0.62774999999999992</v>
      </c>
    </row>
    <row r="28" spans="1:7" x14ac:dyDescent="0.2">
      <c r="A28" s="9">
        <v>39814</v>
      </c>
      <c r="B28" s="19">
        <v>1.113</v>
      </c>
      <c r="C28" s="19">
        <f t="shared" si="0"/>
        <v>1.2569999999999999</v>
      </c>
      <c r="D28" s="40">
        <v>1.0513999999999999</v>
      </c>
      <c r="E28" s="40">
        <f t="shared" si="1"/>
        <v>1.1701724999999998</v>
      </c>
      <c r="F28" s="40">
        <v>0.59899999999999998</v>
      </c>
      <c r="G28" s="40">
        <f t="shared" si="2"/>
        <v>0.61549999999999994</v>
      </c>
    </row>
    <row r="29" spans="1:7" x14ac:dyDescent="0.2">
      <c r="A29" s="9">
        <v>39845</v>
      </c>
      <c r="B29" s="19">
        <v>1.1399999999999999</v>
      </c>
      <c r="C29" s="19">
        <f t="shared" si="0"/>
        <v>1.2397083333333334</v>
      </c>
      <c r="D29" s="40">
        <v>1.0567200000000001</v>
      </c>
      <c r="E29" s="40">
        <f t="shared" si="1"/>
        <v>1.1388624999999999</v>
      </c>
      <c r="F29" s="40">
        <v>0.58899999999999997</v>
      </c>
      <c r="G29" s="40">
        <f t="shared" si="2"/>
        <v>0.60324999999999995</v>
      </c>
    </row>
    <row r="30" spans="1:7" x14ac:dyDescent="0.2">
      <c r="A30" s="9">
        <v>39873</v>
      </c>
      <c r="B30" s="19">
        <v>1.1619999999999999</v>
      </c>
      <c r="C30" s="19">
        <f t="shared" si="0"/>
        <v>1.2260833333333334</v>
      </c>
      <c r="D30" s="40">
        <v>1.0227900000000001</v>
      </c>
      <c r="E30" s="40">
        <f t="shared" si="1"/>
        <v>1.1135591666666664</v>
      </c>
      <c r="F30" s="40">
        <v>0.57999999999999996</v>
      </c>
      <c r="G30" s="40">
        <f t="shared" si="2"/>
        <v>0.59125000000000005</v>
      </c>
    </row>
    <row r="31" spans="1:7" x14ac:dyDescent="0.2">
      <c r="A31" s="9">
        <v>39904</v>
      </c>
      <c r="B31" s="19">
        <v>1.1850000000000001</v>
      </c>
      <c r="C31" s="19">
        <f t="shared" si="0"/>
        <v>1.2155</v>
      </c>
      <c r="D31" s="40">
        <v>1.0414399999999999</v>
      </c>
      <c r="E31" s="40">
        <f t="shared" si="1"/>
        <v>1.0929954166666669</v>
      </c>
      <c r="F31" s="40">
        <v>0.55300000000000005</v>
      </c>
      <c r="G31" s="40">
        <f t="shared" si="2"/>
        <v>0.57937500000000008</v>
      </c>
    </row>
    <row r="32" spans="1:7" x14ac:dyDescent="0.2">
      <c r="A32" s="9">
        <v>39934</v>
      </c>
      <c r="B32" s="19">
        <v>1.224</v>
      </c>
      <c r="C32" s="19">
        <f t="shared" si="0"/>
        <v>1.2150000000000001</v>
      </c>
      <c r="D32" s="40">
        <v>1.06158</v>
      </c>
      <c r="E32" s="40">
        <f t="shared" si="1"/>
        <v>1.0815566666666667</v>
      </c>
      <c r="F32" s="40">
        <v>0.53900000000000003</v>
      </c>
      <c r="G32" s="40">
        <f t="shared" si="2"/>
        <v>0.56933333333333336</v>
      </c>
    </row>
    <row r="33" spans="1:7" x14ac:dyDescent="0.2">
      <c r="A33" s="9">
        <v>39965</v>
      </c>
      <c r="B33" s="19">
        <v>1.294</v>
      </c>
      <c r="C33" s="19">
        <f t="shared" si="0"/>
        <v>1.2246250000000001</v>
      </c>
      <c r="D33" s="40">
        <v>1.09602</v>
      </c>
      <c r="E33" s="40">
        <f t="shared" si="1"/>
        <v>1.0795979166666667</v>
      </c>
      <c r="F33" s="40">
        <v>0.54800000000000004</v>
      </c>
      <c r="G33" s="40">
        <f t="shared" si="2"/>
        <v>0.56416666666666671</v>
      </c>
    </row>
    <row r="34" spans="1:7" x14ac:dyDescent="0.2">
      <c r="A34" s="9">
        <v>39995</v>
      </c>
      <c r="B34" s="19">
        <v>1.27</v>
      </c>
      <c r="C34" s="19">
        <f t="shared" si="0"/>
        <v>1.2389999999999997</v>
      </c>
      <c r="D34" s="40">
        <v>1.0862000000000001</v>
      </c>
      <c r="E34" s="40">
        <f t="shared" si="1"/>
        <v>1.0844154166666666</v>
      </c>
      <c r="F34" s="40">
        <v>0.54600000000000004</v>
      </c>
      <c r="G34" s="40">
        <f t="shared" si="2"/>
        <v>0.56387500000000002</v>
      </c>
    </row>
    <row r="35" spans="1:7" x14ac:dyDescent="0.2">
      <c r="A35" s="9">
        <v>40026</v>
      </c>
      <c r="B35" s="19">
        <v>1.2949999999999999</v>
      </c>
      <c r="C35" s="19">
        <f t="shared" si="0"/>
        <v>1.2541666666666667</v>
      </c>
      <c r="D35" s="40">
        <v>1.11738</v>
      </c>
      <c r="E35" s="40">
        <f t="shared" si="1"/>
        <v>1.0918925000000002</v>
      </c>
      <c r="F35" s="40">
        <v>0.54600000000000004</v>
      </c>
      <c r="G35" s="40">
        <f t="shared" si="2"/>
        <v>0.56674999999999998</v>
      </c>
    </row>
    <row r="36" spans="1:7" x14ac:dyDescent="0.2">
      <c r="A36" s="9">
        <v>40057</v>
      </c>
      <c r="B36" s="19">
        <v>1.2709999999999999</v>
      </c>
      <c r="C36" s="19">
        <f t="shared" si="0"/>
        <v>1.2694999999999999</v>
      </c>
      <c r="D36" s="40">
        <v>1.09609</v>
      </c>
      <c r="E36" s="40">
        <f t="shared" si="1"/>
        <v>1.1024087500000002</v>
      </c>
      <c r="F36" s="40">
        <v>0.54500000000000004</v>
      </c>
      <c r="G36" s="40">
        <f t="shared" si="2"/>
        <v>0.57212499999999999</v>
      </c>
    </row>
    <row r="37" spans="1:7" x14ac:dyDescent="0.2">
      <c r="A37" s="9">
        <v>40087</v>
      </c>
      <c r="B37" s="19">
        <v>1.256</v>
      </c>
      <c r="C37" s="19">
        <f t="shared" si="0"/>
        <v>1.2860416666666665</v>
      </c>
      <c r="D37" s="40">
        <v>1.0957300000000001</v>
      </c>
      <c r="E37" s="40">
        <f t="shared" si="1"/>
        <v>1.1166245833333335</v>
      </c>
      <c r="F37" s="40">
        <v>0.54500000000000004</v>
      </c>
      <c r="G37" s="40">
        <f t="shared" si="2"/>
        <v>0.57983333333333331</v>
      </c>
    </row>
    <row r="38" spans="1:7" x14ac:dyDescent="0.2">
      <c r="A38" s="9">
        <v>40118</v>
      </c>
      <c r="B38" s="19">
        <v>1.2889999999999999</v>
      </c>
      <c r="C38" s="19">
        <f t="shared" si="0"/>
        <v>1.3013749999999999</v>
      </c>
      <c r="D38" s="40">
        <v>1.1260399999999999</v>
      </c>
      <c r="E38" s="40">
        <f t="shared" si="1"/>
        <v>1.1313754166666665</v>
      </c>
      <c r="F38" s="40">
        <v>0.56999999999999995</v>
      </c>
      <c r="G38" s="40">
        <f t="shared" si="2"/>
        <v>0.58937499999999987</v>
      </c>
    </row>
    <row r="39" spans="1:7" x14ac:dyDescent="0.2">
      <c r="A39" s="9">
        <v>40148</v>
      </c>
      <c r="B39" s="19">
        <v>1.2729999999999999</v>
      </c>
      <c r="C39" s="19">
        <f t="shared" si="0"/>
        <v>1.3117916666666665</v>
      </c>
      <c r="D39" s="40">
        <v>1.11467</v>
      </c>
      <c r="E39" s="40">
        <f t="shared" si="1"/>
        <v>1.1447050000000001</v>
      </c>
      <c r="F39" s="40">
        <v>0.59799999999999998</v>
      </c>
      <c r="G39" s="40">
        <f t="shared" si="2"/>
        <v>0.59912499999999991</v>
      </c>
    </row>
    <row r="40" spans="1:7" x14ac:dyDescent="0.2">
      <c r="A40" s="9">
        <v>40179</v>
      </c>
      <c r="B40" s="19">
        <v>1.3049999999999999</v>
      </c>
      <c r="C40" s="19">
        <f t="shared" si="0"/>
        <v>1.3194583333333332</v>
      </c>
      <c r="D40" s="40">
        <v>1.1452500000000001</v>
      </c>
      <c r="E40" s="40">
        <f t="shared" si="1"/>
        <v>1.1559295833333334</v>
      </c>
      <c r="F40" s="40">
        <v>0.61599999999999999</v>
      </c>
      <c r="G40" s="40">
        <f t="shared" si="2"/>
        <v>0.60849999999999993</v>
      </c>
    </row>
    <row r="41" spans="1:7" x14ac:dyDescent="0.2">
      <c r="A41" s="9">
        <v>40210</v>
      </c>
      <c r="B41" s="19">
        <v>1.3120000000000001</v>
      </c>
      <c r="C41" s="19">
        <f t="shared" si="0"/>
        <v>1.3264583333333333</v>
      </c>
      <c r="D41" s="40">
        <v>1.14232</v>
      </c>
      <c r="E41" s="40">
        <f t="shared" si="1"/>
        <v>1.1652283333333335</v>
      </c>
      <c r="F41" s="40">
        <v>0.64100000000000001</v>
      </c>
      <c r="G41" s="40">
        <f t="shared" si="2"/>
        <v>0.6176666666666667</v>
      </c>
    </row>
    <row r="42" spans="1:7" x14ac:dyDescent="0.2">
      <c r="A42" s="9">
        <v>40238</v>
      </c>
      <c r="B42" s="19">
        <v>1.3580000000000001</v>
      </c>
      <c r="C42" s="19">
        <f t="shared" si="0"/>
        <v>1.3327500000000001</v>
      </c>
      <c r="D42" s="40">
        <v>1.1895800000000001</v>
      </c>
      <c r="E42" s="40">
        <f t="shared" si="1"/>
        <v>1.1741929166666667</v>
      </c>
      <c r="F42" s="40">
        <v>0.65700000000000003</v>
      </c>
      <c r="G42" s="40">
        <f t="shared" si="2"/>
        <v>0.62675000000000003</v>
      </c>
    </row>
    <row r="43" spans="1:7" x14ac:dyDescent="0.2">
      <c r="A43" s="9">
        <v>40269</v>
      </c>
      <c r="B43" s="19">
        <v>1.3859999999999999</v>
      </c>
      <c r="C43" s="19">
        <f t="shared" si="0"/>
        <v>1.3402083333333337</v>
      </c>
      <c r="D43" s="40">
        <v>1.21583</v>
      </c>
      <c r="E43" s="40">
        <f t="shared" si="1"/>
        <v>1.1844770833333336</v>
      </c>
      <c r="F43" s="40">
        <v>0.66100000000000003</v>
      </c>
      <c r="G43" s="40">
        <f t="shared" si="2"/>
        <v>0.63612500000000005</v>
      </c>
    </row>
    <row r="44" spans="1:7" x14ac:dyDescent="0.2">
      <c r="A44" s="9">
        <v>40299</v>
      </c>
      <c r="B44" s="19">
        <v>1.391</v>
      </c>
      <c r="C44" s="19">
        <f t="shared" si="0"/>
        <v>1.3475000000000001</v>
      </c>
      <c r="D44" s="40">
        <v>1.2412099999999999</v>
      </c>
      <c r="E44" s="40">
        <f t="shared" si="1"/>
        <v>1.1945825000000003</v>
      </c>
      <c r="F44" s="40">
        <v>0.66</v>
      </c>
      <c r="G44" s="40">
        <f t="shared" si="2"/>
        <v>0.64533333333333343</v>
      </c>
    </row>
    <row r="45" spans="1:7" x14ac:dyDescent="0.2">
      <c r="A45" s="9">
        <v>40330</v>
      </c>
      <c r="B45" s="19">
        <v>1.377</v>
      </c>
      <c r="C45" s="19">
        <f t="shared" si="0"/>
        <v>1.3565833333333333</v>
      </c>
      <c r="D45" s="40">
        <v>1.2363</v>
      </c>
      <c r="E45" s="40">
        <f t="shared" si="1"/>
        <v>1.20660375</v>
      </c>
      <c r="F45" s="40">
        <v>0.66100000000000003</v>
      </c>
      <c r="G45" s="40">
        <f t="shared" si="2"/>
        <v>0.65512500000000007</v>
      </c>
    </row>
    <row r="46" spans="1:7" x14ac:dyDescent="0.2">
      <c r="A46" s="9">
        <v>40360</v>
      </c>
      <c r="B46" s="19">
        <v>1.371</v>
      </c>
      <c r="C46" s="19">
        <f t="shared" si="0"/>
        <v>1.3684583333333336</v>
      </c>
      <c r="D46" s="40">
        <v>1.2153099999999999</v>
      </c>
      <c r="E46" s="40">
        <f t="shared" si="1"/>
        <v>1.2213787500000002</v>
      </c>
      <c r="F46" s="40">
        <v>0.65800000000000003</v>
      </c>
      <c r="G46" s="40">
        <f t="shared" si="2"/>
        <v>0.66683333333333339</v>
      </c>
    </row>
    <row r="47" spans="1:7" x14ac:dyDescent="0.2">
      <c r="A47" s="9">
        <v>40391</v>
      </c>
      <c r="B47" s="19">
        <v>1.3620000000000001</v>
      </c>
      <c r="C47" s="19">
        <f t="shared" si="0"/>
        <v>1.3811249999999999</v>
      </c>
      <c r="D47" s="40">
        <v>1.2114400000000001</v>
      </c>
      <c r="E47" s="40">
        <f t="shared" si="1"/>
        <v>1.2377049999999998</v>
      </c>
      <c r="F47" s="40">
        <v>0.65400000000000003</v>
      </c>
      <c r="G47" s="40">
        <f t="shared" si="2"/>
        <v>0.67941666666666667</v>
      </c>
    </row>
    <row r="48" spans="1:7" x14ac:dyDescent="0.2">
      <c r="A48" s="9">
        <v>40422</v>
      </c>
      <c r="B48" s="19">
        <v>1.355</v>
      </c>
      <c r="C48" s="19">
        <f t="shared" si="0"/>
        <v>1.3945416666666668</v>
      </c>
      <c r="D48" s="40">
        <v>1.2171799999999999</v>
      </c>
      <c r="E48" s="40">
        <f t="shared" si="1"/>
        <v>1.2558754166666664</v>
      </c>
      <c r="F48" s="40">
        <v>0.65500000000000003</v>
      </c>
      <c r="G48" s="40">
        <f t="shared" si="2"/>
        <v>0.69129166666666675</v>
      </c>
    </row>
    <row r="49" spans="1:7" x14ac:dyDescent="0.2">
      <c r="A49" s="9">
        <v>40452</v>
      </c>
      <c r="B49" s="19">
        <v>1.351</v>
      </c>
      <c r="C49" s="19">
        <f t="shared" si="0"/>
        <v>1.4079166666666667</v>
      </c>
      <c r="D49" s="40">
        <v>1.22146</v>
      </c>
      <c r="E49" s="40">
        <f t="shared" si="1"/>
        <v>1.2750162499999995</v>
      </c>
      <c r="F49" s="40">
        <v>0.66</v>
      </c>
      <c r="G49" s="40">
        <f t="shared" si="2"/>
        <v>0.70229166666666665</v>
      </c>
    </row>
    <row r="50" spans="1:7" x14ac:dyDescent="0.2">
      <c r="A50" s="9">
        <v>40483</v>
      </c>
      <c r="B50" s="19">
        <v>1.369</v>
      </c>
      <c r="C50" s="19">
        <f t="shared" si="0"/>
        <v>1.4209583333333333</v>
      </c>
      <c r="D50" s="40">
        <v>1.2428399999999999</v>
      </c>
      <c r="E50" s="40">
        <f t="shared" si="1"/>
        <v>1.2922779166666665</v>
      </c>
      <c r="F50" s="40">
        <v>0.67600000000000005</v>
      </c>
      <c r="G50" s="40">
        <f t="shared" si="2"/>
        <v>0.71262500000000006</v>
      </c>
    </row>
    <row r="51" spans="1:7" x14ac:dyDescent="0.2">
      <c r="A51" s="9">
        <v>40513</v>
      </c>
      <c r="B51" s="19">
        <v>1.411</v>
      </c>
      <c r="C51" s="19">
        <f t="shared" si="0"/>
        <v>1.4338333333333331</v>
      </c>
      <c r="D51" s="40">
        <v>1.2863800000000001</v>
      </c>
      <c r="E51" s="40">
        <f t="shared" si="1"/>
        <v>1.3067891666666667</v>
      </c>
      <c r="F51" s="40">
        <v>0.72699999999999998</v>
      </c>
      <c r="G51" s="40">
        <f t="shared" si="2"/>
        <v>0.72149999999999992</v>
      </c>
    </row>
    <row r="52" spans="1:7" x14ac:dyDescent="0.2">
      <c r="A52" s="9">
        <v>40544</v>
      </c>
      <c r="B52" s="19">
        <v>1.452</v>
      </c>
      <c r="C52" s="19">
        <f t="shared" si="0"/>
        <v>1.4487083333333333</v>
      </c>
      <c r="D52" s="40">
        <v>1.3281400000000001</v>
      </c>
      <c r="E52" s="40">
        <f t="shared" si="1"/>
        <v>1.3235054166666667</v>
      </c>
      <c r="F52" s="40">
        <v>0.76800000000000002</v>
      </c>
      <c r="G52" s="40">
        <f t="shared" si="2"/>
        <v>0.72862500000000008</v>
      </c>
    </row>
    <row r="53" spans="1:7" x14ac:dyDescent="0.2">
      <c r="A53" s="9">
        <v>40575</v>
      </c>
      <c r="B53" s="19">
        <v>1.4690000000000001</v>
      </c>
      <c r="C53" s="19">
        <f t="shared" si="0"/>
        <v>1.4665833333333333</v>
      </c>
      <c r="D53" s="40">
        <v>1.3512599999999999</v>
      </c>
      <c r="E53" s="40">
        <f t="shared" si="1"/>
        <v>1.3436958333333333</v>
      </c>
      <c r="F53" s="40">
        <v>0.79100000000000004</v>
      </c>
      <c r="G53" s="40">
        <f t="shared" si="2"/>
        <v>0.73491666666666677</v>
      </c>
    </row>
    <row r="54" spans="1:7" x14ac:dyDescent="0.2">
      <c r="A54" s="9">
        <v>40603</v>
      </c>
      <c r="B54" s="19">
        <v>1.5229999999999999</v>
      </c>
      <c r="C54" s="19">
        <f t="shared" si="0"/>
        <v>1.4856666666666667</v>
      </c>
      <c r="D54" s="40">
        <v>1.41673</v>
      </c>
      <c r="E54" s="40">
        <f t="shared" si="1"/>
        <v>1.364454583333333</v>
      </c>
      <c r="F54" s="40">
        <v>0.79200000000000004</v>
      </c>
      <c r="G54" s="40">
        <f t="shared" si="2"/>
        <v>0.74116666666666686</v>
      </c>
    </row>
    <row r="55" spans="1:7" x14ac:dyDescent="0.2">
      <c r="A55" s="9">
        <v>40634</v>
      </c>
      <c r="B55" s="19">
        <v>1.542</v>
      </c>
      <c r="C55" s="19">
        <f t="shared" si="0"/>
        <v>1.5054583333333333</v>
      </c>
      <c r="D55" s="40">
        <v>1.4480599999999999</v>
      </c>
      <c r="E55" s="40">
        <f t="shared" si="1"/>
        <v>1.3857491666666666</v>
      </c>
      <c r="F55" s="40">
        <v>0.79</v>
      </c>
      <c r="G55" s="40">
        <f t="shared" si="2"/>
        <v>0.74725000000000008</v>
      </c>
    </row>
    <row r="56" spans="1:7" x14ac:dyDescent="0.2">
      <c r="A56" s="9">
        <v>40664</v>
      </c>
      <c r="B56" s="19">
        <v>1.548</v>
      </c>
      <c r="C56" s="19">
        <f t="shared" si="0"/>
        <v>1.52475</v>
      </c>
      <c r="D56" s="40">
        <v>1.42326</v>
      </c>
      <c r="E56" s="40">
        <f t="shared" si="1"/>
        <v>1.4079370833333333</v>
      </c>
      <c r="F56" s="40">
        <v>0.77900000000000003</v>
      </c>
      <c r="G56" s="40">
        <f t="shared" si="2"/>
        <v>0.75220833333333337</v>
      </c>
    </row>
    <row r="57" spans="1:7" x14ac:dyDescent="0.2">
      <c r="A57" s="9">
        <v>40695</v>
      </c>
      <c r="B57" s="19">
        <v>1.5289999999999999</v>
      </c>
      <c r="C57" s="19">
        <f t="shared" si="0"/>
        <v>1.5441666666666667</v>
      </c>
      <c r="D57" s="40">
        <v>1.40252</v>
      </c>
      <c r="E57" s="40">
        <f t="shared" si="1"/>
        <v>1.4335754166666668</v>
      </c>
      <c r="F57" s="40">
        <v>0.755</v>
      </c>
      <c r="G57" s="40">
        <f t="shared" si="2"/>
        <v>0.75458333333333327</v>
      </c>
    </row>
    <row r="58" spans="1:7" x14ac:dyDescent="0.2">
      <c r="A58" s="9">
        <v>40725</v>
      </c>
      <c r="B58" s="19">
        <v>1.5760000000000001</v>
      </c>
      <c r="C58" s="19">
        <f t="shared" si="0"/>
        <v>1.5646666666666667</v>
      </c>
      <c r="D58" s="40">
        <v>1.45028</v>
      </c>
      <c r="E58" s="40">
        <f t="shared" si="1"/>
        <v>1.4622770833333332</v>
      </c>
      <c r="F58" s="40">
        <v>0.73499999999999999</v>
      </c>
      <c r="G58" s="40">
        <f t="shared" si="2"/>
        <v>0.7543333333333333</v>
      </c>
    </row>
    <row r="59" spans="1:7" x14ac:dyDescent="0.2">
      <c r="A59" s="9">
        <v>40756</v>
      </c>
      <c r="B59" s="19">
        <v>1.5860000000000001</v>
      </c>
      <c r="C59" s="19">
        <f t="shared" si="0"/>
        <v>1.5861666666666669</v>
      </c>
      <c r="D59" s="40">
        <v>1.4610399999999999</v>
      </c>
      <c r="E59" s="40">
        <f t="shared" si="1"/>
        <v>1.4908291666666669</v>
      </c>
      <c r="F59" s="40">
        <v>0.72799999999999998</v>
      </c>
      <c r="G59" s="40">
        <f t="shared" si="2"/>
        <v>0.75379166666666675</v>
      </c>
    </row>
    <row r="60" spans="1:7" x14ac:dyDescent="0.2">
      <c r="A60" s="9">
        <v>40787</v>
      </c>
      <c r="B60" s="19">
        <v>1.589</v>
      </c>
      <c r="C60" s="19">
        <f t="shared" si="0"/>
        <v>1.6088333333333333</v>
      </c>
      <c r="D60" s="40">
        <v>1.4657899999999999</v>
      </c>
      <c r="E60" s="40">
        <f t="shared" si="1"/>
        <v>1.5178799999999999</v>
      </c>
      <c r="F60" s="40">
        <v>0.73099999999999998</v>
      </c>
      <c r="G60" s="40">
        <f t="shared" si="2"/>
        <v>0.75700000000000001</v>
      </c>
    </row>
    <row r="61" spans="1:7" x14ac:dyDescent="0.2">
      <c r="A61" s="9">
        <v>40817</v>
      </c>
      <c r="B61" s="19">
        <v>1.5920000000000001</v>
      </c>
      <c r="C61" s="19">
        <f t="shared" si="0"/>
        <v>1.6331666666666669</v>
      </c>
      <c r="D61" s="40">
        <v>1.4839199999999999</v>
      </c>
      <c r="E61" s="40">
        <f t="shared" si="1"/>
        <v>1.5426520833333335</v>
      </c>
      <c r="F61" s="40">
        <v>0.73</v>
      </c>
      <c r="G61" s="40">
        <f t="shared" si="2"/>
        <v>0.7642916666666667</v>
      </c>
    </row>
    <row r="62" spans="1:7" x14ac:dyDescent="0.2">
      <c r="A62" s="9">
        <v>40848</v>
      </c>
      <c r="B62" s="19">
        <v>1.591</v>
      </c>
      <c r="C62" s="19">
        <f t="shared" si="0"/>
        <v>1.6567083333333334</v>
      </c>
      <c r="D62" s="40">
        <v>1.5128900000000001</v>
      </c>
      <c r="E62" s="40">
        <f t="shared" si="1"/>
        <v>1.5662662500000002</v>
      </c>
      <c r="F62" s="40">
        <v>0.72499999999999998</v>
      </c>
      <c r="G62" s="40">
        <f t="shared" si="2"/>
        <v>0.77108333333333334</v>
      </c>
    </row>
    <row r="63" spans="1:7" x14ac:dyDescent="0.2">
      <c r="A63" s="9">
        <v>40878</v>
      </c>
      <c r="B63" s="19">
        <v>1.655</v>
      </c>
      <c r="C63" s="19">
        <f t="shared" si="0"/>
        <v>1.6770416666666668</v>
      </c>
      <c r="D63" s="40">
        <v>1.63165</v>
      </c>
      <c r="E63" s="40">
        <f t="shared" si="1"/>
        <v>1.5885354166666668</v>
      </c>
      <c r="F63" s="40">
        <v>0.73499999999999999</v>
      </c>
      <c r="G63" s="40">
        <f t="shared" si="2"/>
        <v>0.77537500000000004</v>
      </c>
    </row>
    <row r="64" spans="1:7" x14ac:dyDescent="0.2">
      <c r="A64" s="9">
        <v>40909</v>
      </c>
      <c r="B64" s="19">
        <v>1.7</v>
      </c>
      <c r="C64" s="19">
        <f t="shared" si="0"/>
        <v>1.6939166666666667</v>
      </c>
      <c r="D64" s="40">
        <v>1.67171</v>
      </c>
      <c r="E64" s="40">
        <f t="shared" si="1"/>
        <v>1.6073458333333333</v>
      </c>
      <c r="F64" s="40">
        <v>0.754</v>
      </c>
      <c r="G64" s="40">
        <f t="shared" si="2"/>
        <v>0.77729166666666671</v>
      </c>
    </row>
    <row r="65" spans="1:7" x14ac:dyDescent="0.2">
      <c r="A65" s="9">
        <v>40940</v>
      </c>
      <c r="B65" s="19">
        <v>1.7370000000000001</v>
      </c>
      <c r="C65" s="19">
        <f t="shared" si="0"/>
        <v>1.7108333333333332</v>
      </c>
      <c r="D65" s="40">
        <v>1.6929399999999999</v>
      </c>
      <c r="E65" s="40">
        <f t="shared" si="1"/>
        <v>1.6262004166666666</v>
      </c>
      <c r="F65" s="40">
        <v>0.79200000000000004</v>
      </c>
      <c r="G65" s="40">
        <f t="shared" si="2"/>
        <v>0.77925000000000022</v>
      </c>
    </row>
    <row r="66" spans="1:7" x14ac:dyDescent="0.2">
      <c r="A66" s="9">
        <v>40969</v>
      </c>
      <c r="B66" s="19">
        <v>1.7989999999999999</v>
      </c>
      <c r="C66" s="19">
        <f t="shared" si="0"/>
        <v>1.7322083333333331</v>
      </c>
      <c r="D66" s="40">
        <v>1.72427</v>
      </c>
      <c r="E66" s="40">
        <f t="shared" si="1"/>
        <v>1.6492920833333331</v>
      </c>
      <c r="F66" s="40">
        <v>0.86799999999999999</v>
      </c>
      <c r="G66" s="40">
        <f t="shared" si="2"/>
        <v>0.7845416666666668</v>
      </c>
    </row>
    <row r="67" spans="1:7" x14ac:dyDescent="0.2">
      <c r="A67" s="9">
        <v>41000</v>
      </c>
      <c r="B67" s="19">
        <v>1.85</v>
      </c>
      <c r="C67" s="19">
        <f t="shared" si="0"/>
        <v>1.7539583333333333</v>
      </c>
      <c r="D67" s="40">
        <v>1.73505</v>
      </c>
      <c r="E67" s="40">
        <f t="shared" si="1"/>
        <v>1.6726320833333332</v>
      </c>
      <c r="F67" s="40">
        <v>0.88900000000000001</v>
      </c>
      <c r="G67" s="40">
        <f t="shared" si="2"/>
        <v>0.79320833333333329</v>
      </c>
    </row>
    <row r="68" spans="1:7" x14ac:dyDescent="0.2">
      <c r="A68" s="9">
        <v>41030</v>
      </c>
      <c r="B68" s="19">
        <v>1.8049999999999999</v>
      </c>
      <c r="C68" s="19">
        <f t="shared" si="0"/>
        <v>1.7709999999999999</v>
      </c>
      <c r="D68" s="40">
        <v>1.7030099999999999</v>
      </c>
      <c r="E68" s="40">
        <f t="shared" si="1"/>
        <v>1.6918691666666668</v>
      </c>
      <c r="F68" s="40">
        <v>0.84299999999999997</v>
      </c>
      <c r="G68" s="40">
        <f t="shared" si="2"/>
        <v>0.80441666666666667</v>
      </c>
    </row>
    <row r="69" spans="1:7" x14ac:dyDescent="0.2">
      <c r="A69" s="9">
        <v>41061</v>
      </c>
      <c r="B69" s="19">
        <v>1.76</v>
      </c>
      <c r="C69" s="19">
        <f t="shared" si="0"/>
        <v>1.7817916666666667</v>
      </c>
      <c r="D69" s="40">
        <v>1.65723</v>
      </c>
      <c r="E69" s="40">
        <f t="shared" si="1"/>
        <v>1.703095</v>
      </c>
      <c r="F69" s="40">
        <v>0.79400000000000004</v>
      </c>
      <c r="G69" s="40">
        <f t="shared" si="2"/>
        <v>0.81662499999999982</v>
      </c>
    </row>
    <row r="70" spans="1:7" x14ac:dyDescent="0.2">
      <c r="A70" s="9">
        <v>41091</v>
      </c>
      <c r="B70" s="19">
        <v>1.75</v>
      </c>
      <c r="C70" s="19">
        <f t="shared" si="0"/>
        <v>1.787625</v>
      </c>
      <c r="D70" s="40">
        <v>1.6470199999999999</v>
      </c>
      <c r="E70" s="40">
        <f t="shared" si="1"/>
        <v>1.7069337499999999</v>
      </c>
      <c r="F70" s="40">
        <v>0.74199999999999999</v>
      </c>
      <c r="G70" s="40">
        <f t="shared" si="2"/>
        <v>0.82758333333333345</v>
      </c>
    </row>
    <row r="71" spans="1:7" x14ac:dyDescent="0.2">
      <c r="A71" s="9">
        <v>41122</v>
      </c>
      <c r="B71" s="19">
        <v>1.8180000000000001</v>
      </c>
      <c r="C71" s="19">
        <f t="shared" si="0"/>
        <v>1.7914999999999994</v>
      </c>
      <c r="D71" s="40">
        <v>1.7168099999999999</v>
      </c>
      <c r="E71" s="40">
        <f t="shared" si="1"/>
        <v>1.7081587499999997</v>
      </c>
      <c r="F71" s="40">
        <v>0.76800000000000002</v>
      </c>
      <c r="G71" s="40">
        <f t="shared" si="2"/>
        <v>0.83520833333333344</v>
      </c>
    </row>
    <row r="72" spans="1:7" x14ac:dyDescent="0.2">
      <c r="A72" s="9">
        <v>41153</v>
      </c>
      <c r="B72" s="19">
        <v>1.87</v>
      </c>
      <c r="C72" s="19">
        <f t="shared" si="0"/>
        <v>1.7932083333333333</v>
      </c>
      <c r="D72" s="40">
        <v>1.7642199999999999</v>
      </c>
      <c r="E72" s="40">
        <f t="shared" si="1"/>
        <v>1.7071754166666666</v>
      </c>
      <c r="F72" s="40">
        <v>0.81799999999999995</v>
      </c>
      <c r="G72" s="40">
        <f t="shared" si="2"/>
        <v>0.8367916666666666</v>
      </c>
    </row>
    <row r="73" spans="1:7" x14ac:dyDescent="0.2">
      <c r="A73" s="9">
        <v>41183</v>
      </c>
      <c r="B73" s="19">
        <v>1.833</v>
      </c>
      <c r="C73" s="19">
        <f t="shared" si="0"/>
        <v>1.7890416666666666</v>
      </c>
      <c r="D73" s="40">
        <v>1.7456499999999999</v>
      </c>
      <c r="E73" s="40">
        <f t="shared" si="1"/>
        <v>1.702414166666667</v>
      </c>
      <c r="F73" s="40">
        <v>0.85099999999999998</v>
      </c>
      <c r="G73" s="40">
        <f t="shared" si="2"/>
        <v>0.8324583333333333</v>
      </c>
    </row>
    <row r="74" spans="1:7" x14ac:dyDescent="0.2">
      <c r="A74" s="9">
        <v>41214</v>
      </c>
      <c r="B74" s="19">
        <v>1.7589999999999999</v>
      </c>
      <c r="C74" s="19">
        <f t="shared" si="0"/>
        <v>1.7813333333333332</v>
      </c>
      <c r="D74" s="40">
        <v>1.71285</v>
      </c>
      <c r="E74" s="40">
        <f t="shared" si="1"/>
        <v>1.6951374999999997</v>
      </c>
      <c r="F74" s="40">
        <v>0.873</v>
      </c>
      <c r="G74" s="40">
        <f t="shared" si="2"/>
        <v>0.82637499999999997</v>
      </c>
    </row>
    <row r="75" spans="1:7" x14ac:dyDescent="0.2">
      <c r="A75" s="9">
        <v>41244</v>
      </c>
      <c r="B75" s="19">
        <v>1.746</v>
      </c>
      <c r="C75" s="19">
        <f t="shared" ref="C75:C105" si="3">((B69/2)+SUM(B70:B80)+(B81/2))/12</f>
        <v>1.7765416666666667</v>
      </c>
      <c r="D75" s="40">
        <v>1.7011099999999999</v>
      </c>
      <c r="E75" s="40">
        <f t="shared" ref="E75:E105" si="4">((D69/2)+SUM(D70:D80)+(D81/2))/12</f>
        <v>1.6900762499999999</v>
      </c>
      <c r="F75" s="40">
        <v>0.88</v>
      </c>
      <c r="G75" s="40">
        <f t="shared" ref="G75:G105" si="5">((F69/2)+SUM(F70:F80)+(F81/2))/12</f>
        <v>0.82179166666666681</v>
      </c>
    </row>
    <row r="76" spans="1:7" x14ac:dyDescent="0.2">
      <c r="A76" s="9">
        <v>41275</v>
      </c>
      <c r="B76" s="19">
        <v>1.7490000000000001</v>
      </c>
      <c r="C76" s="19">
        <f t="shared" si="3"/>
        <v>1.7755416666666666</v>
      </c>
      <c r="D76" s="40">
        <v>1.69438</v>
      </c>
      <c r="E76" s="40">
        <f t="shared" si="4"/>
        <v>1.6886691666666664</v>
      </c>
      <c r="F76" s="40">
        <v>0.872</v>
      </c>
      <c r="G76" s="40">
        <f t="shared" si="5"/>
        <v>0.82116666666666671</v>
      </c>
    </row>
    <row r="77" spans="1:7" x14ac:dyDescent="0.2">
      <c r="A77" s="9">
        <v>41306</v>
      </c>
      <c r="B77" s="19">
        <v>1.7809999999999999</v>
      </c>
      <c r="C77" s="19">
        <f t="shared" si="3"/>
        <v>1.7735416666666668</v>
      </c>
      <c r="D77" s="40">
        <v>1.69967</v>
      </c>
      <c r="E77" s="40">
        <f t="shared" si="4"/>
        <v>1.6860954166666671</v>
      </c>
      <c r="F77" s="40">
        <v>0.85699999999999998</v>
      </c>
      <c r="G77" s="40">
        <f t="shared" si="5"/>
        <v>0.82308333333333339</v>
      </c>
    </row>
    <row r="78" spans="1:7" x14ac:dyDescent="0.2">
      <c r="A78" s="9">
        <v>41334</v>
      </c>
      <c r="B78" s="19">
        <v>1.796</v>
      </c>
      <c r="C78" s="19">
        <f t="shared" si="3"/>
        <v>1.7673333333333332</v>
      </c>
      <c r="D78" s="40">
        <v>1.69394</v>
      </c>
      <c r="E78" s="40">
        <f t="shared" si="4"/>
        <v>1.67999875</v>
      </c>
      <c r="F78" s="40">
        <v>0.84099999999999997</v>
      </c>
      <c r="G78" s="40">
        <f t="shared" si="5"/>
        <v>0.82304166666666678</v>
      </c>
    </row>
    <row r="79" spans="1:7" x14ac:dyDescent="0.2">
      <c r="A79" s="9">
        <v>41365</v>
      </c>
      <c r="B79" s="19">
        <v>1.7529999999999999</v>
      </c>
      <c r="C79" s="19">
        <f t="shared" si="3"/>
        <v>1.758875</v>
      </c>
      <c r="D79" s="40">
        <v>1.6511100000000001</v>
      </c>
      <c r="E79" s="40">
        <f t="shared" si="4"/>
        <v>1.6727691666666666</v>
      </c>
      <c r="F79" s="40">
        <v>0.81200000000000006</v>
      </c>
      <c r="G79" s="40">
        <f t="shared" si="5"/>
        <v>0.81954166666666672</v>
      </c>
    </row>
    <row r="80" spans="1:7" x14ac:dyDescent="0.2">
      <c r="A80" s="9">
        <v>41395</v>
      </c>
      <c r="B80" s="19">
        <v>1.7170000000000001</v>
      </c>
      <c r="C80" s="19">
        <f t="shared" si="3"/>
        <v>1.7521666666666669</v>
      </c>
      <c r="D80" s="40">
        <v>1.6123099999999999</v>
      </c>
      <c r="E80" s="40">
        <f t="shared" si="4"/>
        <v>1.6660116666666669</v>
      </c>
      <c r="F80" s="40">
        <v>0.77400000000000002</v>
      </c>
      <c r="G80" s="40">
        <f t="shared" si="5"/>
        <v>0.81312500000000021</v>
      </c>
    </row>
    <row r="81" spans="1:7" x14ac:dyDescent="0.2">
      <c r="A81" s="9">
        <v>41426</v>
      </c>
      <c r="B81" s="19">
        <v>1.7330000000000001</v>
      </c>
      <c r="C81" s="19">
        <f t="shared" si="3"/>
        <v>1.7490416666666668</v>
      </c>
      <c r="D81" s="40">
        <v>1.62646</v>
      </c>
      <c r="E81" s="40">
        <f t="shared" si="4"/>
        <v>1.6609795833333332</v>
      </c>
      <c r="F81" s="40">
        <v>0.753</v>
      </c>
      <c r="G81" s="40">
        <f t="shared" si="5"/>
        <v>0.80787500000000001</v>
      </c>
    </row>
    <row r="82" spans="1:7" x14ac:dyDescent="0.2">
      <c r="A82" s="9">
        <v>41456</v>
      </c>
      <c r="B82" s="19">
        <v>1.7529999999999999</v>
      </c>
      <c r="C82" s="19">
        <f t="shared" si="3"/>
        <v>1.7471666666666668</v>
      </c>
      <c r="D82" s="40">
        <v>1.64402</v>
      </c>
      <c r="E82" s="40">
        <f t="shared" si="4"/>
        <v>1.6572320833333329</v>
      </c>
      <c r="F82" s="40">
        <v>0.76800000000000002</v>
      </c>
      <c r="G82" s="40">
        <f t="shared" si="5"/>
        <v>0.8065416666666666</v>
      </c>
    </row>
    <row r="83" spans="1:7" x14ac:dyDescent="0.2">
      <c r="A83" s="9">
        <v>41487</v>
      </c>
      <c r="B83" s="19">
        <v>1.7669999999999999</v>
      </c>
      <c r="C83" s="19">
        <f t="shared" si="3"/>
        <v>1.7432916666666662</v>
      </c>
      <c r="D83" s="40">
        <v>1.65804</v>
      </c>
      <c r="E83" s="40">
        <f t="shared" si="4"/>
        <v>1.6527641666666666</v>
      </c>
      <c r="F83" s="40">
        <v>0.78800000000000003</v>
      </c>
      <c r="G83" s="40">
        <f t="shared" si="5"/>
        <v>0.80525000000000002</v>
      </c>
    </row>
    <row r="84" spans="1:7" x14ac:dyDescent="0.2">
      <c r="A84" s="9">
        <v>41518</v>
      </c>
      <c r="B84" s="19">
        <v>1.772</v>
      </c>
      <c r="C84" s="19">
        <f t="shared" si="3"/>
        <v>1.7371249999999998</v>
      </c>
      <c r="D84" s="40">
        <v>1.6766700000000001</v>
      </c>
      <c r="E84" s="40">
        <f t="shared" si="4"/>
        <v>1.6475845833333336</v>
      </c>
      <c r="F84" s="40">
        <v>0.79700000000000004</v>
      </c>
      <c r="G84" s="40">
        <f t="shared" si="5"/>
        <v>0.80154166666666671</v>
      </c>
    </row>
    <row r="85" spans="1:7" x14ac:dyDescent="0.2">
      <c r="A85" s="9">
        <v>41548</v>
      </c>
      <c r="B85" s="19">
        <v>1.728</v>
      </c>
      <c r="C85" s="19">
        <f t="shared" si="3"/>
        <v>1.7326249999999999</v>
      </c>
      <c r="D85" s="40">
        <v>1.6596900000000001</v>
      </c>
      <c r="E85" s="40">
        <f t="shared" si="4"/>
        <v>1.6440416666666666</v>
      </c>
      <c r="F85" s="40">
        <v>0.78800000000000003</v>
      </c>
      <c r="G85" s="40">
        <f t="shared" si="5"/>
        <v>0.79745833333333327</v>
      </c>
    </row>
    <row r="86" spans="1:7" x14ac:dyDescent="0.2">
      <c r="A86" s="9">
        <v>41579</v>
      </c>
      <c r="B86" s="19">
        <v>1.7030000000000001</v>
      </c>
      <c r="C86" s="19">
        <f t="shared" si="3"/>
        <v>1.7323333333333333</v>
      </c>
      <c r="D86" s="40">
        <v>1.63663</v>
      </c>
      <c r="E86" s="40">
        <f t="shared" si="4"/>
        <v>1.6438670833333333</v>
      </c>
      <c r="F86" s="40">
        <v>0.78200000000000003</v>
      </c>
      <c r="G86" s="40">
        <f t="shared" si="5"/>
        <v>0.79512499999999997</v>
      </c>
    </row>
    <row r="87" spans="1:7" x14ac:dyDescent="0.2">
      <c r="A87" s="9">
        <v>41609</v>
      </c>
      <c r="B87" s="19">
        <v>1.7270000000000001</v>
      </c>
      <c r="C87" s="19">
        <f t="shared" si="3"/>
        <v>1.7336249999999997</v>
      </c>
      <c r="D87" s="40">
        <v>1.65656</v>
      </c>
      <c r="E87" s="40">
        <f t="shared" si="4"/>
        <v>1.6448666666666669</v>
      </c>
      <c r="F87" s="40">
        <v>0.84499999999999997</v>
      </c>
      <c r="G87" s="40">
        <f t="shared" si="5"/>
        <v>0.79508333333333325</v>
      </c>
    </row>
    <row r="88" spans="1:7" x14ac:dyDescent="0.2">
      <c r="A88" s="9">
        <v>41640</v>
      </c>
      <c r="B88" s="19">
        <v>1.7230000000000001</v>
      </c>
      <c r="C88" s="19">
        <f t="shared" si="3"/>
        <v>1.7344166666666665</v>
      </c>
      <c r="D88" s="40">
        <v>1.64899</v>
      </c>
      <c r="E88" s="40">
        <f t="shared" si="4"/>
        <v>1.6447516666666668</v>
      </c>
      <c r="F88" s="40">
        <v>0.875</v>
      </c>
      <c r="G88" s="40">
        <f t="shared" si="5"/>
        <v>0.79566666666666663</v>
      </c>
    </row>
    <row r="89" spans="1:7" x14ac:dyDescent="0.2">
      <c r="A89" s="9">
        <v>41671</v>
      </c>
      <c r="B89" s="19">
        <v>1.714</v>
      </c>
      <c r="C89" s="19">
        <f t="shared" si="3"/>
        <v>1.7340416666666669</v>
      </c>
      <c r="D89" s="40">
        <v>1.6378299999999999</v>
      </c>
      <c r="E89" s="40">
        <f t="shared" si="4"/>
        <v>1.642884583333333</v>
      </c>
      <c r="F89" s="40">
        <v>0.82299999999999995</v>
      </c>
      <c r="G89" s="40">
        <f t="shared" si="5"/>
        <v>0.7949166666666666</v>
      </c>
    </row>
    <row r="90" spans="1:7" x14ac:dyDescent="0.2">
      <c r="A90" s="9">
        <v>41699</v>
      </c>
      <c r="B90" s="19">
        <v>1.7150000000000001</v>
      </c>
      <c r="C90" s="19">
        <f t="shared" si="3"/>
        <v>1.7317916666666668</v>
      </c>
      <c r="D90" s="40">
        <v>1.63147</v>
      </c>
      <c r="E90" s="40">
        <f t="shared" si="4"/>
        <v>1.6387879166666668</v>
      </c>
      <c r="F90" s="40">
        <v>0.78600000000000003</v>
      </c>
      <c r="G90" s="40">
        <f t="shared" si="5"/>
        <v>0.79249999999999998</v>
      </c>
    </row>
    <row r="91" spans="1:7" x14ac:dyDescent="0.2">
      <c r="A91" s="9">
        <v>41730</v>
      </c>
      <c r="B91" s="19">
        <v>1.726</v>
      </c>
      <c r="C91" s="19">
        <f t="shared" si="3"/>
        <v>1.7294583333333333</v>
      </c>
      <c r="D91" s="40">
        <v>1.6285499999999999</v>
      </c>
      <c r="E91" s="40">
        <f t="shared" si="4"/>
        <v>1.6334404166666667</v>
      </c>
      <c r="F91" s="40">
        <v>0.76900000000000002</v>
      </c>
      <c r="G91" s="40">
        <f t="shared" si="5"/>
        <v>0.78937500000000005</v>
      </c>
    </row>
    <row r="92" spans="1:7" x14ac:dyDescent="0.2">
      <c r="A92" s="9">
        <v>41760</v>
      </c>
      <c r="B92" s="19">
        <v>1.7370000000000001</v>
      </c>
      <c r="C92" s="19">
        <f t="shared" si="3"/>
        <v>1.7265416666666669</v>
      </c>
      <c r="D92" s="40">
        <v>1.6306799999999999</v>
      </c>
      <c r="E92" s="40">
        <f t="shared" si="4"/>
        <v>1.6272058333333332</v>
      </c>
      <c r="F92" s="40">
        <v>0.76100000000000001</v>
      </c>
      <c r="G92" s="40">
        <f t="shared" si="5"/>
        <v>0.78545833333333348</v>
      </c>
    </row>
    <row r="93" spans="1:7" x14ac:dyDescent="0.2">
      <c r="A93" s="9">
        <v>41791</v>
      </c>
      <c r="B93" s="19">
        <v>1.744</v>
      </c>
      <c r="C93" s="19">
        <f t="shared" si="3"/>
        <v>1.7185416666666666</v>
      </c>
      <c r="D93" s="40">
        <v>1.63208</v>
      </c>
      <c r="E93" s="40">
        <f t="shared" si="4"/>
        <v>1.6169445833333336</v>
      </c>
      <c r="F93" s="40">
        <v>0.76500000000000001</v>
      </c>
      <c r="G93" s="40">
        <f t="shared" si="5"/>
        <v>0.77645833333333325</v>
      </c>
    </row>
    <row r="94" spans="1:7" x14ac:dyDescent="0.2">
      <c r="A94" s="9">
        <v>41821</v>
      </c>
      <c r="B94" s="19">
        <v>1.7609999999999999</v>
      </c>
      <c r="C94" s="19">
        <f t="shared" si="3"/>
        <v>1.7022083333333331</v>
      </c>
      <c r="D94" s="40">
        <v>1.63564</v>
      </c>
      <c r="E94" s="40">
        <f t="shared" si="4"/>
        <v>1.5992437499999996</v>
      </c>
      <c r="F94" s="40">
        <v>0.77</v>
      </c>
      <c r="G94" s="40">
        <f t="shared" si="5"/>
        <v>0.75962500000000011</v>
      </c>
    </row>
    <row r="95" spans="1:7" x14ac:dyDescent="0.2">
      <c r="A95" s="9">
        <v>41852</v>
      </c>
      <c r="B95" s="19">
        <v>1.75</v>
      </c>
      <c r="C95" s="19">
        <f t="shared" si="3"/>
        <v>1.6823749999999997</v>
      </c>
      <c r="D95" s="40">
        <v>1.62161</v>
      </c>
      <c r="E95" s="40">
        <f t="shared" si="4"/>
        <v>1.5784450000000001</v>
      </c>
      <c r="F95" s="40">
        <v>0.76800000000000002</v>
      </c>
      <c r="G95" s="40">
        <f t="shared" si="5"/>
        <v>0.7409583333333335</v>
      </c>
    </row>
    <row r="96" spans="1:7" x14ac:dyDescent="0.2">
      <c r="A96" s="9">
        <v>41883</v>
      </c>
      <c r="B96" s="19">
        <v>1.7350000000000001</v>
      </c>
      <c r="C96" s="19">
        <f t="shared" si="3"/>
        <v>1.6667916666666669</v>
      </c>
      <c r="D96" s="40">
        <v>1.6147800000000001</v>
      </c>
      <c r="E96" s="40">
        <f t="shared" si="4"/>
        <v>1.5615012500000001</v>
      </c>
      <c r="F96" s="40">
        <v>0.75900000000000001</v>
      </c>
      <c r="G96" s="40">
        <f t="shared" si="5"/>
        <v>0.72650000000000003</v>
      </c>
    </row>
    <row r="97" spans="1:7" x14ac:dyDescent="0.2">
      <c r="A97" s="9">
        <v>41913</v>
      </c>
      <c r="B97" s="19">
        <v>1.7090000000000001</v>
      </c>
      <c r="C97" s="19">
        <f t="shared" si="3"/>
        <v>1.6545416666666666</v>
      </c>
      <c r="D97" s="40">
        <v>1.59324</v>
      </c>
      <c r="E97" s="40">
        <f t="shared" si="4"/>
        <v>1.5469162499999998</v>
      </c>
      <c r="F97" s="40">
        <v>0.751</v>
      </c>
      <c r="G97" s="40">
        <f t="shared" si="5"/>
        <v>0.71570833333333328</v>
      </c>
    </row>
    <row r="98" spans="1:7" x14ac:dyDescent="0.2">
      <c r="A98" s="9">
        <v>41944</v>
      </c>
      <c r="B98" s="19">
        <v>1.6519999999999999</v>
      </c>
      <c r="C98" s="19">
        <f t="shared" si="3"/>
        <v>1.6433749999999998</v>
      </c>
      <c r="D98" s="40">
        <v>1.55345</v>
      </c>
      <c r="E98" s="40">
        <f t="shared" si="4"/>
        <v>1.5331116666666667</v>
      </c>
      <c r="F98" s="40">
        <v>0.72499999999999998</v>
      </c>
      <c r="G98" s="40">
        <f t="shared" si="5"/>
        <v>0.70595833333333324</v>
      </c>
    </row>
    <row r="99" spans="1:7" x14ac:dyDescent="0.2">
      <c r="A99" s="9">
        <v>41974</v>
      </c>
      <c r="B99" s="19">
        <v>1.5860000000000001</v>
      </c>
      <c r="C99" s="19">
        <f t="shared" si="3"/>
        <v>1.6332083333333334</v>
      </c>
      <c r="D99" s="40">
        <v>1.4934700000000001</v>
      </c>
      <c r="E99" s="40">
        <f t="shared" si="4"/>
        <v>1.5204025000000001</v>
      </c>
      <c r="F99" s="40">
        <v>0.68600000000000005</v>
      </c>
      <c r="G99" s="40">
        <f t="shared" si="5"/>
        <v>0.69499999999999995</v>
      </c>
    </row>
    <row r="100" spans="1:7" x14ac:dyDescent="0.2">
      <c r="A100" s="9">
        <v>42005</v>
      </c>
      <c r="B100" s="19">
        <v>1.472</v>
      </c>
      <c r="C100" s="19">
        <f t="shared" si="3"/>
        <v>1.6225000000000003</v>
      </c>
      <c r="D100" s="40">
        <v>1.3872599999999999</v>
      </c>
      <c r="E100" s="40">
        <f t="shared" si="4"/>
        <v>1.5062929166666665</v>
      </c>
      <c r="F100" s="40">
        <v>0.63</v>
      </c>
      <c r="G100" s="40">
        <f t="shared" si="5"/>
        <v>0.68200000000000005</v>
      </c>
    </row>
    <row r="101" spans="1:7" x14ac:dyDescent="0.2">
      <c r="A101" s="9">
        <v>42036</v>
      </c>
      <c r="B101" s="19">
        <v>1.4890000000000001</v>
      </c>
      <c r="C101" s="19">
        <f t="shared" si="3"/>
        <v>1.6092500000000001</v>
      </c>
      <c r="D101" s="40">
        <v>1.40039</v>
      </c>
      <c r="E101" s="40">
        <f t="shared" si="4"/>
        <v>1.4893370833333333</v>
      </c>
      <c r="F101" s="40">
        <v>0.62</v>
      </c>
      <c r="G101" s="40">
        <f t="shared" si="5"/>
        <v>0.66791666666666671</v>
      </c>
    </row>
    <row r="102" spans="1:7" x14ac:dyDescent="0.2">
      <c r="A102" s="9">
        <v>42064</v>
      </c>
      <c r="B102" s="19">
        <v>1.5660000000000001</v>
      </c>
      <c r="C102" s="19">
        <f t="shared" si="3"/>
        <v>1.5916666666666666</v>
      </c>
      <c r="D102" s="40">
        <v>1.4622599999999999</v>
      </c>
      <c r="E102" s="40">
        <f t="shared" si="4"/>
        <v>1.4694370833333334</v>
      </c>
      <c r="F102" s="40">
        <v>0.64200000000000002</v>
      </c>
      <c r="G102" s="40">
        <f t="shared" si="5"/>
        <v>0.65358333333333329</v>
      </c>
    </row>
    <row r="103" spans="1:7" x14ac:dyDescent="0.2">
      <c r="A103" s="9">
        <v>42095</v>
      </c>
      <c r="B103" s="19">
        <v>1.581</v>
      </c>
      <c r="C103" s="19">
        <f t="shared" si="3"/>
        <v>1.5718333333333334</v>
      </c>
      <c r="D103" s="40">
        <v>1.4477199999999999</v>
      </c>
      <c r="E103" s="40">
        <f t="shared" si="4"/>
        <v>1.448620833333333</v>
      </c>
      <c r="F103" s="40">
        <v>0.65400000000000003</v>
      </c>
      <c r="G103" s="40">
        <f t="shared" si="5"/>
        <v>0.6392916666666667</v>
      </c>
    </row>
    <row r="104" spans="1:7" x14ac:dyDescent="0.2">
      <c r="A104" s="9">
        <v>42125</v>
      </c>
      <c r="B104" s="19">
        <v>1.6140000000000001</v>
      </c>
      <c r="C104" s="19">
        <f t="shared" si="3"/>
        <v>1.5538749999999999</v>
      </c>
      <c r="D104" s="40">
        <v>1.4802</v>
      </c>
      <c r="E104" s="40">
        <f t="shared" si="4"/>
        <v>1.4295470833333328</v>
      </c>
      <c r="F104" s="40">
        <v>0.64200000000000002</v>
      </c>
      <c r="G104" s="40">
        <f t="shared" si="5"/>
        <v>0.6263749999999999</v>
      </c>
    </row>
    <row r="105" spans="1:7" x14ac:dyDescent="0.2">
      <c r="A105" s="9">
        <v>42156</v>
      </c>
      <c r="B105" s="19">
        <v>1.623</v>
      </c>
      <c r="C105" s="19">
        <f t="shared" si="3"/>
        <v>1.540125</v>
      </c>
      <c r="D105" s="40">
        <v>1.4775400000000001</v>
      </c>
      <c r="E105" s="40">
        <f t="shared" si="4"/>
        <v>1.4129824999999998</v>
      </c>
      <c r="F105" s="40">
        <v>0.621</v>
      </c>
      <c r="G105" s="40">
        <f t="shared" si="5"/>
        <v>0.61687499999999995</v>
      </c>
    </row>
    <row r="106" spans="1:7" x14ac:dyDescent="0.2">
      <c r="A106" s="9">
        <v>42186</v>
      </c>
      <c r="B106" s="19">
        <v>1.625</v>
      </c>
      <c r="C106" s="10"/>
      <c r="D106" s="40">
        <v>1.4515499999999999</v>
      </c>
      <c r="E106" s="22"/>
      <c r="F106" s="40">
        <v>0.60199999999999998</v>
      </c>
      <c r="G106" s="22"/>
    </row>
    <row r="107" spans="1:7" x14ac:dyDescent="0.2">
      <c r="A107" s="9">
        <v>42217</v>
      </c>
      <c r="B107" s="19">
        <v>1.5680000000000001</v>
      </c>
      <c r="C107" s="10"/>
      <c r="D107" s="40">
        <v>1.39876</v>
      </c>
      <c r="E107" s="22"/>
      <c r="F107" s="40">
        <v>0.59799999999999998</v>
      </c>
      <c r="G107" s="22"/>
    </row>
    <row r="108" spans="1:7" x14ac:dyDescent="0.2">
      <c r="A108" s="9">
        <v>42248</v>
      </c>
      <c r="B108" s="19">
        <v>1.4950000000000001</v>
      </c>
      <c r="C108" s="10"/>
      <c r="D108" s="40">
        <v>1.3600300000000001</v>
      </c>
      <c r="E108" s="22"/>
      <c r="F108" s="40">
        <v>0.58499999999999996</v>
      </c>
      <c r="G108" s="22"/>
    </row>
    <row r="109" spans="1:7" x14ac:dyDescent="0.2">
      <c r="A109" s="9">
        <v>42278</v>
      </c>
      <c r="B109" s="19">
        <v>1.4730000000000001</v>
      </c>
      <c r="C109" s="10"/>
      <c r="D109" s="40">
        <v>1.3484</v>
      </c>
      <c r="E109" s="22"/>
      <c r="F109" s="40">
        <v>0.58199999999999996</v>
      </c>
      <c r="G109" s="22"/>
    </row>
    <row r="110" spans="1:7" x14ac:dyDescent="0.2">
      <c r="A110" s="9">
        <v>42309</v>
      </c>
      <c r="B110" s="19">
        <v>1.4570000000000001</v>
      </c>
      <c r="C110" s="10"/>
      <c r="D110" s="40">
        <v>1.3405199999999999</v>
      </c>
      <c r="E110" s="22"/>
      <c r="F110" s="40">
        <v>0.58399999999999996</v>
      </c>
      <c r="G110" s="22"/>
    </row>
    <row r="111" spans="1:7" x14ac:dyDescent="0.2">
      <c r="A111" s="9">
        <v>42339</v>
      </c>
      <c r="B111" s="19">
        <v>1.4510000000000001</v>
      </c>
      <c r="C111" s="10"/>
      <c r="D111" s="40">
        <v>1.3088500000000001</v>
      </c>
      <c r="E111" s="22"/>
      <c r="F111" s="40">
        <v>0.59899999999999998</v>
      </c>
      <c r="G111" s="22"/>
    </row>
  </sheetData>
  <mergeCells count="1">
    <mergeCell ref="C1:L1"/>
  </mergeCells>
  <pageMargins left="0.7" right="0.7" top="0.75" bottom="0.75" header="0.3" footer="0.3"/>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11"/>
  <sheetViews>
    <sheetView topLeftCell="A31" workbookViewId="0">
      <selection activeCell="AK29" sqref="AK29:AK31"/>
    </sheetView>
  </sheetViews>
  <sheetFormatPr defaultColWidth="8.85546875" defaultRowHeight="12.75" x14ac:dyDescent="0.2"/>
  <cols>
    <col min="1" max="1" width="8.85546875" style="7"/>
    <col min="2" max="2" width="9.7109375" style="7" customWidth="1"/>
    <col min="3" max="5" width="8.85546875" style="7"/>
  </cols>
  <sheetData>
    <row r="1" spans="1:27" ht="21" x14ac:dyDescent="0.35">
      <c r="B1" s="201" t="s">
        <v>7</v>
      </c>
      <c r="C1" s="201"/>
      <c r="D1" s="201"/>
      <c r="E1" s="201"/>
      <c r="F1" s="201"/>
      <c r="G1" s="201"/>
      <c r="H1" s="201"/>
      <c r="I1" s="201"/>
      <c r="J1" s="201"/>
      <c r="K1" s="201"/>
    </row>
    <row r="3" spans="1:27" ht="15" x14ac:dyDescent="0.25">
      <c r="A3" s="8" t="s">
        <v>4</v>
      </c>
      <c r="B3" s="8" t="s">
        <v>23</v>
      </c>
      <c r="C3" s="8" t="s">
        <v>27</v>
      </c>
      <c r="D3" s="8" t="s">
        <v>29</v>
      </c>
      <c r="E3" s="8" t="s">
        <v>30</v>
      </c>
      <c r="F3" s="38" t="s">
        <v>24</v>
      </c>
      <c r="G3" s="38" t="s">
        <v>28</v>
      </c>
      <c r="H3" s="38" t="s">
        <v>31</v>
      </c>
      <c r="I3" s="8" t="s">
        <v>32</v>
      </c>
      <c r="J3" s="38" t="s">
        <v>48</v>
      </c>
      <c r="K3" s="38" t="s">
        <v>49</v>
      </c>
      <c r="L3" s="38" t="s">
        <v>50</v>
      </c>
      <c r="M3" s="8" t="s">
        <v>51</v>
      </c>
      <c r="N3" s="50"/>
      <c r="O3" s="22"/>
      <c r="P3" s="22">
        <v>2007</v>
      </c>
      <c r="Q3" s="22">
        <v>2008</v>
      </c>
      <c r="R3" s="22">
        <v>2009</v>
      </c>
      <c r="S3" s="22">
        <v>2010</v>
      </c>
      <c r="T3" s="22">
        <v>2011</v>
      </c>
      <c r="U3" s="22">
        <v>2012</v>
      </c>
      <c r="V3" s="22">
        <v>2013</v>
      </c>
      <c r="W3" s="22">
        <v>2014</v>
      </c>
      <c r="X3" s="22">
        <v>2015</v>
      </c>
      <c r="Y3" s="8" t="s">
        <v>30</v>
      </c>
      <c r="AA3" s="7" t="s">
        <v>172</v>
      </c>
    </row>
    <row r="4" spans="1:27" x14ac:dyDescent="0.2">
      <c r="A4" s="9">
        <v>39083</v>
      </c>
      <c r="B4" s="10">
        <v>1.2090000000000001</v>
      </c>
      <c r="C4" s="10"/>
      <c r="D4" s="10">
        <f>B4-C4</f>
        <v>1.2090000000000001</v>
      </c>
      <c r="E4" s="19">
        <v>9.5319444444444457E-2</v>
      </c>
      <c r="F4" s="39">
        <v>1.0993999999999999</v>
      </c>
      <c r="G4" s="22"/>
      <c r="H4" s="39">
        <f t="shared" ref="H4:H9" si="0">F4-G4</f>
        <v>1.0993999999999999</v>
      </c>
      <c r="I4" s="40">
        <v>0.11127449074074075</v>
      </c>
      <c r="J4" s="39">
        <v>0.60899999999999999</v>
      </c>
      <c r="K4" s="22"/>
      <c r="L4" s="39">
        <f>J4-K4</f>
        <v>0.60899999999999999</v>
      </c>
      <c r="M4" s="40">
        <v>7.8143518518518515E-2</v>
      </c>
      <c r="N4" s="50"/>
      <c r="O4" s="20">
        <v>1</v>
      </c>
      <c r="P4" s="20">
        <v>1.2090000000000001</v>
      </c>
      <c r="Q4" s="20">
        <v>-1.3583333333333503E-2</v>
      </c>
      <c r="R4" s="20">
        <v>-0.14399999999999991</v>
      </c>
      <c r="S4" s="20">
        <v>-1.445833333333324E-2</v>
      </c>
      <c r="T4" s="20">
        <v>3.2916666666666927E-3</v>
      </c>
      <c r="U4" s="20">
        <v>6.0833333333332185E-3</v>
      </c>
      <c r="V4" s="20">
        <v>-2.6541666666666464E-2</v>
      </c>
      <c r="W4" s="20">
        <v>-1.1416666666666409E-2</v>
      </c>
      <c r="X4" s="20">
        <v>-0.1505000000000003</v>
      </c>
      <c r="Y4" s="23">
        <f>AVERAGE(P4:X4)</f>
        <v>9.5319444444444457E-2</v>
      </c>
      <c r="AA4" t="s">
        <v>173</v>
      </c>
    </row>
    <row r="5" spans="1:27" x14ac:dyDescent="0.2">
      <c r="A5" s="9">
        <v>39114</v>
      </c>
      <c r="B5" s="10">
        <v>1.202</v>
      </c>
      <c r="C5" s="10"/>
      <c r="D5" s="10">
        <f t="shared" ref="D5:D68" si="1">B5-C5</f>
        <v>1.202</v>
      </c>
      <c r="E5" s="19">
        <v>0.10600462962962959</v>
      </c>
      <c r="F5" s="39">
        <v>1.08264</v>
      </c>
      <c r="G5" s="22"/>
      <c r="H5" s="39">
        <f t="shared" si="0"/>
        <v>1.08264</v>
      </c>
      <c r="I5" s="40">
        <v>0.10479009259259255</v>
      </c>
      <c r="J5" s="39">
        <v>0.60899999999999999</v>
      </c>
      <c r="K5" s="22"/>
      <c r="L5" s="39">
        <f t="shared" ref="L5:L68" si="2">J5-K5</f>
        <v>0.60899999999999999</v>
      </c>
      <c r="M5" s="40">
        <v>8.0138888888888843E-2</v>
      </c>
      <c r="N5" s="50"/>
      <c r="O5" s="20">
        <v>2</v>
      </c>
      <c r="P5" s="20">
        <v>1.202</v>
      </c>
      <c r="Q5" s="20">
        <v>-2.9541666666666799E-2</v>
      </c>
      <c r="R5" s="20">
        <v>-9.970833333333351E-2</v>
      </c>
      <c r="S5" s="20">
        <v>-1.445833333333324E-2</v>
      </c>
      <c r="T5" s="20">
        <v>2.4166666666667336E-3</v>
      </c>
      <c r="U5" s="20">
        <v>2.6166666666666893E-2</v>
      </c>
      <c r="V5" s="20">
        <v>7.4583333333331225E-3</v>
      </c>
      <c r="W5" s="20">
        <v>-2.0041666666666957E-2</v>
      </c>
      <c r="X5" s="20">
        <v>-0.12024999999999997</v>
      </c>
      <c r="Y5" s="23">
        <f t="shared" ref="Y5" si="3">AVERAGE(P5:X5)</f>
        <v>0.10600462962962959</v>
      </c>
    </row>
    <row r="6" spans="1:27" x14ac:dyDescent="0.2">
      <c r="A6" s="9">
        <v>39142</v>
      </c>
      <c r="B6" s="10">
        <v>1.236</v>
      </c>
      <c r="C6" s="10"/>
      <c r="D6" s="10">
        <f t="shared" si="1"/>
        <v>1.236</v>
      </c>
      <c r="E6" s="19">
        <v>0.14129166666666665</v>
      </c>
      <c r="F6" s="39">
        <v>1.1053299999999999</v>
      </c>
      <c r="G6" s="22"/>
      <c r="H6" s="39">
        <f t="shared" si="0"/>
        <v>1.1053299999999999</v>
      </c>
      <c r="I6" s="40">
        <v>0.13542499999999996</v>
      </c>
      <c r="J6" s="39">
        <v>0.60899999999999999</v>
      </c>
      <c r="K6" s="22"/>
      <c r="L6" s="39">
        <f t="shared" si="2"/>
        <v>0.60899999999999999</v>
      </c>
      <c r="M6" s="40">
        <v>8.6347222222222186E-2</v>
      </c>
      <c r="N6" s="50"/>
      <c r="O6" s="20">
        <v>3</v>
      </c>
      <c r="P6" s="20">
        <v>1.236</v>
      </c>
      <c r="Q6" s="20">
        <v>-1.5875000000000306E-2</v>
      </c>
      <c r="R6" s="20">
        <v>-6.4083333333333492E-2</v>
      </c>
      <c r="S6" s="20">
        <v>2.5249999999999995E-2</v>
      </c>
      <c r="T6" s="20">
        <v>3.7333333333333218E-2</v>
      </c>
      <c r="U6" s="20">
        <v>6.6791666666666805E-2</v>
      </c>
      <c r="V6" s="20">
        <v>2.866666666666684E-2</v>
      </c>
      <c r="W6" s="20">
        <v>-1.679166666666676E-2</v>
      </c>
      <c r="X6" s="20">
        <v>-2.5666666666666504E-2</v>
      </c>
      <c r="Y6" s="23">
        <f>AVERAGE(P6:X6)</f>
        <v>0.14129166666666665</v>
      </c>
      <c r="AA6" s="7" t="s">
        <v>174</v>
      </c>
    </row>
    <row r="7" spans="1:27" x14ac:dyDescent="0.2">
      <c r="A7" s="9">
        <v>39173</v>
      </c>
      <c r="B7" s="10">
        <v>1.2669999999999999</v>
      </c>
      <c r="C7" s="10"/>
      <c r="D7" s="10">
        <f t="shared" si="1"/>
        <v>1.2669999999999999</v>
      </c>
      <c r="E7" s="19">
        <v>0.15334259259259253</v>
      </c>
      <c r="F7" s="39">
        <v>1.12063</v>
      </c>
      <c r="G7" s="22"/>
      <c r="H7" s="39">
        <f t="shared" si="0"/>
        <v>1.12063</v>
      </c>
      <c r="I7" s="40">
        <v>0.13579550925925921</v>
      </c>
      <c r="J7" s="39">
        <v>0.622</v>
      </c>
      <c r="K7" s="22"/>
      <c r="L7" s="39">
        <f t="shared" si="2"/>
        <v>0.622</v>
      </c>
      <c r="M7" s="40">
        <v>8.2652777777777769E-2</v>
      </c>
      <c r="N7" s="50"/>
      <c r="O7" s="20">
        <v>4</v>
      </c>
      <c r="P7" s="20">
        <v>1.2669999999999999</v>
      </c>
      <c r="Q7" s="20">
        <v>-3.4624999999999906E-2</v>
      </c>
      <c r="R7" s="20">
        <v>-3.0499999999999972E-2</v>
      </c>
      <c r="S7" s="20">
        <v>4.5791666666666231E-2</v>
      </c>
      <c r="T7" s="20">
        <v>3.6541666666666694E-2</v>
      </c>
      <c r="U7" s="20">
        <v>9.6041666666666803E-2</v>
      </c>
      <c r="V7" s="20">
        <v>-5.8750000000000746E-3</v>
      </c>
      <c r="W7" s="20">
        <v>-3.458333333333341E-3</v>
      </c>
      <c r="X7" s="20">
        <v>9.1666666666665453E-3</v>
      </c>
      <c r="Y7" s="23">
        <f t="shared" ref="Y7:Y15" si="4">AVERAGE(P7:X7)</f>
        <v>0.15334259259259253</v>
      </c>
    </row>
    <row r="8" spans="1:27" x14ac:dyDescent="0.2">
      <c r="A8" s="9">
        <v>39203</v>
      </c>
      <c r="B8" s="10">
        <v>1.3149999999999999</v>
      </c>
      <c r="C8" s="10"/>
      <c r="D8" s="10">
        <f t="shared" si="1"/>
        <v>1.3149999999999999</v>
      </c>
      <c r="E8" s="19">
        <v>0.16787037037037034</v>
      </c>
      <c r="F8" s="39">
        <v>1.131</v>
      </c>
      <c r="G8" s="22"/>
      <c r="H8" s="39">
        <f t="shared" si="0"/>
        <v>1.131</v>
      </c>
      <c r="I8" s="40">
        <v>0.15216861111111102</v>
      </c>
      <c r="J8" s="39">
        <v>0.61899999999999999</v>
      </c>
      <c r="K8" s="22"/>
      <c r="L8" s="39">
        <f t="shared" si="2"/>
        <v>0.61899999999999999</v>
      </c>
      <c r="M8" s="40">
        <v>6.9425925925925877E-2</v>
      </c>
      <c r="N8" s="50"/>
      <c r="O8" s="20">
        <v>5</v>
      </c>
      <c r="P8" s="20">
        <v>1.3149999999999999</v>
      </c>
      <c r="Q8" s="20">
        <v>5.0666666666666638E-2</v>
      </c>
      <c r="R8" s="20">
        <v>8.999999999999897E-3</v>
      </c>
      <c r="S8" s="20">
        <v>4.3499999999999872E-2</v>
      </c>
      <c r="T8" s="20">
        <v>2.3249999999999993E-2</v>
      </c>
      <c r="U8" s="20">
        <v>3.400000000000003E-2</v>
      </c>
      <c r="V8" s="20">
        <v>-3.516666666666679E-2</v>
      </c>
      <c r="W8" s="20">
        <v>1.0458333333333236E-2</v>
      </c>
      <c r="X8" s="20">
        <v>6.0125000000000206E-2</v>
      </c>
      <c r="Y8" s="23">
        <f t="shared" si="4"/>
        <v>0.16787037037037034</v>
      </c>
    </row>
    <row r="9" spans="1:27" x14ac:dyDescent="0.2">
      <c r="A9" s="9">
        <v>39234</v>
      </c>
      <c r="B9" s="10">
        <v>1.3460000000000001</v>
      </c>
      <c r="C9" s="10"/>
      <c r="D9" s="10">
        <f t="shared" si="1"/>
        <v>1.3460000000000001</v>
      </c>
      <c r="E9" s="19">
        <v>0.17938425925925927</v>
      </c>
      <c r="F9" s="39">
        <v>1.1503099999999999</v>
      </c>
      <c r="G9" s="22"/>
      <c r="H9" s="39">
        <f t="shared" si="0"/>
        <v>1.1503099999999999</v>
      </c>
      <c r="I9" s="40">
        <v>0.16248222222222219</v>
      </c>
      <c r="J9" s="39">
        <v>0.61499999999999999</v>
      </c>
      <c r="K9" s="22"/>
      <c r="L9" s="39">
        <f t="shared" si="2"/>
        <v>0.61499999999999999</v>
      </c>
      <c r="M9" s="40">
        <v>5.8851851851851898E-2</v>
      </c>
      <c r="N9" s="50"/>
      <c r="O9" s="20">
        <v>6</v>
      </c>
      <c r="P9" s="20">
        <v>1.3460000000000001</v>
      </c>
      <c r="Q9" s="20">
        <v>0.12333333333333329</v>
      </c>
      <c r="R9" s="20">
        <v>6.9374999999999964E-2</v>
      </c>
      <c r="S9" s="20">
        <v>2.041666666666675E-2</v>
      </c>
      <c r="T9" s="20">
        <v>-1.5166666666666773E-2</v>
      </c>
      <c r="U9" s="20">
        <v>-2.1791666666666654E-2</v>
      </c>
      <c r="V9" s="20">
        <v>-1.6041666666666732E-2</v>
      </c>
      <c r="W9" s="20">
        <v>2.5458333333333361E-2</v>
      </c>
      <c r="X9" s="20">
        <v>8.2875000000000032E-2</v>
      </c>
      <c r="Y9" s="23">
        <f t="shared" si="4"/>
        <v>0.17938425925925927</v>
      </c>
    </row>
    <row r="10" spans="1:27" x14ac:dyDescent="0.2">
      <c r="A10" s="9">
        <v>39264</v>
      </c>
      <c r="B10" s="10">
        <v>1.3540000000000001</v>
      </c>
      <c r="C10" s="19">
        <f>((B4/2)+SUM(B5:B15)+(B16/2))/12</f>
        <v>1.3039583333333333</v>
      </c>
      <c r="D10" s="10">
        <f t="shared" si="1"/>
        <v>5.0041666666666762E-2</v>
      </c>
      <c r="E10" s="19">
        <v>0.2111898148148148</v>
      </c>
      <c r="F10" s="39">
        <v>1.16184</v>
      </c>
      <c r="G10" s="40">
        <f>((F4/2)+SUM(F5:F15)+(F16/2))/12</f>
        <v>1.1698650000000002</v>
      </c>
      <c r="H10" s="39">
        <f>F10-G10</f>
        <v>-8.0250000000001709E-3</v>
      </c>
      <c r="I10" s="40">
        <v>0.19550587962962965</v>
      </c>
      <c r="J10" s="39">
        <v>0.621</v>
      </c>
      <c r="K10" s="40">
        <f>((J4/2)+SUM(J5:J15)+(J16/2))/12</f>
        <v>0.62854166666666667</v>
      </c>
      <c r="L10" s="39">
        <f t="shared" si="2"/>
        <v>-7.5416666666666687E-3</v>
      </c>
      <c r="M10" s="40">
        <v>5.034722222222221E-2</v>
      </c>
      <c r="N10" s="50"/>
      <c r="O10" s="20">
        <v>7</v>
      </c>
      <c r="P10" s="20">
        <v>5.0041666666666762E-2</v>
      </c>
      <c r="Q10" s="20">
        <v>0.15379166666666633</v>
      </c>
      <c r="R10" s="20">
        <v>3.1000000000000361E-2</v>
      </c>
      <c r="S10" s="20">
        <v>2.5416666666664423E-3</v>
      </c>
      <c r="T10" s="20">
        <v>1.1333333333333417E-2</v>
      </c>
      <c r="U10" s="20">
        <v>-3.762500000000002E-2</v>
      </c>
      <c r="V10" s="20">
        <v>5.833333333333135E-3</v>
      </c>
      <c r="W10" s="20">
        <v>5.8791666666666798E-2</v>
      </c>
      <c r="X10" s="20">
        <v>1.625</v>
      </c>
      <c r="Y10" s="23">
        <f t="shared" si="4"/>
        <v>0.2111898148148148</v>
      </c>
    </row>
    <row r="11" spans="1:27" x14ac:dyDescent="0.2">
      <c r="A11" s="9">
        <v>39295</v>
      </c>
      <c r="B11" s="10">
        <v>1.3149999999999999</v>
      </c>
      <c r="C11" s="19">
        <f t="shared" ref="C11:C74" si="5">((B5/2)+SUM(B6:B16)+(B17/2))/12</f>
        <v>1.3170416666666667</v>
      </c>
      <c r="D11" s="10">
        <f t="shared" si="1"/>
        <v>-2.0416666666667194E-3</v>
      </c>
      <c r="E11" s="19">
        <v>0.20164351851851864</v>
      </c>
      <c r="F11" s="39">
        <v>1.1735899999999999</v>
      </c>
      <c r="G11" s="40">
        <f>((F5/2)+SUM(F6:F16)+(F17/2))/12</f>
        <v>1.1851812500000001</v>
      </c>
      <c r="H11" s="39">
        <f>F11-G11</f>
        <v>-1.1591250000000164E-2</v>
      </c>
      <c r="I11" s="40">
        <v>0.18147805555555557</v>
      </c>
      <c r="J11" s="39">
        <v>0.626</v>
      </c>
      <c r="K11" s="40">
        <f t="shared" ref="K11:K74" si="6">((J5/2)+SUM(J6:J16)+(J17/2))/12</f>
        <v>0.63466666666666671</v>
      </c>
      <c r="L11" s="39">
        <f t="shared" si="2"/>
        <v>-8.6666666666667114E-3</v>
      </c>
      <c r="M11" s="40">
        <v>5.3310185185185141E-2</v>
      </c>
      <c r="N11" s="50"/>
      <c r="O11" s="20">
        <v>8</v>
      </c>
      <c r="P11" s="20">
        <v>-2.0416666666667194E-3</v>
      </c>
      <c r="Q11" s="20">
        <v>0.10945833333333321</v>
      </c>
      <c r="R11" s="20">
        <v>4.0833333333333277E-2</v>
      </c>
      <c r="S11" s="20">
        <v>-1.9124999999999837E-2</v>
      </c>
      <c r="T11" s="20">
        <v>-1.6666666666687036E-4</v>
      </c>
      <c r="U11" s="20">
        <v>2.6500000000000634E-2</v>
      </c>
      <c r="V11" s="20">
        <v>2.3708333333333664E-2</v>
      </c>
      <c r="W11" s="20">
        <v>6.7625000000000268E-2</v>
      </c>
      <c r="X11" s="20">
        <v>1.5680000000000001</v>
      </c>
      <c r="Y11" s="23">
        <f t="shared" si="4"/>
        <v>0.20164351851851864</v>
      </c>
    </row>
    <row r="12" spans="1:27" x14ac:dyDescent="0.2">
      <c r="A12" s="9">
        <v>39326</v>
      </c>
      <c r="B12" s="10">
        <v>1.306</v>
      </c>
      <c r="C12" s="19">
        <f t="shared" si="5"/>
        <v>1.3299166666666666</v>
      </c>
      <c r="D12" s="10">
        <f t="shared" si="1"/>
        <v>-2.3916666666666586E-2</v>
      </c>
      <c r="E12" s="19">
        <v>0.18867592592592597</v>
      </c>
      <c r="F12" s="39">
        <v>1.1806700000000001</v>
      </c>
      <c r="G12" s="40">
        <f t="shared" ref="G12:G75" si="7">((F6/2)+SUM(F7:F17)+(F18/2))/12</f>
        <v>1.2025229166666664</v>
      </c>
      <c r="H12" s="39">
        <f t="shared" ref="H12:H75" si="8">F12-G12</f>
        <v>-2.1852916666666333E-2</v>
      </c>
      <c r="I12" s="40">
        <v>0.17439976851851857</v>
      </c>
      <c r="J12" s="39">
        <v>0.626</v>
      </c>
      <c r="K12" s="40">
        <f t="shared" si="6"/>
        <v>0.64150000000000007</v>
      </c>
      <c r="L12" s="39">
        <f t="shared" si="2"/>
        <v>-1.5500000000000069E-2</v>
      </c>
      <c r="M12" s="40">
        <v>5.7439814814814798E-2</v>
      </c>
      <c r="N12" s="50"/>
      <c r="O12" s="20">
        <v>9</v>
      </c>
      <c r="P12" s="20">
        <v>-2.3916666666666586E-2</v>
      </c>
      <c r="Q12" s="20">
        <v>0.1050000000000002</v>
      </c>
      <c r="R12" s="20">
        <v>1.5000000000000568E-3</v>
      </c>
      <c r="S12" s="20">
        <v>-3.9541666666666808E-2</v>
      </c>
      <c r="T12" s="20">
        <v>-1.9833333333333369E-2</v>
      </c>
      <c r="U12" s="20">
        <v>7.6791666666666814E-2</v>
      </c>
      <c r="V12" s="20">
        <v>3.4875000000000211E-2</v>
      </c>
      <c r="W12" s="20">
        <v>6.8208333333333204E-2</v>
      </c>
      <c r="X12" s="20">
        <v>1.4950000000000001</v>
      </c>
      <c r="Y12" s="23">
        <f t="shared" si="4"/>
        <v>0.18867592592592597</v>
      </c>
    </row>
    <row r="13" spans="1:27" x14ac:dyDescent="0.2">
      <c r="A13" s="9">
        <v>39356</v>
      </c>
      <c r="B13" s="10">
        <v>1.3129999999999999</v>
      </c>
      <c r="C13" s="19">
        <f t="shared" si="5"/>
        <v>1.340625</v>
      </c>
      <c r="D13" s="10">
        <f t="shared" si="1"/>
        <v>-2.7625000000000011E-2</v>
      </c>
      <c r="E13" s="19">
        <v>0.16047222222222227</v>
      </c>
      <c r="F13" s="39">
        <v>1.2052799999999999</v>
      </c>
      <c r="G13" s="40">
        <f t="shared" si="7"/>
        <v>1.22134875</v>
      </c>
      <c r="H13" s="39">
        <f t="shared" si="8"/>
        <v>-1.6068750000000076E-2</v>
      </c>
      <c r="I13" s="40">
        <v>0.15493305555555559</v>
      </c>
      <c r="J13" s="39">
        <v>0.63100000000000001</v>
      </c>
      <c r="K13" s="40">
        <f t="shared" si="6"/>
        <v>0.64729166666666671</v>
      </c>
      <c r="L13" s="39">
        <f t="shared" si="2"/>
        <v>-1.6291666666666704E-2</v>
      </c>
      <c r="M13" s="40">
        <v>5.9250000000000011E-2</v>
      </c>
      <c r="N13" s="50"/>
      <c r="O13" s="20">
        <v>10</v>
      </c>
      <c r="P13" s="20">
        <v>-2.7625000000000011E-2</v>
      </c>
      <c r="Q13" s="20">
        <v>3.3208333333333506E-2</v>
      </c>
      <c r="R13" s="20">
        <v>-3.0041666666666522E-2</v>
      </c>
      <c r="S13" s="20">
        <v>-5.6916666666666726E-2</v>
      </c>
      <c r="T13" s="20">
        <v>-4.1166666666666796E-2</v>
      </c>
      <c r="U13" s="20">
        <v>4.3958333333333321E-2</v>
      </c>
      <c r="V13" s="20">
        <v>-4.6249999999998792E-3</v>
      </c>
      <c r="W13" s="20">
        <v>5.4458333333333497E-2</v>
      </c>
      <c r="X13" s="20">
        <v>1.4730000000000001</v>
      </c>
      <c r="Y13" s="23">
        <f t="shared" si="4"/>
        <v>0.16047222222222227</v>
      </c>
    </row>
    <row r="14" spans="1:27" x14ac:dyDescent="0.2">
      <c r="A14" s="9">
        <v>39387</v>
      </c>
      <c r="B14" s="10">
        <v>1.347</v>
      </c>
      <c r="C14" s="19">
        <f t="shared" si="5"/>
        <v>1.3509166666666668</v>
      </c>
      <c r="D14" s="10">
        <f t="shared" si="1"/>
        <v>-3.9166666666667904E-3</v>
      </c>
      <c r="E14" s="19">
        <v>0.13285648148148149</v>
      </c>
      <c r="F14" s="39">
        <v>1.25241</v>
      </c>
      <c r="G14" s="40">
        <f t="shared" si="7"/>
        <v>1.243725</v>
      </c>
      <c r="H14" s="39">
        <f t="shared" si="8"/>
        <v>8.6850000000000538E-3</v>
      </c>
      <c r="I14" s="40">
        <v>0.13224087962962966</v>
      </c>
      <c r="J14" s="39">
        <v>0.65400000000000003</v>
      </c>
      <c r="K14" s="40">
        <f t="shared" si="6"/>
        <v>0.65254166666666669</v>
      </c>
      <c r="L14" s="39">
        <f t="shared" si="2"/>
        <v>1.4583333333333393E-3</v>
      </c>
      <c r="M14" s="40">
        <v>6.2884259259259279E-2</v>
      </c>
      <c r="N14" s="50"/>
      <c r="O14" s="20">
        <v>11</v>
      </c>
      <c r="P14" s="20">
        <v>-3.9166666666667904E-3</v>
      </c>
      <c r="Q14" s="20">
        <v>-8.4291666666666654E-2</v>
      </c>
      <c r="R14" s="20">
        <v>-1.2375000000000025E-2</v>
      </c>
      <c r="S14" s="20">
        <v>-5.1958333333333329E-2</v>
      </c>
      <c r="T14" s="20">
        <v>-6.570833333333348E-2</v>
      </c>
      <c r="U14" s="20">
        <v>-2.2333333333333316E-2</v>
      </c>
      <c r="V14" s="20">
        <v>-2.9333333333333211E-2</v>
      </c>
      <c r="W14" s="20">
        <v>8.6250000000001048E-3</v>
      </c>
      <c r="X14" s="20">
        <v>1.4570000000000001</v>
      </c>
      <c r="Y14" s="23">
        <f t="shared" si="4"/>
        <v>0.13285648148148149</v>
      </c>
    </row>
    <row r="15" spans="1:27" x14ac:dyDescent="0.2">
      <c r="A15" s="9">
        <v>39417</v>
      </c>
      <c r="B15" s="10">
        <v>1.36</v>
      </c>
      <c r="C15" s="19">
        <f t="shared" si="5"/>
        <v>1.3636666666666668</v>
      </c>
      <c r="D15" s="10">
        <f t="shared" si="1"/>
        <v>-3.6666666666667069E-3</v>
      </c>
      <c r="E15" s="19">
        <v>0.12474537037037042</v>
      </c>
      <c r="F15" s="39">
        <v>1.2861100000000001</v>
      </c>
      <c r="G15" s="40">
        <f t="shared" si="7"/>
        <v>1.2716041666666666</v>
      </c>
      <c r="H15" s="39">
        <f t="shared" si="8"/>
        <v>1.450583333333344E-2</v>
      </c>
      <c r="I15" s="40">
        <v>0.12411629629629628</v>
      </c>
      <c r="J15" s="39">
        <v>0.66900000000000004</v>
      </c>
      <c r="K15" s="40">
        <f t="shared" si="6"/>
        <v>0.6586249999999999</v>
      </c>
      <c r="L15" s="39">
        <f t="shared" si="2"/>
        <v>1.0375000000000134E-2</v>
      </c>
      <c r="M15" s="40">
        <v>7.4083333333333362E-2</v>
      </c>
      <c r="N15" s="50"/>
      <c r="O15" s="21">
        <v>12</v>
      </c>
      <c r="P15" s="21">
        <v>-3.6666666666667069E-3</v>
      </c>
      <c r="Q15" s="21">
        <v>-0.15658333333333352</v>
      </c>
      <c r="R15" s="21">
        <v>-3.8791666666666558E-2</v>
      </c>
      <c r="S15" s="21">
        <v>-2.2833333333333039E-2</v>
      </c>
      <c r="T15" s="21">
        <v>-2.2041666666666737E-2</v>
      </c>
      <c r="U15" s="21">
        <v>-3.0541666666666689E-2</v>
      </c>
      <c r="V15" s="21">
        <v>-6.6249999999996589E-3</v>
      </c>
      <c r="W15" s="21">
        <v>-4.7208333333333297E-2</v>
      </c>
      <c r="X15" s="21">
        <v>1.4510000000000001</v>
      </c>
      <c r="Y15" s="44">
        <f t="shared" si="4"/>
        <v>0.12474537037037042</v>
      </c>
    </row>
    <row r="16" spans="1:27" x14ac:dyDescent="0.2">
      <c r="A16" s="9">
        <v>39448</v>
      </c>
      <c r="B16" s="10">
        <v>1.3640000000000001</v>
      </c>
      <c r="C16" s="19">
        <f t="shared" si="5"/>
        <v>1.3775833333333336</v>
      </c>
      <c r="D16" s="10">
        <f t="shared" si="1"/>
        <v>-1.3583333333333503E-2</v>
      </c>
      <c r="E16" s="19">
        <v>9.5319444444444457E-2</v>
      </c>
      <c r="F16" s="39">
        <v>1.2777400000000001</v>
      </c>
      <c r="G16" s="40">
        <f t="shared" si="7"/>
        <v>1.3013225000000002</v>
      </c>
      <c r="H16" s="39">
        <f t="shared" si="8"/>
        <v>-2.3582500000000062E-2</v>
      </c>
      <c r="I16" s="40">
        <v>0.11127449074074075</v>
      </c>
      <c r="J16" s="39">
        <v>0.67400000000000004</v>
      </c>
      <c r="K16" s="40">
        <f t="shared" si="6"/>
        <v>0.66495833333333332</v>
      </c>
      <c r="L16" s="39">
        <f t="shared" si="2"/>
        <v>9.0416666666667256E-3</v>
      </c>
      <c r="M16" s="40">
        <v>7.8143518518518515E-2</v>
      </c>
    </row>
    <row r="17" spans="1:13" x14ac:dyDescent="0.2">
      <c r="A17" s="9">
        <v>39479</v>
      </c>
      <c r="B17" s="10">
        <v>1.361</v>
      </c>
      <c r="C17" s="19">
        <f t="shared" si="5"/>
        <v>1.3905416666666668</v>
      </c>
      <c r="D17" s="10">
        <f t="shared" si="1"/>
        <v>-2.9541666666666799E-2</v>
      </c>
      <c r="E17" s="19">
        <v>0.10600462962962959</v>
      </c>
      <c r="F17" s="39">
        <v>1.27189</v>
      </c>
      <c r="G17" s="40">
        <f t="shared" si="7"/>
        <v>1.32713875</v>
      </c>
      <c r="H17" s="39">
        <f t="shared" si="8"/>
        <v>-5.5248750000000069E-2</v>
      </c>
      <c r="I17" s="40">
        <v>0.10479009259259255</v>
      </c>
      <c r="J17" s="39">
        <v>0.69099999999999995</v>
      </c>
      <c r="K17" s="40">
        <f t="shared" si="6"/>
        <v>0.67074999999999996</v>
      </c>
      <c r="L17" s="39">
        <f t="shared" si="2"/>
        <v>2.024999999999999E-2</v>
      </c>
      <c r="M17" s="40">
        <v>8.0138888888888843E-2</v>
      </c>
    </row>
    <row r="18" spans="1:13" x14ac:dyDescent="0.2">
      <c r="A18" s="9">
        <v>39508</v>
      </c>
      <c r="B18" s="10">
        <v>1.3859999999999999</v>
      </c>
      <c r="C18" s="19">
        <f t="shared" si="5"/>
        <v>1.4018750000000002</v>
      </c>
      <c r="D18" s="10">
        <f t="shared" si="1"/>
        <v>-1.5875000000000306E-2</v>
      </c>
      <c r="E18" s="19">
        <v>0.14129166666666665</v>
      </c>
      <c r="F18" s="39">
        <v>1.3322799999999999</v>
      </c>
      <c r="G18" s="40">
        <f t="shared" si="7"/>
        <v>1.3465758333333335</v>
      </c>
      <c r="H18" s="39">
        <f t="shared" si="8"/>
        <v>-1.4295833333333618E-2</v>
      </c>
      <c r="I18" s="40">
        <v>0.13542499999999996</v>
      </c>
      <c r="J18" s="39">
        <v>0.69099999999999995</v>
      </c>
      <c r="K18" s="40">
        <f t="shared" si="6"/>
        <v>0.67604166666666654</v>
      </c>
      <c r="L18" s="39">
        <f t="shared" si="2"/>
        <v>1.4958333333333407E-2</v>
      </c>
      <c r="M18" s="40">
        <v>8.6347222222222186E-2</v>
      </c>
    </row>
    <row r="19" spans="1:13" x14ac:dyDescent="0.2">
      <c r="A19" s="9">
        <v>39539</v>
      </c>
      <c r="B19" s="10">
        <v>1.3740000000000001</v>
      </c>
      <c r="C19" s="19">
        <f t="shared" si="5"/>
        <v>1.408625</v>
      </c>
      <c r="D19" s="10">
        <f t="shared" si="1"/>
        <v>-3.4624999999999906E-2</v>
      </c>
      <c r="E19" s="19">
        <v>0.15334259259259253</v>
      </c>
      <c r="F19" s="39">
        <v>1.3454999999999999</v>
      </c>
      <c r="G19" s="40">
        <f t="shared" si="7"/>
        <v>1.3590508333333335</v>
      </c>
      <c r="H19" s="39">
        <f t="shared" si="8"/>
        <v>-1.3550833333333623E-2</v>
      </c>
      <c r="I19" s="40">
        <v>0.13579550925925921</v>
      </c>
      <c r="J19" s="39">
        <v>0.67900000000000005</v>
      </c>
      <c r="K19" s="40">
        <f t="shared" si="6"/>
        <v>0.68095833333333333</v>
      </c>
      <c r="L19" s="39">
        <f t="shared" si="2"/>
        <v>-1.9583333333332842E-3</v>
      </c>
      <c r="M19" s="40">
        <v>8.2652777777777769E-2</v>
      </c>
    </row>
    <row r="20" spans="1:13" x14ac:dyDescent="0.2">
      <c r="A20" s="9">
        <v>39569</v>
      </c>
      <c r="B20" s="10">
        <v>1.4550000000000001</v>
      </c>
      <c r="C20" s="19">
        <f t="shared" si="5"/>
        <v>1.4043333333333334</v>
      </c>
      <c r="D20" s="10">
        <f t="shared" si="1"/>
        <v>5.0666666666666638E-2</v>
      </c>
      <c r="E20" s="19">
        <v>0.16787037037037034</v>
      </c>
      <c r="F20" s="39">
        <v>1.44316</v>
      </c>
      <c r="G20" s="40">
        <f t="shared" si="7"/>
        <v>1.3606595833333335</v>
      </c>
      <c r="H20" s="39">
        <f t="shared" si="8"/>
        <v>8.2500416666666521E-2</v>
      </c>
      <c r="I20" s="40">
        <v>0.15216861111111102</v>
      </c>
      <c r="J20" s="39">
        <v>0.68799999999999994</v>
      </c>
      <c r="K20" s="40">
        <f t="shared" si="6"/>
        <v>0.68391666666666673</v>
      </c>
      <c r="L20" s="39">
        <f t="shared" si="2"/>
        <v>4.0833333333332167E-3</v>
      </c>
      <c r="M20" s="40">
        <v>6.9425925925925877E-2</v>
      </c>
    </row>
    <row r="21" spans="1:13" x14ac:dyDescent="0.2">
      <c r="A21" s="9">
        <v>39600</v>
      </c>
      <c r="B21" s="10">
        <v>1.512</v>
      </c>
      <c r="C21" s="19">
        <f t="shared" si="5"/>
        <v>1.3886666666666667</v>
      </c>
      <c r="D21" s="10">
        <f t="shared" si="1"/>
        <v>0.12333333333333329</v>
      </c>
      <c r="E21" s="19">
        <v>0.17938425925925927</v>
      </c>
      <c r="F21" s="39">
        <v>1.50725</v>
      </c>
      <c r="G21" s="40">
        <f t="shared" si="7"/>
        <v>1.3502095833333334</v>
      </c>
      <c r="H21" s="39">
        <f t="shared" si="8"/>
        <v>0.15704041666666657</v>
      </c>
      <c r="I21" s="40">
        <v>0.16248222222222219</v>
      </c>
      <c r="J21" s="39">
        <v>0.69199999999999995</v>
      </c>
      <c r="K21" s="40">
        <f t="shared" si="6"/>
        <v>0.68262499999999993</v>
      </c>
      <c r="L21" s="39">
        <f t="shared" si="2"/>
        <v>9.3750000000000222E-3</v>
      </c>
      <c r="M21" s="40">
        <v>5.8851851851851898E-2</v>
      </c>
    </row>
    <row r="22" spans="1:13" x14ac:dyDescent="0.2">
      <c r="A22" s="9">
        <v>39630</v>
      </c>
      <c r="B22" s="10">
        <v>1.522</v>
      </c>
      <c r="C22" s="19">
        <f t="shared" si="5"/>
        <v>1.3682083333333337</v>
      </c>
      <c r="D22" s="10">
        <f t="shared" si="1"/>
        <v>0.15379166666666633</v>
      </c>
      <c r="E22" s="19">
        <v>0.2111898148148148</v>
      </c>
      <c r="F22" s="39">
        <v>1.51814</v>
      </c>
      <c r="G22" s="40">
        <f t="shared" si="7"/>
        <v>1.3327283333333335</v>
      </c>
      <c r="H22" s="39">
        <f t="shared" si="8"/>
        <v>0.18541166666666653</v>
      </c>
      <c r="I22" s="40">
        <v>0.19550587962962965</v>
      </c>
      <c r="J22" s="39">
        <v>0.69599999999999995</v>
      </c>
      <c r="K22" s="40">
        <f t="shared" si="6"/>
        <v>0.6775416666666666</v>
      </c>
      <c r="L22" s="39">
        <f t="shared" si="2"/>
        <v>1.8458333333333354E-2</v>
      </c>
      <c r="M22" s="40">
        <v>5.034722222222221E-2</v>
      </c>
    </row>
    <row r="23" spans="1:13" x14ac:dyDescent="0.2">
      <c r="A23" s="9">
        <v>39661</v>
      </c>
      <c r="B23" s="10">
        <v>1.458</v>
      </c>
      <c r="C23" s="19">
        <f t="shared" si="5"/>
        <v>1.3485416666666667</v>
      </c>
      <c r="D23" s="10">
        <f t="shared" si="1"/>
        <v>0.10945833333333321</v>
      </c>
      <c r="E23" s="19">
        <v>0.20164351851851864</v>
      </c>
      <c r="F23" s="39">
        <v>1.4368799999999999</v>
      </c>
      <c r="G23" s="40">
        <f t="shared" si="7"/>
        <v>1.3143320833333332</v>
      </c>
      <c r="H23" s="39">
        <f t="shared" si="8"/>
        <v>0.12254791666666676</v>
      </c>
      <c r="I23" s="40">
        <v>0.18147805555555557</v>
      </c>
      <c r="J23" s="39">
        <v>0.69</v>
      </c>
      <c r="K23" s="40">
        <f t="shared" si="6"/>
        <v>0.67016666666666669</v>
      </c>
      <c r="L23" s="39">
        <f t="shared" si="2"/>
        <v>1.9833333333333258E-2</v>
      </c>
      <c r="M23" s="40">
        <v>5.3310185185185141E-2</v>
      </c>
    </row>
    <row r="24" spans="1:13" x14ac:dyDescent="0.2">
      <c r="A24" s="9">
        <v>39692</v>
      </c>
      <c r="B24" s="10">
        <v>1.4350000000000001</v>
      </c>
      <c r="C24" s="19">
        <f t="shared" si="5"/>
        <v>1.3299999999999998</v>
      </c>
      <c r="D24" s="10">
        <f t="shared" si="1"/>
        <v>0.1050000000000002</v>
      </c>
      <c r="E24" s="19">
        <v>0.18867592592592597</v>
      </c>
      <c r="F24" s="39">
        <v>1.3838699999999999</v>
      </c>
      <c r="G24" s="40">
        <f t="shared" si="7"/>
        <v>1.29247125</v>
      </c>
      <c r="H24" s="39">
        <f t="shared" si="8"/>
        <v>9.1398749999999973E-2</v>
      </c>
      <c r="I24" s="40">
        <v>0.17439976851851857</v>
      </c>
      <c r="J24" s="39">
        <v>0.68899999999999995</v>
      </c>
      <c r="K24" s="40">
        <f t="shared" si="6"/>
        <v>0.66129166666666661</v>
      </c>
      <c r="L24" s="39">
        <f t="shared" si="2"/>
        <v>2.7708333333333335E-2</v>
      </c>
      <c r="M24" s="40">
        <v>5.7439814814814798E-2</v>
      </c>
    </row>
    <row r="25" spans="1:13" x14ac:dyDescent="0.2">
      <c r="A25" s="9">
        <v>39722</v>
      </c>
      <c r="B25" s="10">
        <v>1.3460000000000001</v>
      </c>
      <c r="C25" s="19">
        <f t="shared" si="5"/>
        <v>1.3127916666666666</v>
      </c>
      <c r="D25" s="10">
        <f t="shared" si="1"/>
        <v>3.3208333333333506E-2</v>
      </c>
      <c r="E25" s="19">
        <v>0.16047222222222227</v>
      </c>
      <c r="F25" s="39">
        <v>1.30148</v>
      </c>
      <c r="G25" s="40">
        <f t="shared" si="7"/>
        <v>1.2669066666666666</v>
      </c>
      <c r="H25" s="39">
        <f t="shared" si="8"/>
        <v>3.4573333333333345E-2</v>
      </c>
      <c r="I25" s="40">
        <v>0.15493305555555559</v>
      </c>
      <c r="J25" s="39">
        <v>0.68600000000000005</v>
      </c>
      <c r="K25" s="40">
        <f t="shared" si="6"/>
        <v>0.65141666666666675</v>
      </c>
      <c r="L25" s="39">
        <f t="shared" si="2"/>
        <v>3.4583333333333299E-2</v>
      </c>
      <c r="M25" s="40">
        <v>5.9250000000000011E-2</v>
      </c>
    </row>
    <row r="26" spans="1:13" x14ac:dyDescent="0.2">
      <c r="A26" s="9">
        <v>39753</v>
      </c>
      <c r="B26" s="10">
        <v>1.2110000000000001</v>
      </c>
      <c r="C26" s="19">
        <f t="shared" si="5"/>
        <v>1.2952916666666667</v>
      </c>
      <c r="D26" s="10">
        <f t="shared" si="1"/>
        <v>-8.4291666666666654E-2</v>
      </c>
      <c r="E26" s="19">
        <v>0.13285648148148149</v>
      </c>
      <c r="F26" s="39">
        <v>1.19482</v>
      </c>
      <c r="G26" s="40">
        <f t="shared" si="7"/>
        <v>1.2383383333333333</v>
      </c>
      <c r="H26" s="39">
        <f t="shared" si="8"/>
        <v>-4.3518333333333326E-2</v>
      </c>
      <c r="I26" s="40">
        <v>0.13224087962962966</v>
      </c>
      <c r="J26" s="39">
        <v>0.67</v>
      </c>
      <c r="K26" s="40">
        <f t="shared" si="6"/>
        <v>0.6399583333333333</v>
      </c>
      <c r="L26" s="39">
        <f t="shared" si="2"/>
        <v>3.0041666666666744E-2</v>
      </c>
      <c r="M26" s="40">
        <v>6.2884259259259279E-2</v>
      </c>
    </row>
    <row r="27" spans="1:13" x14ac:dyDescent="0.2">
      <c r="A27" s="9">
        <v>39783</v>
      </c>
      <c r="B27" s="10">
        <v>1.1200000000000001</v>
      </c>
      <c r="C27" s="19">
        <f t="shared" si="5"/>
        <v>1.2765833333333336</v>
      </c>
      <c r="D27" s="10">
        <f t="shared" si="1"/>
        <v>-0.15658333333333352</v>
      </c>
      <c r="E27" s="19">
        <v>0.12474537037037042</v>
      </c>
      <c r="F27" s="39">
        <v>1.0929</v>
      </c>
      <c r="G27" s="40">
        <f t="shared" si="7"/>
        <v>1.2053045833333333</v>
      </c>
      <c r="H27" s="39">
        <f t="shared" si="8"/>
        <v>-0.11240458333333336</v>
      </c>
      <c r="I27" s="40">
        <v>0.12411629629629628</v>
      </c>
      <c r="J27" s="39">
        <v>0.622</v>
      </c>
      <c r="K27" s="40">
        <f t="shared" si="6"/>
        <v>0.62774999999999992</v>
      </c>
      <c r="L27" s="39">
        <f t="shared" si="2"/>
        <v>-5.7499999999999218E-3</v>
      </c>
      <c r="M27" s="40">
        <v>7.4083333333333362E-2</v>
      </c>
    </row>
    <row r="28" spans="1:13" x14ac:dyDescent="0.2">
      <c r="A28" s="9">
        <v>39814</v>
      </c>
      <c r="B28" s="10">
        <v>1.113</v>
      </c>
      <c r="C28" s="19">
        <f t="shared" si="5"/>
        <v>1.2569999999999999</v>
      </c>
      <c r="D28" s="10">
        <f t="shared" si="1"/>
        <v>-0.14399999999999991</v>
      </c>
      <c r="E28" s="19">
        <v>9.5319444444444457E-2</v>
      </c>
      <c r="F28" s="40">
        <v>1.0513999999999999</v>
      </c>
      <c r="G28" s="40">
        <f t="shared" si="7"/>
        <v>1.1701724999999998</v>
      </c>
      <c r="H28" s="39">
        <f t="shared" si="8"/>
        <v>-0.11877249999999995</v>
      </c>
      <c r="I28" s="40">
        <v>0.11127449074074075</v>
      </c>
      <c r="J28" s="40">
        <v>0.59899999999999998</v>
      </c>
      <c r="K28" s="40">
        <f t="shared" si="6"/>
        <v>0.61549999999999994</v>
      </c>
      <c r="L28" s="39">
        <f t="shared" si="2"/>
        <v>-1.6499999999999959E-2</v>
      </c>
      <c r="M28" s="40">
        <v>7.8143518518518515E-2</v>
      </c>
    </row>
    <row r="29" spans="1:13" x14ac:dyDescent="0.2">
      <c r="A29" s="9">
        <v>39845</v>
      </c>
      <c r="B29" s="10">
        <v>1.1399999999999999</v>
      </c>
      <c r="C29" s="19">
        <f t="shared" si="5"/>
        <v>1.2397083333333334</v>
      </c>
      <c r="D29" s="10">
        <f t="shared" si="1"/>
        <v>-9.970833333333351E-2</v>
      </c>
      <c r="E29" s="19">
        <v>0.10600462962962959</v>
      </c>
      <c r="F29" s="40">
        <v>1.0567200000000001</v>
      </c>
      <c r="G29" s="40">
        <f t="shared" si="7"/>
        <v>1.1388624999999999</v>
      </c>
      <c r="H29" s="39">
        <f t="shared" si="8"/>
        <v>-8.2142499999999785E-2</v>
      </c>
      <c r="I29" s="40">
        <v>0.10479009259259255</v>
      </c>
      <c r="J29" s="40">
        <v>0.58899999999999997</v>
      </c>
      <c r="K29" s="40">
        <f t="shared" si="6"/>
        <v>0.60324999999999995</v>
      </c>
      <c r="L29" s="39">
        <f t="shared" si="2"/>
        <v>-1.4249999999999985E-2</v>
      </c>
      <c r="M29" s="40">
        <v>8.0138888888888843E-2</v>
      </c>
    </row>
    <row r="30" spans="1:13" x14ac:dyDescent="0.2">
      <c r="A30" s="9">
        <v>39873</v>
      </c>
      <c r="B30" s="10">
        <v>1.1619999999999999</v>
      </c>
      <c r="C30" s="19">
        <f t="shared" si="5"/>
        <v>1.2260833333333334</v>
      </c>
      <c r="D30" s="10">
        <f t="shared" si="1"/>
        <v>-6.4083333333333492E-2</v>
      </c>
      <c r="E30" s="19">
        <v>0.14129166666666665</v>
      </c>
      <c r="F30" s="40">
        <v>1.0227900000000001</v>
      </c>
      <c r="G30" s="40">
        <f t="shared" si="7"/>
        <v>1.1135591666666664</v>
      </c>
      <c r="H30" s="39">
        <f t="shared" si="8"/>
        <v>-9.0769166666666345E-2</v>
      </c>
      <c r="I30" s="40">
        <v>0.13542499999999996</v>
      </c>
      <c r="J30" s="40">
        <v>0.57999999999999996</v>
      </c>
      <c r="K30" s="40">
        <f t="shared" si="6"/>
        <v>0.59125000000000005</v>
      </c>
      <c r="L30" s="39">
        <f t="shared" si="2"/>
        <v>-1.1250000000000093E-2</v>
      </c>
      <c r="M30" s="40">
        <v>8.6347222222222186E-2</v>
      </c>
    </row>
    <row r="31" spans="1:13" x14ac:dyDescent="0.2">
      <c r="A31" s="9">
        <v>39904</v>
      </c>
      <c r="B31" s="10">
        <v>1.1850000000000001</v>
      </c>
      <c r="C31" s="19">
        <f t="shared" si="5"/>
        <v>1.2155</v>
      </c>
      <c r="D31" s="10">
        <f t="shared" si="1"/>
        <v>-3.0499999999999972E-2</v>
      </c>
      <c r="E31" s="19">
        <v>0.15334259259259253</v>
      </c>
      <c r="F31" s="40">
        <v>1.0414399999999999</v>
      </c>
      <c r="G31" s="40">
        <f t="shared" si="7"/>
        <v>1.0929954166666669</v>
      </c>
      <c r="H31" s="39">
        <f t="shared" si="8"/>
        <v>-5.1555416666666964E-2</v>
      </c>
      <c r="I31" s="40">
        <v>0.13579550925925921</v>
      </c>
      <c r="J31" s="40">
        <v>0.55300000000000005</v>
      </c>
      <c r="K31" s="40">
        <f t="shared" si="6"/>
        <v>0.57937500000000008</v>
      </c>
      <c r="L31" s="39">
        <f t="shared" si="2"/>
        <v>-2.6375000000000037E-2</v>
      </c>
      <c r="M31" s="40">
        <v>8.2652777777777769E-2</v>
      </c>
    </row>
    <row r="32" spans="1:13" x14ac:dyDescent="0.2">
      <c r="A32" s="9">
        <v>39934</v>
      </c>
      <c r="B32" s="10">
        <v>1.224</v>
      </c>
      <c r="C32" s="19">
        <f t="shared" si="5"/>
        <v>1.2150000000000001</v>
      </c>
      <c r="D32" s="10">
        <f t="shared" si="1"/>
        <v>8.999999999999897E-3</v>
      </c>
      <c r="E32" s="19">
        <v>0.16787037037037034</v>
      </c>
      <c r="F32" s="40">
        <v>1.06158</v>
      </c>
      <c r="G32" s="40">
        <f t="shared" si="7"/>
        <v>1.0815566666666667</v>
      </c>
      <c r="H32" s="39">
        <f t="shared" si="8"/>
        <v>-1.9976666666666754E-2</v>
      </c>
      <c r="I32" s="40">
        <v>0.15216861111111102</v>
      </c>
      <c r="J32" s="40">
        <v>0.53900000000000003</v>
      </c>
      <c r="K32" s="40">
        <f t="shared" si="6"/>
        <v>0.56933333333333336</v>
      </c>
      <c r="L32" s="39">
        <f t="shared" si="2"/>
        <v>-3.0333333333333323E-2</v>
      </c>
      <c r="M32" s="40">
        <v>6.9425925925925877E-2</v>
      </c>
    </row>
    <row r="33" spans="1:25" x14ac:dyDescent="0.2">
      <c r="A33" s="9">
        <v>39965</v>
      </c>
      <c r="B33" s="10">
        <v>1.294</v>
      </c>
      <c r="C33" s="19">
        <f t="shared" si="5"/>
        <v>1.2246250000000001</v>
      </c>
      <c r="D33" s="10">
        <f t="shared" si="1"/>
        <v>6.9374999999999964E-2</v>
      </c>
      <c r="E33" s="19">
        <v>0.17938425925925927</v>
      </c>
      <c r="F33" s="40">
        <v>1.09602</v>
      </c>
      <c r="G33" s="40">
        <f t="shared" si="7"/>
        <v>1.0795979166666667</v>
      </c>
      <c r="H33" s="39">
        <f t="shared" si="8"/>
        <v>1.6422083333333282E-2</v>
      </c>
      <c r="I33" s="40">
        <v>0.16248222222222219</v>
      </c>
      <c r="J33" s="40">
        <v>0.54800000000000004</v>
      </c>
      <c r="K33" s="40">
        <f t="shared" si="6"/>
        <v>0.56416666666666671</v>
      </c>
      <c r="L33" s="39">
        <f t="shared" si="2"/>
        <v>-1.6166666666666663E-2</v>
      </c>
      <c r="M33" s="40">
        <v>5.8851851851851898E-2</v>
      </c>
    </row>
    <row r="34" spans="1:25" x14ac:dyDescent="0.2">
      <c r="A34" s="9">
        <v>39995</v>
      </c>
      <c r="B34" s="10">
        <v>1.27</v>
      </c>
      <c r="C34" s="19">
        <f t="shared" si="5"/>
        <v>1.2389999999999997</v>
      </c>
      <c r="D34" s="10">
        <f t="shared" si="1"/>
        <v>3.1000000000000361E-2</v>
      </c>
      <c r="E34" s="19">
        <v>0.2111898148148148</v>
      </c>
      <c r="F34" s="40">
        <v>1.0862000000000001</v>
      </c>
      <c r="G34" s="40">
        <f t="shared" si="7"/>
        <v>1.0844154166666666</v>
      </c>
      <c r="H34" s="39">
        <f t="shared" si="8"/>
        <v>1.7845833333334227E-3</v>
      </c>
      <c r="I34" s="40">
        <v>0.19550587962962965</v>
      </c>
      <c r="J34" s="40">
        <v>0.54600000000000004</v>
      </c>
      <c r="K34" s="40">
        <f t="shared" si="6"/>
        <v>0.56387500000000002</v>
      </c>
      <c r="L34" s="39">
        <f t="shared" si="2"/>
        <v>-1.7874999999999974E-2</v>
      </c>
      <c r="M34" s="40">
        <v>5.034722222222221E-2</v>
      </c>
    </row>
    <row r="35" spans="1:25" x14ac:dyDescent="0.2">
      <c r="A35" s="9">
        <v>40026</v>
      </c>
      <c r="B35" s="10">
        <v>1.2949999999999999</v>
      </c>
      <c r="C35" s="19">
        <f t="shared" si="5"/>
        <v>1.2541666666666667</v>
      </c>
      <c r="D35" s="10">
        <f t="shared" si="1"/>
        <v>4.0833333333333277E-2</v>
      </c>
      <c r="E35" s="19">
        <v>0.20164351851851864</v>
      </c>
      <c r="F35" s="40">
        <v>1.11738</v>
      </c>
      <c r="G35" s="40">
        <f t="shared" si="7"/>
        <v>1.0918925000000002</v>
      </c>
      <c r="H35" s="39">
        <f t="shared" si="8"/>
        <v>2.5487499999999885E-2</v>
      </c>
      <c r="I35" s="40">
        <v>0.18147805555555557</v>
      </c>
      <c r="J35" s="40">
        <v>0.54600000000000004</v>
      </c>
      <c r="K35" s="40">
        <f t="shared" si="6"/>
        <v>0.56674999999999998</v>
      </c>
      <c r="L35" s="39">
        <f t="shared" si="2"/>
        <v>-2.0749999999999935E-2</v>
      </c>
      <c r="M35" s="40">
        <v>5.3310185185185141E-2</v>
      </c>
    </row>
    <row r="36" spans="1:25" x14ac:dyDescent="0.2">
      <c r="A36" s="9">
        <v>40057</v>
      </c>
      <c r="B36" s="10">
        <v>1.2709999999999999</v>
      </c>
      <c r="C36" s="19">
        <f t="shared" si="5"/>
        <v>1.2694999999999999</v>
      </c>
      <c r="D36" s="10">
        <f t="shared" si="1"/>
        <v>1.5000000000000568E-3</v>
      </c>
      <c r="E36" s="19">
        <v>0.18867592592592597</v>
      </c>
      <c r="F36" s="40">
        <v>1.09609</v>
      </c>
      <c r="G36" s="40">
        <f t="shared" si="7"/>
        <v>1.1024087500000002</v>
      </c>
      <c r="H36" s="39">
        <f t="shared" si="8"/>
        <v>-6.3187500000001506E-3</v>
      </c>
      <c r="I36" s="40">
        <v>0.17439976851851857</v>
      </c>
      <c r="J36" s="40">
        <v>0.54500000000000004</v>
      </c>
      <c r="K36" s="40">
        <f t="shared" si="6"/>
        <v>0.57212499999999999</v>
      </c>
      <c r="L36" s="39">
        <f t="shared" si="2"/>
        <v>-2.7124999999999955E-2</v>
      </c>
      <c r="M36" s="40">
        <v>5.7439814814814798E-2</v>
      </c>
    </row>
    <row r="37" spans="1:25" x14ac:dyDescent="0.2">
      <c r="A37" s="9">
        <v>40087</v>
      </c>
      <c r="B37" s="10">
        <v>1.256</v>
      </c>
      <c r="C37" s="19">
        <f t="shared" si="5"/>
        <v>1.2860416666666665</v>
      </c>
      <c r="D37" s="10">
        <f t="shared" si="1"/>
        <v>-3.0041666666666522E-2</v>
      </c>
      <c r="E37" s="19">
        <v>0.16047222222222227</v>
      </c>
      <c r="F37" s="40">
        <v>1.0957300000000001</v>
      </c>
      <c r="G37" s="40">
        <f t="shared" si="7"/>
        <v>1.1166245833333335</v>
      </c>
      <c r="H37" s="39">
        <f t="shared" si="8"/>
        <v>-2.0894583333333383E-2</v>
      </c>
      <c r="I37" s="40">
        <v>0.15493305555555559</v>
      </c>
      <c r="J37" s="40">
        <v>0.54500000000000004</v>
      </c>
      <c r="K37" s="40">
        <f t="shared" si="6"/>
        <v>0.57983333333333331</v>
      </c>
      <c r="L37" s="39">
        <f t="shared" si="2"/>
        <v>-3.4833333333333272E-2</v>
      </c>
      <c r="M37" s="40">
        <v>5.9250000000000011E-2</v>
      </c>
    </row>
    <row r="38" spans="1:25" x14ac:dyDescent="0.2">
      <c r="A38" s="9">
        <v>40118</v>
      </c>
      <c r="B38" s="10">
        <v>1.2889999999999999</v>
      </c>
      <c r="C38" s="19">
        <f t="shared" si="5"/>
        <v>1.3013749999999999</v>
      </c>
      <c r="D38" s="10">
        <f t="shared" si="1"/>
        <v>-1.2375000000000025E-2</v>
      </c>
      <c r="E38" s="19">
        <v>0.13285648148148149</v>
      </c>
      <c r="F38" s="40">
        <v>1.1260399999999999</v>
      </c>
      <c r="G38" s="40">
        <f t="shared" si="7"/>
        <v>1.1313754166666665</v>
      </c>
      <c r="H38" s="39">
        <f t="shared" si="8"/>
        <v>-5.3354166666665925E-3</v>
      </c>
      <c r="I38" s="40">
        <v>0.13224087962962966</v>
      </c>
      <c r="J38" s="40">
        <v>0.56999999999999995</v>
      </c>
      <c r="K38" s="40">
        <f t="shared" si="6"/>
        <v>0.58937499999999987</v>
      </c>
      <c r="L38" s="39">
        <f t="shared" si="2"/>
        <v>-1.937499999999992E-2</v>
      </c>
      <c r="M38" s="40">
        <v>6.2884259259259279E-2</v>
      </c>
      <c r="N38" s="50"/>
      <c r="O38" s="22"/>
      <c r="P38" s="22">
        <v>2007</v>
      </c>
      <c r="Q38" s="22">
        <v>2008</v>
      </c>
      <c r="R38" s="22">
        <v>2009</v>
      </c>
      <c r="S38" s="22">
        <v>2010</v>
      </c>
      <c r="T38" s="22">
        <v>2011</v>
      </c>
      <c r="U38" s="22">
        <v>2012</v>
      </c>
      <c r="V38" s="22">
        <v>2013</v>
      </c>
      <c r="W38" s="22">
        <v>2014</v>
      </c>
      <c r="X38" s="22">
        <v>2015</v>
      </c>
      <c r="Y38" s="8" t="s">
        <v>32</v>
      </c>
    </row>
    <row r="39" spans="1:25" x14ac:dyDescent="0.2">
      <c r="A39" s="9">
        <v>40148</v>
      </c>
      <c r="B39" s="10">
        <v>1.2729999999999999</v>
      </c>
      <c r="C39" s="19">
        <f t="shared" si="5"/>
        <v>1.3117916666666665</v>
      </c>
      <c r="D39" s="10">
        <f t="shared" si="1"/>
        <v>-3.8791666666666558E-2</v>
      </c>
      <c r="E39" s="19">
        <v>0.12474537037037042</v>
      </c>
      <c r="F39" s="40">
        <v>1.11467</v>
      </c>
      <c r="G39" s="40">
        <f t="shared" si="7"/>
        <v>1.1447050000000001</v>
      </c>
      <c r="H39" s="39">
        <f t="shared" si="8"/>
        <v>-3.0035000000000034E-2</v>
      </c>
      <c r="I39" s="40">
        <v>0.12411629629629628</v>
      </c>
      <c r="J39" s="40">
        <v>0.59799999999999998</v>
      </c>
      <c r="K39" s="40">
        <f t="shared" si="6"/>
        <v>0.59912499999999991</v>
      </c>
      <c r="L39" s="39">
        <f t="shared" si="2"/>
        <v>-1.1249999999999316E-3</v>
      </c>
      <c r="M39" s="40">
        <v>7.4083333333333362E-2</v>
      </c>
      <c r="N39" s="50"/>
      <c r="O39" s="20">
        <v>1</v>
      </c>
      <c r="P39" s="41">
        <v>1.0993999999999999</v>
      </c>
      <c r="Q39" s="20">
        <v>-2.3582500000000062E-2</v>
      </c>
      <c r="R39" s="20">
        <v>-2.3582500000000062E-2</v>
      </c>
      <c r="S39" s="20">
        <v>-1.0679583333333298E-2</v>
      </c>
      <c r="T39" s="20">
        <v>4.6345833333334419E-3</v>
      </c>
      <c r="U39" s="20">
        <v>6.4364166666666778E-2</v>
      </c>
      <c r="V39" s="20">
        <v>5.7108333333335537E-3</v>
      </c>
      <c r="W39" s="20">
        <v>4.2383333333331219E-3</v>
      </c>
      <c r="X39" s="20">
        <v>-0.1190329166666666</v>
      </c>
      <c r="Y39" s="23">
        <f>AVERAGE(P39:X39)</f>
        <v>0.11127449074074075</v>
      </c>
    </row>
    <row r="40" spans="1:25" x14ac:dyDescent="0.2">
      <c r="A40" s="9">
        <v>40179</v>
      </c>
      <c r="B40" s="10">
        <v>1.3049999999999999</v>
      </c>
      <c r="C40" s="19">
        <f t="shared" si="5"/>
        <v>1.3194583333333332</v>
      </c>
      <c r="D40" s="10">
        <f t="shared" si="1"/>
        <v>-1.445833333333324E-2</v>
      </c>
      <c r="E40" s="19">
        <v>9.5319444444444457E-2</v>
      </c>
      <c r="F40" s="40">
        <v>1.1452500000000001</v>
      </c>
      <c r="G40" s="40">
        <f t="shared" si="7"/>
        <v>1.1559295833333334</v>
      </c>
      <c r="H40" s="39">
        <f t="shared" si="8"/>
        <v>-1.0679583333333298E-2</v>
      </c>
      <c r="I40" s="40">
        <v>0.11127449074074075</v>
      </c>
      <c r="J40" s="40">
        <v>0.61599999999999999</v>
      </c>
      <c r="K40" s="40">
        <f t="shared" si="6"/>
        <v>0.60849999999999993</v>
      </c>
      <c r="L40" s="39">
        <f t="shared" si="2"/>
        <v>7.5000000000000622E-3</v>
      </c>
      <c r="M40" s="40">
        <v>7.8143518518518515E-2</v>
      </c>
      <c r="N40" s="50"/>
      <c r="O40" s="20">
        <v>2</v>
      </c>
      <c r="P40" s="42">
        <v>1.08264</v>
      </c>
      <c r="Q40" s="20">
        <v>-5.5248750000000069E-2</v>
      </c>
      <c r="R40" s="20">
        <v>-5.5248750000000069E-2</v>
      </c>
      <c r="S40" s="20">
        <v>-2.290833333333353E-2</v>
      </c>
      <c r="T40" s="20">
        <v>7.5641666666665941E-3</v>
      </c>
      <c r="U40" s="20">
        <v>6.6739583333333297E-2</v>
      </c>
      <c r="V40" s="20">
        <v>1.3574583333332946E-2</v>
      </c>
      <c r="W40" s="20">
        <v>-5.0545833333330847E-3</v>
      </c>
      <c r="X40" s="20">
        <v>-8.8947083333333232E-2</v>
      </c>
      <c r="Y40" s="23">
        <f t="shared" ref="Y40" si="9">AVERAGE(P40:X40)</f>
        <v>0.10479009259259255</v>
      </c>
    </row>
    <row r="41" spans="1:25" x14ac:dyDescent="0.2">
      <c r="A41" s="9">
        <v>40210</v>
      </c>
      <c r="B41" s="10">
        <v>1.3120000000000001</v>
      </c>
      <c r="C41" s="19">
        <f t="shared" si="5"/>
        <v>1.3264583333333333</v>
      </c>
      <c r="D41" s="10">
        <f t="shared" si="1"/>
        <v>-1.445833333333324E-2</v>
      </c>
      <c r="E41" s="19">
        <v>0.10600462962962959</v>
      </c>
      <c r="F41" s="40">
        <v>1.14232</v>
      </c>
      <c r="G41" s="40">
        <f t="shared" si="7"/>
        <v>1.1652283333333335</v>
      </c>
      <c r="H41" s="39">
        <f t="shared" si="8"/>
        <v>-2.290833333333353E-2</v>
      </c>
      <c r="I41" s="40">
        <v>0.10479009259259255</v>
      </c>
      <c r="J41" s="40">
        <v>0.64100000000000001</v>
      </c>
      <c r="K41" s="40">
        <f t="shared" si="6"/>
        <v>0.6176666666666667</v>
      </c>
      <c r="L41" s="39">
        <f t="shared" si="2"/>
        <v>2.3333333333333317E-2</v>
      </c>
      <c r="M41" s="40">
        <v>8.0138888888888843E-2</v>
      </c>
      <c r="N41" s="50"/>
      <c r="O41" s="20">
        <v>3</v>
      </c>
      <c r="P41" s="42">
        <v>1.1053299999999999</v>
      </c>
      <c r="Q41" s="20">
        <v>-1.4295833333333618E-2</v>
      </c>
      <c r="R41" s="20">
        <v>-1.4295833333333618E-2</v>
      </c>
      <c r="S41" s="20">
        <v>1.5387083333333385E-2</v>
      </c>
      <c r="T41" s="20">
        <v>5.2275416666667018E-2</v>
      </c>
      <c r="U41" s="20">
        <v>7.4977916666666866E-2</v>
      </c>
      <c r="V41" s="20">
        <v>1.3941250000000016E-2</v>
      </c>
      <c r="W41" s="20">
        <v>-7.3179166666668127E-3</v>
      </c>
      <c r="X41" s="20">
        <v>-7.177083333333556E-3</v>
      </c>
      <c r="Y41" s="23">
        <f>AVERAGE(P41:X41)</f>
        <v>0.13542499999999996</v>
      </c>
    </row>
    <row r="42" spans="1:25" x14ac:dyDescent="0.2">
      <c r="A42" s="9">
        <v>40238</v>
      </c>
      <c r="B42" s="10">
        <v>1.3580000000000001</v>
      </c>
      <c r="C42" s="19">
        <f t="shared" si="5"/>
        <v>1.3327500000000001</v>
      </c>
      <c r="D42" s="10">
        <f t="shared" si="1"/>
        <v>2.5249999999999995E-2</v>
      </c>
      <c r="E42" s="19">
        <v>0.14129166666666665</v>
      </c>
      <c r="F42" s="40">
        <v>1.1895800000000001</v>
      </c>
      <c r="G42" s="40">
        <f t="shared" si="7"/>
        <v>1.1741929166666667</v>
      </c>
      <c r="H42" s="39">
        <f t="shared" si="8"/>
        <v>1.5387083333333385E-2</v>
      </c>
      <c r="I42" s="40">
        <v>0.13542499999999996</v>
      </c>
      <c r="J42" s="40">
        <v>0.65700000000000003</v>
      </c>
      <c r="K42" s="40">
        <f t="shared" si="6"/>
        <v>0.62675000000000003</v>
      </c>
      <c r="L42" s="39">
        <f t="shared" si="2"/>
        <v>3.0249999999999999E-2</v>
      </c>
      <c r="M42" s="40">
        <v>8.6347222222222186E-2</v>
      </c>
      <c r="N42" s="50"/>
      <c r="O42" s="20">
        <v>4</v>
      </c>
      <c r="P42" s="42">
        <v>1.12063</v>
      </c>
      <c r="Q42" s="20">
        <v>-1.3550833333333623E-2</v>
      </c>
      <c r="R42" s="20">
        <v>-1.3550833333333623E-2</v>
      </c>
      <c r="S42" s="20">
        <v>3.1352916666666397E-2</v>
      </c>
      <c r="T42" s="20">
        <v>6.2310833333333315E-2</v>
      </c>
      <c r="U42" s="20">
        <v>6.241791666666674E-2</v>
      </c>
      <c r="V42" s="20">
        <v>-2.1659166666666563E-2</v>
      </c>
      <c r="W42" s="20">
        <v>-4.8904166666667859E-3</v>
      </c>
      <c r="X42" s="20">
        <v>-9.0083333333312865E-4</v>
      </c>
      <c r="Y42" s="23">
        <f t="shared" ref="Y42:Y50" si="10">AVERAGE(P42:X42)</f>
        <v>0.13579550925925921</v>
      </c>
    </row>
    <row r="43" spans="1:25" x14ac:dyDescent="0.2">
      <c r="A43" s="9">
        <v>40269</v>
      </c>
      <c r="B43" s="10">
        <v>1.3859999999999999</v>
      </c>
      <c r="C43" s="19">
        <f t="shared" si="5"/>
        <v>1.3402083333333337</v>
      </c>
      <c r="D43" s="10">
        <f t="shared" si="1"/>
        <v>4.5791666666666231E-2</v>
      </c>
      <c r="E43" s="19">
        <v>0.15334259259259253</v>
      </c>
      <c r="F43" s="40">
        <v>1.21583</v>
      </c>
      <c r="G43" s="40">
        <f t="shared" si="7"/>
        <v>1.1844770833333336</v>
      </c>
      <c r="H43" s="39">
        <f t="shared" si="8"/>
        <v>3.1352916666666397E-2</v>
      </c>
      <c r="I43" s="40">
        <v>0.13579550925925921</v>
      </c>
      <c r="J43" s="40">
        <v>0.66100000000000003</v>
      </c>
      <c r="K43" s="40">
        <f t="shared" si="6"/>
        <v>0.63612500000000005</v>
      </c>
      <c r="L43" s="39">
        <f t="shared" si="2"/>
        <v>2.487499999999998E-2</v>
      </c>
      <c r="M43" s="40">
        <v>8.2652777777777769E-2</v>
      </c>
      <c r="N43" s="50"/>
      <c r="O43" s="20">
        <v>5</v>
      </c>
      <c r="P43" s="42">
        <v>1.131</v>
      </c>
      <c r="Q43" s="20">
        <v>8.2500416666666521E-2</v>
      </c>
      <c r="R43" s="20">
        <v>8.2500416666666521E-2</v>
      </c>
      <c r="S43" s="20">
        <v>4.66274999999996E-2</v>
      </c>
      <c r="T43" s="20">
        <v>1.5322916666666631E-2</v>
      </c>
      <c r="U43" s="20">
        <v>1.1140833333333156E-2</v>
      </c>
      <c r="V43" s="20">
        <v>-5.3701666666666981E-2</v>
      </c>
      <c r="W43" s="20">
        <v>3.4741666666666671E-3</v>
      </c>
      <c r="X43" s="20">
        <v>5.0652916666667158E-2</v>
      </c>
      <c r="Y43" s="23">
        <f t="shared" si="10"/>
        <v>0.15216861111111102</v>
      </c>
    </row>
    <row r="44" spans="1:25" x14ac:dyDescent="0.2">
      <c r="A44" s="9">
        <v>40299</v>
      </c>
      <c r="B44" s="10">
        <v>1.391</v>
      </c>
      <c r="C44" s="19">
        <f t="shared" si="5"/>
        <v>1.3475000000000001</v>
      </c>
      <c r="D44" s="10">
        <f t="shared" si="1"/>
        <v>4.3499999999999872E-2</v>
      </c>
      <c r="E44" s="19">
        <v>0.16787037037037034</v>
      </c>
      <c r="F44" s="40">
        <v>1.2412099999999999</v>
      </c>
      <c r="G44" s="40">
        <f t="shared" si="7"/>
        <v>1.1945825000000003</v>
      </c>
      <c r="H44" s="39">
        <f t="shared" si="8"/>
        <v>4.66274999999996E-2</v>
      </c>
      <c r="I44" s="40">
        <v>0.15216861111111102</v>
      </c>
      <c r="J44" s="40">
        <v>0.66</v>
      </c>
      <c r="K44" s="40">
        <f t="shared" si="6"/>
        <v>0.64533333333333343</v>
      </c>
      <c r="L44" s="39">
        <f t="shared" si="2"/>
        <v>1.4666666666666606E-2</v>
      </c>
      <c r="M44" s="40">
        <v>6.9425925925925877E-2</v>
      </c>
      <c r="N44" s="50"/>
      <c r="O44" s="20">
        <v>6</v>
      </c>
      <c r="P44" s="42">
        <v>1.1503099999999999</v>
      </c>
      <c r="Q44" s="20">
        <v>0.15704041666666657</v>
      </c>
      <c r="R44" s="20">
        <v>0.15704041666666657</v>
      </c>
      <c r="S44" s="20">
        <v>2.969624999999998E-2</v>
      </c>
      <c r="T44" s="20">
        <v>-3.105541666666678E-2</v>
      </c>
      <c r="U44" s="20">
        <v>-4.5865000000000045E-2</v>
      </c>
      <c r="V44" s="20">
        <v>-3.4519583333333159E-2</v>
      </c>
      <c r="W44" s="20">
        <v>1.5135416666666401E-2</v>
      </c>
      <c r="X44" s="20">
        <v>6.4557500000000267E-2</v>
      </c>
      <c r="Y44" s="23">
        <f t="shared" si="10"/>
        <v>0.16248222222222219</v>
      </c>
    </row>
    <row r="45" spans="1:25" x14ac:dyDescent="0.2">
      <c r="A45" s="9">
        <v>40330</v>
      </c>
      <c r="B45" s="10">
        <v>1.377</v>
      </c>
      <c r="C45" s="19">
        <f t="shared" si="5"/>
        <v>1.3565833333333333</v>
      </c>
      <c r="D45" s="10">
        <f t="shared" si="1"/>
        <v>2.041666666666675E-2</v>
      </c>
      <c r="E45" s="19">
        <v>0.17938425925925927</v>
      </c>
      <c r="F45" s="40">
        <v>1.2363</v>
      </c>
      <c r="G45" s="40">
        <f t="shared" si="7"/>
        <v>1.20660375</v>
      </c>
      <c r="H45" s="39">
        <f t="shared" si="8"/>
        <v>2.969624999999998E-2</v>
      </c>
      <c r="I45" s="40">
        <v>0.16248222222222219</v>
      </c>
      <c r="J45" s="40">
        <v>0.66100000000000003</v>
      </c>
      <c r="K45" s="40">
        <f t="shared" si="6"/>
        <v>0.65512500000000007</v>
      </c>
      <c r="L45" s="39">
        <f t="shared" si="2"/>
        <v>5.8749999999999636E-3</v>
      </c>
      <c r="M45" s="40">
        <v>5.8851851851851898E-2</v>
      </c>
      <c r="N45" s="50"/>
      <c r="O45" s="20">
        <v>7</v>
      </c>
      <c r="P45" s="42">
        <v>-8.0250000000001709E-3</v>
      </c>
      <c r="Q45" s="20">
        <v>0.18541166666666653</v>
      </c>
      <c r="R45" s="20">
        <v>0.18541166666666653</v>
      </c>
      <c r="S45" s="20">
        <v>-6.0687500000002892E-3</v>
      </c>
      <c r="T45" s="20">
        <v>-1.1997083333333158E-2</v>
      </c>
      <c r="U45" s="20">
        <v>-5.9913749999999988E-2</v>
      </c>
      <c r="V45" s="20">
        <v>-1.3212083333332902E-2</v>
      </c>
      <c r="W45" s="20">
        <v>3.6396250000000352E-2</v>
      </c>
      <c r="X45" s="20">
        <v>1.4515499999999999</v>
      </c>
      <c r="Y45" s="23">
        <f t="shared" si="10"/>
        <v>0.19550587962962965</v>
      </c>
    </row>
    <row r="46" spans="1:25" x14ac:dyDescent="0.2">
      <c r="A46" s="9">
        <v>40360</v>
      </c>
      <c r="B46" s="10">
        <v>1.371</v>
      </c>
      <c r="C46" s="19">
        <f t="shared" si="5"/>
        <v>1.3684583333333336</v>
      </c>
      <c r="D46" s="10">
        <f t="shared" si="1"/>
        <v>2.5416666666664423E-3</v>
      </c>
      <c r="E46" s="19">
        <v>0.2111898148148148</v>
      </c>
      <c r="F46" s="40">
        <v>1.2153099999999999</v>
      </c>
      <c r="G46" s="40">
        <f t="shared" si="7"/>
        <v>1.2213787500000002</v>
      </c>
      <c r="H46" s="39">
        <f t="shared" si="8"/>
        <v>-6.0687500000002892E-3</v>
      </c>
      <c r="I46" s="40">
        <v>0.19550587962962965</v>
      </c>
      <c r="J46" s="40">
        <v>0.65800000000000003</v>
      </c>
      <c r="K46" s="40">
        <f t="shared" si="6"/>
        <v>0.66683333333333339</v>
      </c>
      <c r="L46" s="39">
        <f t="shared" si="2"/>
        <v>-8.8333333333333597E-3</v>
      </c>
      <c r="M46" s="40">
        <v>5.034722222222221E-2</v>
      </c>
      <c r="N46" s="50"/>
      <c r="O46" s="20">
        <v>8</v>
      </c>
      <c r="P46" s="42">
        <v>-1.1591250000000164E-2</v>
      </c>
      <c r="Q46" s="20">
        <v>0.12254791666666676</v>
      </c>
      <c r="R46" s="20">
        <v>0.12254791666666676</v>
      </c>
      <c r="S46" s="20">
        <v>-2.6264999999999761E-2</v>
      </c>
      <c r="T46" s="20">
        <v>-2.9789166666666977E-2</v>
      </c>
      <c r="U46" s="20">
        <v>8.6512500000002213E-3</v>
      </c>
      <c r="V46" s="20">
        <v>5.2758333333333685E-3</v>
      </c>
      <c r="W46" s="20">
        <v>4.3164999999999898E-2</v>
      </c>
      <c r="X46" s="20">
        <v>1.39876</v>
      </c>
      <c r="Y46" s="23">
        <f t="shared" si="10"/>
        <v>0.18147805555555557</v>
      </c>
    </row>
    <row r="47" spans="1:25" x14ac:dyDescent="0.2">
      <c r="A47" s="9">
        <v>40391</v>
      </c>
      <c r="B47" s="10">
        <v>1.3620000000000001</v>
      </c>
      <c r="C47" s="19">
        <f t="shared" si="5"/>
        <v>1.3811249999999999</v>
      </c>
      <c r="D47" s="10">
        <f t="shared" si="1"/>
        <v>-1.9124999999999837E-2</v>
      </c>
      <c r="E47" s="19">
        <v>0.20164351851851864</v>
      </c>
      <c r="F47" s="40">
        <v>1.2114400000000001</v>
      </c>
      <c r="G47" s="40">
        <f t="shared" si="7"/>
        <v>1.2377049999999998</v>
      </c>
      <c r="H47" s="39">
        <f t="shared" si="8"/>
        <v>-2.6264999999999761E-2</v>
      </c>
      <c r="I47" s="40">
        <v>0.18147805555555557</v>
      </c>
      <c r="J47" s="40">
        <v>0.65400000000000003</v>
      </c>
      <c r="K47" s="40">
        <f t="shared" si="6"/>
        <v>0.67941666666666667</v>
      </c>
      <c r="L47" s="39">
        <f t="shared" si="2"/>
        <v>-2.5416666666666643E-2</v>
      </c>
      <c r="M47" s="40">
        <v>5.3310185185185141E-2</v>
      </c>
      <c r="N47" s="50"/>
      <c r="O47" s="20">
        <v>9</v>
      </c>
      <c r="P47" s="42">
        <v>-2.1852916666666333E-2</v>
      </c>
      <c r="Q47" s="20">
        <v>9.1398749999999973E-2</v>
      </c>
      <c r="R47" s="20">
        <v>9.1398749999999973E-2</v>
      </c>
      <c r="S47" s="20">
        <v>-3.8695416666666427E-2</v>
      </c>
      <c r="T47" s="20">
        <v>-5.208999999999997E-2</v>
      </c>
      <c r="U47" s="20">
        <v>5.7044583333333287E-2</v>
      </c>
      <c r="V47" s="20">
        <v>2.908541666666653E-2</v>
      </c>
      <c r="W47" s="20">
        <v>5.3278750000000041E-2</v>
      </c>
      <c r="X47" s="20">
        <v>1.3600300000000001</v>
      </c>
      <c r="Y47" s="23">
        <f t="shared" si="10"/>
        <v>0.17439976851851857</v>
      </c>
    </row>
    <row r="48" spans="1:25" x14ac:dyDescent="0.2">
      <c r="A48" s="9">
        <v>40422</v>
      </c>
      <c r="B48" s="10">
        <v>1.355</v>
      </c>
      <c r="C48" s="19">
        <f t="shared" si="5"/>
        <v>1.3945416666666668</v>
      </c>
      <c r="D48" s="10">
        <f t="shared" si="1"/>
        <v>-3.9541666666666808E-2</v>
      </c>
      <c r="E48" s="19">
        <v>0.18867592592592597</v>
      </c>
      <c r="F48" s="40">
        <v>1.2171799999999999</v>
      </c>
      <c r="G48" s="40">
        <f t="shared" si="7"/>
        <v>1.2558754166666664</v>
      </c>
      <c r="H48" s="39">
        <f t="shared" si="8"/>
        <v>-3.8695416666666427E-2</v>
      </c>
      <c r="I48" s="40">
        <v>0.17439976851851857</v>
      </c>
      <c r="J48" s="40">
        <v>0.65500000000000003</v>
      </c>
      <c r="K48" s="40">
        <f t="shared" si="6"/>
        <v>0.69129166666666675</v>
      </c>
      <c r="L48" s="39">
        <f t="shared" si="2"/>
        <v>-3.6291666666666722E-2</v>
      </c>
      <c r="M48" s="40">
        <v>5.7439814814814798E-2</v>
      </c>
      <c r="N48" s="50"/>
      <c r="O48" s="20">
        <v>10</v>
      </c>
      <c r="P48" s="42">
        <v>-1.6068750000000076E-2</v>
      </c>
      <c r="Q48" s="20">
        <v>3.4573333333333345E-2</v>
      </c>
      <c r="R48" s="20">
        <v>3.4573333333333345E-2</v>
      </c>
      <c r="S48" s="20">
        <v>-5.3556249999999528E-2</v>
      </c>
      <c r="T48" s="20">
        <v>-5.8732083333333573E-2</v>
      </c>
      <c r="U48" s="20">
        <v>4.3235833333332918E-2</v>
      </c>
      <c r="V48" s="20">
        <v>1.5648333333333486E-2</v>
      </c>
      <c r="W48" s="20">
        <v>4.6323750000000219E-2</v>
      </c>
      <c r="X48" s="20">
        <v>1.3484</v>
      </c>
      <c r="Y48" s="23">
        <f t="shared" si="10"/>
        <v>0.15493305555555559</v>
      </c>
    </row>
    <row r="49" spans="1:25" x14ac:dyDescent="0.2">
      <c r="A49" s="9">
        <v>40452</v>
      </c>
      <c r="B49" s="10">
        <v>1.351</v>
      </c>
      <c r="C49" s="19">
        <f t="shared" si="5"/>
        <v>1.4079166666666667</v>
      </c>
      <c r="D49" s="10">
        <f t="shared" si="1"/>
        <v>-5.6916666666666726E-2</v>
      </c>
      <c r="E49" s="19">
        <v>0.16047222222222227</v>
      </c>
      <c r="F49" s="40">
        <v>1.22146</v>
      </c>
      <c r="G49" s="40">
        <f t="shared" si="7"/>
        <v>1.2750162499999995</v>
      </c>
      <c r="H49" s="39">
        <f t="shared" si="8"/>
        <v>-5.3556249999999528E-2</v>
      </c>
      <c r="I49" s="40">
        <v>0.15493305555555559</v>
      </c>
      <c r="J49" s="40">
        <v>0.66</v>
      </c>
      <c r="K49" s="40">
        <f t="shared" si="6"/>
        <v>0.70229166666666665</v>
      </c>
      <c r="L49" s="39">
        <f t="shared" si="2"/>
        <v>-4.2291666666666616E-2</v>
      </c>
      <c r="M49" s="40">
        <v>5.9250000000000011E-2</v>
      </c>
      <c r="N49" s="50"/>
      <c r="O49" s="20">
        <v>11</v>
      </c>
      <c r="P49" s="42">
        <v>8.6850000000000538E-3</v>
      </c>
      <c r="Q49" s="20">
        <v>-4.3518333333333326E-2</v>
      </c>
      <c r="R49" s="20">
        <v>-4.3518333333333326E-2</v>
      </c>
      <c r="S49" s="20">
        <v>-4.9437916666666526E-2</v>
      </c>
      <c r="T49" s="20">
        <v>-5.3376250000000125E-2</v>
      </c>
      <c r="U49" s="20">
        <v>1.7712500000000242E-2</v>
      </c>
      <c r="V49" s="20">
        <v>-7.2370833333332829E-3</v>
      </c>
      <c r="W49" s="20">
        <v>2.0338333333333347E-2</v>
      </c>
      <c r="X49" s="20">
        <v>1.3405199999999999</v>
      </c>
      <c r="Y49" s="23">
        <f t="shared" si="10"/>
        <v>0.13224087962962966</v>
      </c>
    </row>
    <row r="50" spans="1:25" x14ac:dyDescent="0.2">
      <c r="A50" s="9">
        <v>40483</v>
      </c>
      <c r="B50" s="10">
        <v>1.369</v>
      </c>
      <c r="C50" s="19">
        <f t="shared" si="5"/>
        <v>1.4209583333333333</v>
      </c>
      <c r="D50" s="10">
        <f t="shared" si="1"/>
        <v>-5.1958333333333329E-2</v>
      </c>
      <c r="E50" s="19">
        <v>0.13285648148148149</v>
      </c>
      <c r="F50" s="40">
        <v>1.2428399999999999</v>
      </c>
      <c r="G50" s="40">
        <f t="shared" si="7"/>
        <v>1.2922779166666665</v>
      </c>
      <c r="H50" s="39">
        <f t="shared" si="8"/>
        <v>-4.9437916666666526E-2</v>
      </c>
      <c r="I50" s="40">
        <v>0.13224087962962966</v>
      </c>
      <c r="J50" s="40">
        <v>0.67600000000000005</v>
      </c>
      <c r="K50" s="40">
        <f t="shared" si="6"/>
        <v>0.71262500000000006</v>
      </c>
      <c r="L50" s="39">
        <f t="shared" si="2"/>
        <v>-3.6625000000000019E-2</v>
      </c>
      <c r="M50" s="40">
        <v>6.2884259259259279E-2</v>
      </c>
      <c r="N50" s="50"/>
      <c r="O50" s="21">
        <v>12</v>
      </c>
      <c r="P50" s="43">
        <v>1.450583333333344E-2</v>
      </c>
      <c r="Q50" s="21">
        <v>-0.11240458333333336</v>
      </c>
      <c r="R50" s="21">
        <v>-0.11240458333333336</v>
      </c>
      <c r="S50" s="21">
        <v>-2.0409166666666589E-2</v>
      </c>
      <c r="T50" s="21">
        <v>4.311458333333329E-2</v>
      </c>
      <c r="U50" s="21">
        <v>1.1033749999999953E-2</v>
      </c>
      <c r="V50" s="21">
        <v>1.1693333333333111E-2</v>
      </c>
      <c r="W50" s="21">
        <v>-2.6932500000000026E-2</v>
      </c>
      <c r="X50" s="21">
        <v>1.3088500000000001</v>
      </c>
      <c r="Y50" s="44">
        <f t="shared" si="10"/>
        <v>0.12411629629629628</v>
      </c>
    </row>
    <row r="51" spans="1:25" x14ac:dyDescent="0.2">
      <c r="A51" s="9">
        <v>40513</v>
      </c>
      <c r="B51" s="10">
        <v>1.411</v>
      </c>
      <c r="C51" s="19">
        <f t="shared" si="5"/>
        <v>1.4338333333333331</v>
      </c>
      <c r="D51" s="10">
        <f t="shared" si="1"/>
        <v>-2.2833333333333039E-2</v>
      </c>
      <c r="E51" s="19">
        <v>0.12474537037037042</v>
      </c>
      <c r="F51" s="40">
        <v>1.2863800000000001</v>
      </c>
      <c r="G51" s="40">
        <f t="shared" si="7"/>
        <v>1.3067891666666667</v>
      </c>
      <c r="H51" s="39">
        <f t="shared" si="8"/>
        <v>-2.0409166666666589E-2</v>
      </c>
      <c r="I51" s="40">
        <v>0.12411629629629628</v>
      </c>
      <c r="J51" s="40">
        <v>0.72699999999999998</v>
      </c>
      <c r="K51" s="40">
        <f t="shared" si="6"/>
        <v>0.72149999999999992</v>
      </c>
      <c r="L51" s="39">
        <f t="shared" si="2"/>
        <v>5.5000000000000604E-3</v>
      </c>
      <c r="M51" s="40">
        <v>7.4083333333333362E-2</v>
      </c>
    </row>
    <row r="52" spans="1:25" x14ac:dyDescent="0.2">
      <c r="A52" s="9">
        <v>40544</v>
      </c>
      <c r="B52" s="10">
        <v>1.452</v>
      </c>
      <c r="C52" s="19">
        <f t="shared" si="5"/>
        <v>1.4487083333333333</v>
      </c>
      <c r="D52" s="10">
        <f t="shared" si="1"/>
        <v>3.2916666666666927E-3</v>
      </c>
      <c r="E52" s="19">
        <v>9.5319444444444457E-2</v>
      </c>
      <c r="F52" s="40">
        <v>1.3281400000000001</v>
      </c>
      <c r="G52" s="40">
        <f t="shared" si="7"/>
        <v>1.3235054166666667</v>
      </c>
      <c r="H52" s="39">
        <f t="shared" si="8"/>
        <v>4.6345833333334419E-3</v>
      </c>
      <c r="I52" s="40">
        <v>0.11127449074074075</v>
      </c>
      <c r="J52" s="40">
        <v>0.76800000000000002</v>
      </c>
      <c r="K52" s="40">
        <f t="shared" si="6"/>
        <v>0.72862500000000008</v>
      </c>
      <c r="L52" s="39">
        <f t="shared" si="2"/>
        <v>3.9374999999999938E-2</v>
      </c>
      <c r="M52" s="40">
        <v>7.8143518518518515E-2</v>
      </c>
    </row>
    <row r="53" spans="1:25" x14ac:dyDescent="0.2">
      <c r="A53" s="9">
        <v>40575</v>
      </c>
      <c r="B53" s="10">
        <v>1.4690000000000001</v>
      </c>
      <c r="C53" s="19">
        <f t="shared" si="5"/>
        <v>1.4665833333333333</v>
      </c>
      <c r="D53" s="10">
        <f t="shared" si="1"/>
        <v>2.4166666666667336E-3</v>
      </c>
      <c r="E53" s="19">
        <v>0.10600462962962959</v>
      </c>
      <c r="F53" s="40">
        <v>1.3512599999999999</v>
      </c>
      <c r="G53" s="40">
        <f t="shared" si="7"/>
        <v>1.3436958333333333</v>
      </c>
      <c r="H53" s="39">
        <f t="shared" si="8"/>
        <v>7.5641666666665941E-3</v>
      </c>
      <c r="I53" s="40">
        <v>0.10479009259259255</v>
      </c>
      <c r="J53" s="40">
        <v>0.79100000000000004</v>
      </c>
      <c r="K53" s="40">
        <f t="shared" si="6"/>
        <v>0.73491666666666677</v>
      </c>
      <c r="L53" s="39">
        <f t="shared" si="2"/>
        <v>5.6083333333333263E-2</v>
      </c>
      <c r="M53" s="40">
        <v>8.0138888888888843E-2</v>
      </c>
    </row>
    <row r="54" spans="1:25" x14ac:dyDescent="0.2">
      <c r="A54" s="9">
        <v>40603</v>
      </c>
      <c r="B54" s="10">
        <v>1.5229999999999999</v>
      </c>
      <c r="C54" s="19">
        <f t="shared" si="5"/>
        <v>1.4856666666666667</v>
      </c>
      <c r="D54" s="10">
        <f t="shared" si="1"/>
        <v>3.7333333333333218E-2</v>
      </c>
      <c r="E54" s="19">
        <v>0.14129166666666665</v>
      </c>
      <c r="F54" s="40">
        <v>1.41673</v>
      </c>
      <c r="G54" s="40">
        <f t="shared" si="7"/>
        <v>1.364454583333333</v>
      </c>
      <c r="H54" s="39">
        <f t="shared" si="8"/>
        <v>5.2275416666667018E-2</v>
      </c>
      <c r="I54" s="40">
        <v>0.13542499999999996</v>
      </c>
      <c r="J54" s="40">
        <v>0.79200000000000004</v>
      </c>
      <c r="K54" s="40">
        <f t="shared" si="6"/>
        <v>0.74116666666666686</v>
      </c>
      <c r="L54" s="39">
        <f t="shared" si="2"/>
        <v>5.0833333333333175E-2</v>
      </c>
      <c r="M54" s="40">
        <v>8.6347222222222186E-2</v>
      </c>
    </row>
    <row r="55" spans="1:25" x14ac:dyDescent="0.2">
      <c r="A55" s="9">
        <v>40634</v>
      </c>
      <c r="B55" s="10">
        <v>1.542</v>
      </c>
      <c r="C55" s="19">
        <f t="shared" si="5"/>
        <v>1.5054583333333333</v>
      </c>
      <c r="D55" s="10">
        <f t="shared" si="1"/>
        <v>3.6541666666666694E-2</v>
      </c>
      <c r="E55" s="19">
        <v>0.15334259259259253</v>
      </c>
      <c r="F55" s="40">
        <v>1.4480599999999999</v>
      </c>
      <c r="G55" s="40">
        <f t="shared" si="7"/>
        <v>1.3857491666666666</v>
      </c>
      <c r="H55" s="39">
        <f t="shared" si="8"/>
        <v>6.2310833333333315E-2</v>
      </c>
      <c r="I55" s="40">
        <v>0.13579550925925921</v>
      </c>
      <c r="J55" s="40">
        <v>0.79</v>
      </c>
      <c r="K55" s="40">
        <f t="shared" si="6"/>
        <v>0.74725000000000008</v>
      </c>
      <c r="L55" s="39">
        <f t="shared" si="2"/>
        <v>4.2749999999999955E-2</v>
      </c>
      <c r="M55" s="40">
        <v>8.2652777777777769E-2</v>
      </c>
    </row>
    <row r="56" spans="1:25" x14ac:dyDescent="0.2">
      <c r="A56" s="9">
        <v>40664</v>
      </c>
      <c r="B56" s="10">
        <v>1.548</v>
      </c>
      <c r="C56" s="19">
        <f t="shared" si="5"/>
        <v>1.52475</v>
      </c>
      <c r="D56" s="10">
        <f t="shared" si="1"/>
        <v>2.3249999999999993E-2</v>
      </c>
      <c r="E56" s="19">
        <v>0.16787037037037034</v>
      </c>
      <c r="F56" s="40">
        <v>1.42326</v>
      </c>
      <c r="G56" s="40">
        <f t="shared" si="7"/>
        <v>1.4079370833333333</v>
      </c>
      <c r="H56" s="39">
        <f t="shared" si="8"/>
        <v>1.5322916666666631E-2</v>
      </c>
      <c r="I56" s="40">
        <v>0.15216861111111102</v>
      </c>
      <c r="J56" s="40">
        <v>0.77900000000000003</v>
      </c>
      <c r="K56" s="40">
        <f t="shared" si="6"/>
        <v>0.75220833333333337</v>
      </c>
      <c r="L56" s="39">
        <f t="shared" si="2"/>
        <v>2.6791666666666658E-2</v>
      </c>
      <c r="M56" s="40">
        <v>6.9425925925925877E-2</v>
      </c>
    </row>
    <row r="57" spans="1:25" x14ac:dyDescent="0.2">
      <c r="A57" s="9">
        <v>40695</v>
      </c>
      <c r="B57" s="10">
        <v>1.5289999999999999</v>
      </c>
      <c r="C57" s="19">
        <f t="shared" si="5"/>
        <v>1.5441666666666667</v>
      </c>
      <c r="D57" s="10">
        <f t="shared" si="1"/>
        <v>-1.5166666666666773E-2</v>
      </c>
      <c r="E57" s="19">
        <v>0.17938425925925927</v>
      </c>
      <c r="F57" s="40">
        <v>1.40252</v>
      </c>
      <c r="G57" s="40">
        <f t="shared" si="7"/>
        <v>1.4335754166666668</v>
      </c>
      <c r="H57" s="39">
        <f t="shared" si="8"/>
        <v>-3.105541666666678E-2</v>
      </c>
      <c r="I57" s="40">
        <v>0.16248222222222219</v>
      </c>
      <c r="J57" s="40">
        <v>0.755</v>
      </c>
      <c r="K57" s="40">
        <f t="shared" si="6"/>
        <v>0.75458333333333327</v>
      </c>
      <c r="L57" s="39">
        <f t="shared" si="2"/>
        <v>4.166666666667318E-4</v>
      </c>
      <c r="M57" s="40">
        <v>5.8851851851851898E-2</v>
      </c>
    </row>
    <row r="58" spans="1:25" x14ac:dyDescent="0.2">
      <c r="A58" s="9">
        <v>40725</v>
      </c>
      <c r="B58" s="10">
        <v>1.5760000000000001</v>
      </c>
      <c r="C58" s="19">
        <f t="shared" si="5"/>
        <v>1.5646666666666667</v>
      </c>
      <c r="D58" s="10">
        <f t="shared" si="1"/>
        <v>1.1333333333333417E-2</v>
      </c>
      <c r="E58" s="19">
        <v>0.2111898148148148</v>
      </c>
      <c r="F58" s="40">
        <v>1.45028</v>
      </c>
      <c r="G58" s="40">
        <f t="shared" si="7"/>
        <v>1.4622770833333332</v>
      </c>
      <c r="H58" s="39">
        <f t="shared" si="8"/>
        <v>-1.1997083333333158E-2</v>
      </c>
      <c r="I58" s="40">
        <v>0.19550587962962965</v>
      </c>
      <c r="J58" s="40">
        <v>0.73499999999999999</v>
      </c>
      <c r="K58" s="40">
        <f t="shared" si="6"/>
        <v>0.7543333333333333</v>
      </c>
      <c r="L58" s="39">
        <f t="shared" si="2"/>
        <v>-1.9333333333333313E-2</v>
      </c>
      <c r="M58" s="40">
        <v>5.034722222222221E-2</v>
      </c>
    </row>
    <row r="59" spans="1:25" x14ac:dyDescent="0.2">
      <c r="A59" s="9">
        <v>40756</v>
      </c>
      <c r="B59" s="10">
        <v>1.5860000000000001</v>
      </c>
      <c r="C59" s="19">
        <f t="shared" si="5"/>
        <v>1.5861666666666669</v>
      </c>
      <c r="D59" s="10">
        <f t="shared" si="1"/>
        <v>-1.6666666666687036E-4</v>
      </c>
      <c r="E59" s="19">
        <v>0.20164351851851864</v>
      </c>
      <c r="F59" s="40">
        <v>1.4610399999999999</v>
      </c>
      <c r="G59" s="40">
        <f t="shared" si="7"/>
        <v>1.4908291666666669</v>
      </c>
      <c r="H59" s="39">
        <f t="shared" si="8"/>
        <v>-2.9789166666666977E-2</v>
      </c>
      <c r="I59" s="40">
        <v>0.18147805555555557</v>
      </c>
      <c r="J59" s="40">
        <v>0.72799999999999998</v>
      </c>
      <c r="K59" s="40">
        <f t="shared" si="6"/>
        <v>0.75379166666666675</v>
      </c>
      <c r="L59" s="39">
        <f t="shared" si="2"/>
        <v>-2.5791666666666768E-2</v>
      </c>
      <c r="M59" s="40">
        <v>5.3310185185185141E-2</v>
      </c>
    </row>
    <row r="60" spans="1:25" x14ac:dyDescent="0.2">
      <c r="A60" s="9">
        <v>40787</v>
      </c>
      <c r="B60" s="10">
        <v>1.589</v>
      </c>
      <c r="C60" s="19">
        <f t="shared" si="5"/>
        <v>1.6088333333333333</v>
      </c>
      <c r="D60" s="10">
        <f t="shared" si="1"/>
        <v>-1.9833333333333369E-2</v>
      </c>
      <c r="E60" s="19">
        <v>0.18867592592592597</v>
      </c>
      <c r="F60" s="40">
        <v>1.4657899999999999</v>
      </c>
      <c r="G60" s="40">
        <f t="shared" si="7"/>
        <v>1.5178799999999999</v>
      </c>
      <c r="H60" s="39">
        <f t="shared" si="8"/>
        <v>-5.208999999999997E-2</v>
      </c>
      <c r="I60" s="40">
        <v>0.17439976851851857</v>
      </c>
      <c r="J60" s="40">
        <v>0.73099999999999998</v>
      </c>
      <c r="K60" s="40">
        <f t="shared" si="6"/>
        <v>0.75700000000000001</v>
      </c>
      <c r="L60" s="39">
        <f t="shared" si="2"/>
        <v>-2.6000000000000023E-2</v>
      </c>
      <c r="M60" s="40">
        <v>5.7439814814814798E-2</v>
      </c>
    </row>
    <row r="61" spans="1:25" x14ac:dyDescent="0.2">
      <c r="A61" s="9">
        <v>40817</v>
      </c>
      <c r="B61" s="10">
        <v>1.5920000000000001</v>
      </c>
      <c r="C61" s="19">
        <f t="shared" si="5"/>
        <v>1.6331666666666669</v>
      </c>
      <c r="D61" s="10">
        <f t="shared" si="1"/>
        <v>-4.1166666666666796E-2</v>
      </c>
      <c r="E61" s="19">
        <v>0.16047222222222227</v>
      </c>
      <c r="F61" s="40">
        <v>1.4839199999999999</v>
      </c>
      <c r="G61" s="40">
        <f t="shared" si="7"/>
        <v>1.5426520833333335</v>
      </c>
      <c r="H61" s="39">
        <f t="shared" si="8"/>
        <v>-5.8732083333333573E-2</v>
      </c>
      <c r="I61" s="40">
        <v>0.15493305555555559</v>
      </c>
      <c r="J61" s="40">
        <v>0.73</v>
      </c>
      <c r="K61" s="40">
        <f t="shared" si="6"/>
        <v>0.7642916666666667</v>
      </c>
      <c r="L61" s="39">
        <f t="shared" si="2"/>
        <v>-3.429166666666672E-2</v>
      </c>
      <c r="M61" s="40">
        <v>5.9250000000000011E-2</v>
      </c>
    </row>
    <row r="62" spans="1:25" x14ac:dyDescent="0.2">
      <c r="A62" s="9">
        <v>40848</v>
      </c>
      <c r="B62" s="10">
        <v>1.591</v>
      </c>
      <c r="C62" s="19">
        <f t="shared" si="5"/>
        <v>1.6567083333333334</v>
      </c>
      <c r="D62" s="10">
        <f t="shared" si="1"/>
        <v>-6.570833333333348E-2</v>
      </c>
      <c r="E62" s="19">
        <v>0.13285648148148149</v>
      </c>
      <c r="F62" s="40">
        <v>1.5128900000000001</v>
      </c>
      <c r="G62" s="40">
        <f t="shared" si="7"/>
        <v>1.5662662500000002</v>
      </c>
      <c r="H62" s="39">
        <f t="shared" si="8"/>
        <v>-5.3376250000000125E-2</v>
      </c>
      <c r="I62" s="40">
        <v>0.13224087962962966</v>
      </c>
      <c r="J62" s="40">
        <v>0.72499999999999998</v>
      </c>
      <c r="K62" s="40">
        <f t="shared" si="6"/>
        <v>0.77108333333333334</v>
      </c>
      <c r="L62" s="39">
        <f t="shared" si="2"/>
        <v>-4.6083333333333365E-2</v>
      </c>
      <c r="M62" s="40">
        <v>6.2884259259259279E-2</v>
      </c>
    </row>
    <row r="63" spans="1:25" x14ac:dyDescent="0.2">
      <c r="A63" s="9">
        <v>40878</v>
      </c>
      <c r="B63" s="10">
        <v>1.655</v>
      </c>
      <c r="C63" s="19">
        <f t="shared" si="5"/>
        <v>1.6770416666666668</v>
      </c>
      <c r="D63" s="10">
        <f t="shared" si="1"/>
        <v>-2.2041666666666737E-2</v>
      </c>
      <c r="E63" s="19">
        <v>0.12474537037037042</v>
      </c>
      <c r="F63" s="40">
        <v>1.63165</v>
      </c>
      <c r="G63" s="40">
        <f t="shared" si="7"/>
        <v>1.5885354166666668</v>
      </c>
      <c r="H63" s="39">
        <f t="shared" si="8"/>
        <v>4.311458333333329E-2</v>
      </c>
      <c r="I63" s="40">
        <v>0.12411629629629628</v>
      </c>
      <c r="J63" s="40">
        <v>0.73499999999999999</v>
      </c>
      <c r="K63" s="40">
        <f t="shared" si="6"/>
        <v>0.77537500000000004</v>
      </c>
      <c r="L63" s="39">
        <f t="shared" si="2"/>
        <v>-4.037500000000005E-2</v>
      </c>
      <c r="M63" s="40">
        <v>7.4083333333333362E-2</v>
      </c>
    </row>
    <row r="64" spans="1:25" x14ac:dyDescent="0.2">
      <c r="A64" s="9">
        <v>40909</v>
      </c>
      <c r="B64" s="10">
        <v>1.7</v>
      </c>
      <c r="C64" s="19">
        <f t="shared" si="5"/>
        <v>1.6939166666666667</v>
      </c>
      <c r="D64" s="10">
        <f t="shared" si="1"/>
        <v>6.0833333333332185E-3</v>
      </c>
      <c r="E64" s="19">
        <v>9.5319444444444457E-2</v>
      </c>
      <c r="F64" s="40">
        <v>1.67171</v>
      </c>
      <c r="G64" s="40">
        <f t="shared" si="7"/>
        <v>1.6073458333333333</v>
      </c>
      <c r="H64" s="39">
        <f t="shared" si="8"/>
        <v>6.4364166666666778E-2</v>
      </c>
      <c r="I64" s="40">
        <v>0.11127449074074075</v>
      </c>
      <c r="J64" s="40">
        <v>0.754</v>
      </c>
      <c r="K64" s="40">
        <f t="shared" si="6"/>
        <v>0.77729166666666671</v>
      </c>
      <c r="L64" s="39">
        <f t="shared" si="2"/>
        <v>-2.329166666666671E-2</v>
      </c>
      <c r="M64" s="40">
        <v>7.8143518518518515E-2</v>
      </c>
    </row>
    <row r="65" spans="1:25" x14ac:dyDescent="0.2">
      <c r="A65" s="9">
        <v>40940</v>
      </c>
      <c r="B65" s="10">
        <v>1.7370000000000001</v>
      </c>
      <c r="C65" s="19">
        <f t="shared" si="5"/>
        <v>1.7108333333333332</v>
      </c>
      <c r="D65" s="10">
        <f t="shared" si="1"/>
        <v>2.6166666666666893E-2</v>
      </c>
      <c r="E65" s="19">
        <v>0.10600462962962959</v>
      </c>
      <c r="F65" s="40">
        <v>1.6929399999999999</v>
      </c>
      <c r="G65" s="40">
        <f t="shared" si="7"/>
        <v>1.6262004166666666</v>
      </c>
      <c r="H65" s="39">
        <f t="shared" si="8"/>
        <v>6.6739583333333297E-2</v>
      </c>
      <c r="I65" s="40">
        <v>0.10479009259259255</v>
      </c>
      <c r="J65" s="40">
        <v>0.79200000000000004</v>
      </c>
      <c r="K65" s="40">
        <f t="shared" si="6"/>
        <v>0.77925000000000022</v>
      </c>
      <c r="L65" s="39">
        <f t="shared" si="2"/>
        <v>1.2749999999999817E-2</v>
      </c>
      <c r="M65" s="40">
        <v>8.0138888888888843E-2</v>
      </c>
    </row>
    <row r="66" spans="1:25" x14ac:dyDescent="0.2">
      <c r="A66" s="9">
        <v>40969</v>
      </c>
      <c r="B66" s="10">
        <v>1.7989999999999999</v>
      </c>
      <c r="C66" s="19">
        <f t="shared" si="5"/>
        <v>1.7322083333333331</v>
      </c>
      <c r="D66" s="10">
        <f t="shared" si="1"/>
        <v>6.6791666666666805E-2</v>
      </c>
      <c r="E66" s="19">
        <v>0.14129166666666665</v>
      </c>
      <c r="F66" s="40">
        <v>1.72427</v>
      </c>
      <c r="G66" s="40">
        <f t="shared" si="7"/>
        <v>1.6492920833333331</v>
      </c>
      <c r="H66" s="39">
        <f t="shared" si="8"/>
        <v>7.4977916666666866E-2</v>
      </c>
      <c r="I66" s="40">
        <v>0.13542499999999996</v>
      </c>
      <c r="J66" s="40">
        <v>0.86799999999999999</v>
      </c>
      <c r="K66" s="40">
        <f t="shared" si="6"/>
        <v>0.7845416666666668</v>
      </c>
      <c r="L66" s="39">
        <f t="shared" si="2"/>
        <v>8.345833333333319E-2</v>
      </c>
      <c r="M66" s="40">
        <v>8.6347222222222186E-2</v>
      </c>
    </row>
    <row r="67" spans="1:25" x14ac:dyDescent="0.2">
      <c r="A67" s="9">
        <v>41000</v>
      </c>
      <c r="B67" s="10">
        <v>1.85</v>
      </c>
      <c r="C67" s="19">
        <f t="shared" si="5"/>
        <v>1.7539583333333333</v>
      </c>
      <c r="D67" s="10">
        <f t="shared" si="1"/>
        <v>9.6041666666666803E-2</v>
      </c>
      <c r="E67" s="19">
        <v>0.15334259259259253</v>
      </c>
      <c r="F67" s="40">
        <v>1.73505</v>
      </c>
      <c r="G67" s="40">
        <f t="shared" si="7"/>
        <v>1.6726320833333332</v>
      </c>
      <c r="H67" s="39">
        <f t="shared" si="8"/>
        <v>6.241791666666674E-2</v>
      </c>
      <c r="I67" s="40">
        <v>0.13579550925925921</v>
      </c>
      <c r="J67" s="40">
        <v>0.88900000000000001</v>
      </c>
      <c r="K67" s="40">
        <f t="shared" si="6"/>
        <v>0.79320833333333329</v>
      </c>
      <c r="L67" s="39">
        <f t="shared" si="2"/>
        <v>9.5791666666666719E-2</v>
      </c>
      <c r="M67" s="40">
        <v>8.2652777777777769E-2</v>
      </c>
    </row>
    <row r="68" spans="1:25" x14ac:dyDescent="0.2">
      <c r="A68" s="9">
        <v>41030</v>
      </c>
      <c r="B68" s="10">
        <v>1.8049999999999999</v>
      </c>
      <c r="C68" s="19">
        <f t="shared" si="5"/>
        <v>1.7709999999999999</v>
      </c>
      <c r="D68" s="10">
        <f t="shared" si="1"/>
        <v>3.400000000000003E-2</v>
      </c>
      <c r="E68" s="19">
        <v>0.16787037037037034</v>
      </c>
      <c r="F68" s="40">
        <v>1.7030099999999999</v>
      </c>
      <c r="G68" s="40">
        <f t="shared" si="7"/>
        <v>1.6918691666666668</v>
      </c>
      <c r="H68" s="39">
        <f t="shared" si="8"/>
        <v>1.1140833333333156E-2</v>
      </c>
      <c r="I68" s="40">
        <v>0.15216861111111102</v>
      </c>
      <c r="J68" s="40">
        <v>0.84299999999999997</v>
      </c>
      <c r="K68" s="40">
        <f t="shared" si="6"/>
        <v>0.80441666666666667</v>
      </c>
      <c r="L68" s="39">
        <f t="shared" si="2"/>
        <v>3.8583333333333303E-2</v>
      </c>
      <c r="M68" s="40">
        <v>6.9425925925925877E-2</v>
      </c>
    </row>
    <row r="69" spans="1:25" x14ac:dyDescent="0.2">
      <c r="A69" s="9">
        <v>41061</v>
      </c>
      <c r="B69" s="10">
        <v>1.76</v>
      </c>
      <c r="C69" s="19">
        <f t="shared" si="5"/>
        <v>1.7817916666666667</v>
      </c>
      <c r="D69" s="10">
        <f t="shared" ref="D69:D111" si="11">B69-C69</f>
        <v>-2.1791666666666654E-2</v>
      </c>
      <c r="E69" s="19">
        <v>0.17938425925925927</v>
      </c>
      <c r="F69" s="40">
        <v>1.65723</v>
      </c>
      <c r="G69" s="40">
        <f t="shared" si="7"/>
        <v>1.703095</v>
      </c>
      <c r="H69" s="39">
        <f t="shared" si="8"/>
        <v>-4.5865000000000045E-2</v>
      </c>
      <c r="I69" s="40">
        <v>0.16248222222222219</v>
      </c>
      <c r="J69" s="40">
        <v>0.79400000000000004</v>
      </c>
      <c r="K69" s="40">
        <f t="shared" si="6"/>
        <v>0.81662499999999982</v>
      </c>
      <c r="L69" s="39">
        <f t="shared" ref="L69:L111" si="12">J69-K69</f>
        <v>-2.2624999999999784E-2</v>
      </c>
      <c r="M69" s="40">
        <v>5.8851851851851898E-2</v>
      </c>
    </row>
    <row r="70" spans="1:25" x14ac:dyDescent="0.2">
      <c r="A70" s="9">
        <v>41091</v>
      </c>
      <c r="B70" s="10">
        <v>1.75</v>
      </c>
      <c r="C70" s="19">
        <f t="shared" si="5"/>
        <v>1.787625</v>
      </c>
      <c r="D70" s="10">
        <f t="shared" si="11"/>
        <v>-3.762500000000002E-2</v>
      </c>
      <c r="E70" s="19">
        <v>0.2111898148148148</v>
      </c>
      <c r="F70" s="40">
        <v>1.6470199999999999</v>
      </c>
      <c r="G70" s="40">
        <f t="shared" si="7"/>
        <v>1.7069337499999999</v>
      </c>
      <c r="H70" s="39">
        <f t="shared" si="8"/>
        <v>-5.9913749999999988E-2</v>
      </c>
      <c r="I70" s="40">
        <v>0.19550587962962965</v>
      </c>
      <c r="J70" s="40">
        <v>0.74199999999999999</v>
      </c>
      <c r="K70" s="40">
        <f t="shared" si="6"/>
        <v>0.82758333333333345</v>
      </c>
      <c r="L70" s="39">
        <f t="shared" si="12"/>
        <v>-8.5583333333333456E-2</v>
      </c>
      <c r="M70" s="40">
        <v>5.034722222222221E-2</v>
      </c>
    </row>
    <row r="71" spans="1:25" x14ac:dyDescent="0.2">
      <c r="A71" s="9">
        <v>41122</v>
      </c>
      <c r="B71" s="10">
        <v>1.8180000000000001</v>
      </c>
      <c r="C71" s="19">
        <f t="shared" si="5"/>
        <v>1.7914999999999994</v>
      </c>
      <c r="D71" s="10">
        <f t="shared" si="11"/>
        <v>2.6500000000000634E-2</v>
      </c>
      <c r="E71" s="19">
        <v>0.20164351851851864</v>
      </c>
      <c r="F71" s="40">
        <v>1.7168099999999999</v>
      </c>
      <c r="G71" s="40">
        <f t="shared" si="7"/>
        <v>1.7081587499999997</v>
      </c>
      <c r="H71" s="39">
        <f t="shared" si="8"/>
        <v>8.6512500000002213E-3</v>
      </c>
      <c r="I71" s="40">
        <v>0.18147805555555557</v>
      </c>
      <c r="J71" s="40">
        <v>0.76800000000000002</v>
      </c>
      <c r="K71" s="40">
        <f t="shared" si="6"/>
        <v>0.83520833333333344</v>
      </c>
      <c r="L71" s="39">
        <f t="shared" si="12"/>
        <v>-6.7208333333333425E-2</v>
      </c>
      <c r="M71" s="40">
        <v>5.3310185185185141E-2</v>
      </c>
      <c r="O71" s="22"/>
      <c r="P71" s="22">
        <v>2007</v>
      </c>
      <c r="Q71" s="22">
        <v>2008</v>
      </c>
      <c r="R71" s="22">
        <v>2009</v>
      </c>
      <c r="S71" s="22">
        <v>2010</v>
      </c>
      <c r="T71" s="22">
        <v>2011</v>
      </c>
      <c r="U71" s="22">
        <v>2012</v>
      </c>
      <c r="V71" s="22">
        <v>2013</v>
      </c>
      <c r="W71" s="22">
        <v>2014</v>
      </c>
      <c r="X71" s="22">
        <v>2015</v>
      </c>
      <c r="Y71" s="8" t="s">
        <v>51</v>
      </c>
    </row>
    <row r="72" spans="1:25" x14ac:dyDescent="0.2">
      <c r="A72" s="9">
        <v>41153</v>
      </c>
      <c r="B72" s="10">
        <v>1.87</v>
      </c>
      <c r="C72" s="19">
        <f t="shared" si="5"/>
        <v>1.7932083333333333</v>
      </c>
      <c r="D72" s="10">
        <f t="shared" si="11"/>
        <v>7.6791666666666814E-2</v>
      </c>
      <c r="E72" s="19">
        <v>0.18867592592592597</v>
      </c>
      <c r="F72" s="40">
        <v>1.7642199999999999</v>
      </c>
      <c r="G72" s="40">
        <f t="shared" si="7"/>
        <v>1.7071754166666666</v>
      </c>
      <c r="H72" s="39">
        <f t="shared" si="8"/>
        <v>5.7044583333333287E-2</v>
      </c>
      <c r="I72" s="40">
        <v>0.17439976851851857</v>
      </c>
      <c r="J72" s="40">
        <v>0.81799999999999995</v>
      </c>
      <c r="K72" s="40">
        <f t="shared" si="6"/>
        <v>0.8367916666666666</v>
      </c>
      <c r="L72" s="39">
        <f t="shared" si="12"/>
        <v>-1.8791666666666651E-2</v>
      </c>
      <c r="M72" s="40">
        <v>5.7439814814814798E-2</v>
      </c>
      <c r="O72" s="20">
        <v>1</v>
      </c>
      <c r="P72" s="41">
        <v>0.60899999999999999</v>
      </c>
      <c r="Q72" s="20">
        <v>9.0416666666667256E-3</v>
      </c>
      <c r="R72" s="20">
        <v>-1.6499999999999959E-2</v>
      </c>
      <c r="S72" s="20">
        <v>7.5000000000000622E-3</v>
      </c>
      <c r="T72" s="20">
        <v>3.9374999999999938E-2</v>
      </c>
      <c r="U72" s="20">
        <v>-2.329166666666671E-2</v>
      </c>
      <c r="V72" s="20">
        <v>5.0833333333333286E-2</v>
      </c>
      <c r="W72" s="20">
        <v>7.9333333333333367E-2</v>
      </c>
      <c r="X72" s="20">
        <v>-5.2000000000000046E-2</v>
      </c>
      <c r="Y72" s="23">
        <f>AVERAGE(P72:X72)</f>
        <v>7.8143518518518515E-2</v>
      </c>
    </row>
    <row r="73" spans="1:25" x14ac:dyDescent="0.2">
      <c r="A73" s="9">
        <v>41183</v>
      </c>
      <c r="B73" s="10">
        <v>1.833</v>
      </c>
      <c r="C73" s="19">
        <f t="shared" si="5"/>
        <v>1.7890416666666666</v>
      </c>
      <c r="D73" s="10">
        <f t="shared" si="11"/>
        <v>4.3958333333333321E-2</v>
      </c>
      <c r="E73" s="19">
        <v>0.16047222222222227</v>
      </c>
      <c r="F73" s="40">
        <v>1.7456499999999999</v>
      </c>
      <c r="G73" s="40">
        <f t="shared" si="7"/>
        <v>1.702414166666667</v>
      </c>
      <c r="H73" s="39">
        <f t="shared" si="8"/>
        <v>4.3235833333332918E-2</v>
      </c>
      <c r="I73" s="40">
        <v>0.15493305555555559</v>
      </c>
      <c r="J73" s="40">
        <v>0.85099999999999998</v>
      </c>
      <c r="K73" s="40">
        <f t="shared" si="6"/>
        <v>0.8324583333333333</v>
      </c>
      <c r="L73" s="39">
        <f t="shared" si="12"/>
        <v>1.8541666666666679E-2</v>
      </c>
      <c r="M73" s="40">
        <v>5.9250000000000011E-2</v>
      </c>
      <c r="O73" s="20">
        <v>2</v>
      </c>
      <c r="P73" s="42">
        <v>0.60899999999999999</v>
      </c>
      <c r="Q73" s="20">
        <v>2.024999999999999E-2</v>
      </c>
      <c r="R73" s="20">
        <v>-1.4249999999999985E-2</v>
      </c>
      <c r="S73" s="20">
        <v>2.3333333333333317E-2</v>
      </c>
      <c r="T73" s="20">
        <v>5.6083333333333263E-2</v>
      </c>
      <c r="U73" s="20">
        <v>1.2749999999999817E-2</v>
      </c>
      <c r="V73" s="20">
        <v>3.3916666666666595E-2</v>
      </c>
      <c r="W73" s="20">
        <v>2.8083333333333349E-2</v>
      </c>
      <c r="X73" s="20">
        <v>-4.7916666666666718E-2</v>
      </c>
      <c r="Y73" s="23">
        <f t="shared" ref="Y73:Y83" si="13">AVERAGE(P73:X73)</f>
        <v>8.0138888888888843E-2</v>
      </c>
    </row>
    <row r="74" spans="1:25" x14ac:dyDescent="0.2">
      <c r="A74" s="9">
        <v>41214</v>
      </c>
      <c r="B74" s="10">
        <v>1.7589999999999999</v>
      </c>
      <c r="C74" s="19">
        <f t="shared" si="5"/>
        <v>1.7813333333333332</v>
      </c>
      <c r="D74" s="10">
        <f t="shared" si="11"/>
        <v>-2.2333333333333316E-2</v>
      </c>
      <c r="E74" s="19">
        <v>0.13285648148148149</v>
      </c>
      <c r="F74" s="40">
        <v>1.71285</v>
      </c>
      <c r="G74" s="40">
        <f t="shared" si="7"/>
        <v>1.6951374999999997</v>
      </c>
      <c r="H74" s="39">
        <f t="shared" si="8"/>
        <v>1.7712500000000242E-2</v>
      </c>
      <c r="I74" s="40">
        <v>0.13224087962962966</v>
      </c>
      <c r="J74" s="40">
        <v>0.873</v>
      </c>
      <c r="K74" s="40">
        <f t="shared" si="6"/>
        <v>0.82637499999999997</v>
      </c>
      <c r="L74" s="39">
        <f t="shared" si="12"/>
        <v>4.6625000000000028E-2</v>
      </c>
      <c r="M74" s="40">
        <v>6.2884259259259279E-2</v>
      </c>
      <c r="O74" s="20">
        <v>3</v>
      </c>
      <c r="P74" s="42">
        <v>0.60899999999999999</v>
      </c>
      <c r="Q74" s="20">
        <v>1.4958333333333407E-2</v>
      </c>
      <c r="R74" s="20">
        <v>-1.1250000000000093E-2</v>
      </c>
      <c r="S74" s="20">
        <v>3.0249999999999999E-2</v>
      </c>
      <c r="T74" s="20">
        <v>5.0833333333333175E-2</v>
      </c>
      <c r="U74" s="20">
        <v>8.345833333333319E-2</v>
      </c>
      <c r="V74" s="20">
        <v>1.7958333333333187E-2</v>
      </c>
      <c r="W74" s="20">
        <v>-6.4999999999999503E-3</v>
      </c>
      <c r="X74" s="20">
        <v>-1.1583333333333279E-2</v>
      </c>
      <c r="Y74" s="23">
        <f t="shared" si="13"/>
        <v>8.6347222222222186E-2</v>
      </c>
    </row>
    <row r="75" spans="1:25" x14ac:dyDescent="0.2">
      <c r="A75" s="9">
        <v>41244</v>
      </c>
      <c r="B75" s="10">
        <v>1.746</v>
      </c>
      <c r="C75" s="19">
        <f t="shared" ref="C75:C105" si="14">((B69/2)+SUM(B70:B80)+(B81/2))/12</f>
        <v>1.7765416666666667</v>
      </c>
      <c r="D75" s="10">
        <f t="shared" si="11"/>
        <v>-3.0541666666666689E-2</v>
      </c>
      <c r="E75" s="19">
        <v>0.12474537037037042</v>
      </c>
      <c r="F75" s="40">
        <v>1.7011099999999999</v>
      </c>
      <c r="G75" s="40">
        <f t="shared" si="7"/>
        <v>1.6900762499999999</v>
      </c>
      <c r="H75" s="39">
        <f t="shared" si="8"/>
        <v>1.1033749999999953E-2</v>
      </c>
      <c r="I75" s="40">
        <v>0.12411629629629628</v>
      </c>
      <c r="J75" s="40">
        <v>0.88</v>
      </c>
      <c r="K75" s="40">
        <f t="shared" ref="K75:K105" si="15">((J69/2)+SUM(J70:J80)+(J81/2))/12</f>
        <v>0.82179166666666681</v>
      </c>
      <c r="L75" s="39">
        <f t="shared" si="12"/>
        <v>5.8208333333333195E-2</v>
      </c>
      <c r="M75" s="40">
        <v>7.4083333333333362E-2</v>
      </c>
      <c r="O75" s="20">
        <v>4</v>
      </c>
      <c r="P75" s="42">
        <v>0.622</v>
      </c>
      <c r="Q75" s="20">
        <v>-1.9583333333332842E-3</v>
      </c>
      <c r="R75" s="20">
        <v>-2.6375000000000037E-2</v>
      </c>
      <c r="S75" s="20">
        <v>2.487499999999998E-2</v>
      </c>
      <c r="T75" s="20">
        <v>4.2749999999999955E-2</v>
      </c>
      <c r="U75" s="20">
        <v>9.5791666666666719E-2</v>
      </c>
      <c r="V75" s="20">
        <v>-7.5416666666666687E-3</v>
      </c>
      <c r="W75" s="20">
        <v>-2.0375000000000032E-2</v>
      </c>
      <c r="X75" s="20">
        <v>1.4708333333333323E-2</v>
      </c>
      <c r="Y75" s="23">
        <f t="shared" si="13"/>
        <v>8.2652777777777769E-2</v>
      </c>
    </row>
    <row r="76" spans="1:25" x14ac:dyDescent="0.2">
      <c r="A76" s="9">
        <v>41275</v>
      </c>
      <c r="B76" s="10">
        <v>1.7490000000000001</v>
      </c>
      <c r="C76" s="19">
        <f t="shared" si="14"/>
        <v>1.7755416666666666</v>
      </c>
      <c r="D76" s="10">
        <f t="shared" si="11"/>
        <v>-2.6541666666666464E-2</v>
      </c>
      <c r="E76" s="19">
        <v>9.5319444444444457E-2</v>
      </c>
      <c r="F76" s="40">
        <v>1.69438</v>
      </c>
      <c r="G76" s="40">
        <f t="shared" ref="G76:G105" si="16">((F70/2)+SUM(F71:F81)+(F82/2))/12</f>
        <v>1.6886691666666664</v>
      </c>
      <c r="H76" s="39">
        <f t="shared" ref="H76:H111" si="17">F76-G76</f>
        <v>5.7108333333335537E-3</v>
      </c>
      <c r="I76" s="40">
        <v>0.11127449074074075</v>
      </c>
      <c r="J76" s="40">
        <v>0.872</v>
      </c>
      <c r="K76" s="40">
        <f t="shared" si="15"/>
        <v>0.82116666666666671</v>
      </c>
      <c r="L76" s="39">
        <f t="shared" si="12"/>
        <v>5.0833333333333286E-2</v>
      </c>
      <c r="M76" s="40">
        <v>7.8143518518518515E-2</v>
      </c>
      <c r="O76" s="20">
        <v>5</v>
      </c>
      <c r="P76" s="42">
        <v>0.61899999999999999</v>
      </c>
      <c r="Q76" s="20">
        <v>4.0833333333332167E-3</v>
      </c>
      <c r="R76" s="20">
        <v>-3.0333333333333323E-2</v>
      </c>
      <c r="S76" s="20">
        <v>1.4666666666666606E-2</v>
      </c>
      <c r="T76" s="20">
        <v>2.6791666666666658E-2</v>
      </c>
      <c r="U76" s="20">
        <v>3.8583333333333303E-2</v>
      </c>
      <c r="V76" s="20">
        <v>-3.9125000000000187E-2</v>
      </c>
      <c r="W76" s="20">
        <v>-2.4458333333333471E-2</v>
      </c>
      <c r="X76" s="20">
        <v>1.5625000000000111E-2</v>
      </c>
      <c r="Y76" s="23">
        <f t="shared" si="13"/>
        <v>6.9425925925925877E-2</v>
      </c>
    </row>
    <row r="77" spans="1:25" x14ac:dyDescent="0.2">
      <c r="A77" s="9">
        <v>41306</v>
      </c>
      <c r="B77" s="10">
        <v>1.7809999999999999</v>
      </c>
      <c r="C77" s="19">
        <f t="shared" si="14"/>
        <v>1.7735416666666668</v>
      </c>
      <c r="D77" s="10">
        <f t="shared" si="11"/>
        <v>7.4583333333331225E-3</v>
      </c>
      <c r="E77" s="19">
        <v>0.10600462962962959</v>
      </c>
      <c r="F77" s="40">
        <v>1.69967</v>
      </c>
      <c r="G77" s="40">
        <f t="shared" si="16"/>
        <v>1.6860954166666671</v>
      </c>
      <c r="H77" s="39">
        <f t="shared" si="17"/>
        <v>1.3574583333332946E-2</v>
      </c>
      <c r="I77" s="40">
        <v>0.10479009259259255</v>
      </c>
      <c r="J77" s="40">
        <v>0.85699999999999998</v>
      </c>
      <c r="K77" s="40">
        <f t="shared" si="15"/>
        <v>0.82308333333333339</v>
      </c>
      <c r="L77" s="39">
        <f t="shared" si="12"/>
        <v>3.3916666666666595E-2</v>
      </c>
      <c r="M77" s="40">
        <v>8.0138888888888843E-2</v>
      </c>
      <c r="O77" s="20">
        <v>6</v>
      </c>
      <c r="P77" s="42">
        <v>0.61499999999999999</v>
      </c>
      <c r="Q77" s="20">
        <v>9.3750000000000222E-3</v>
      </c>
      <c r="R77" s="20">
        <v>-1.6166666666666663E-2</v>
      </c>
      <c r="S77" s="20">
        <v>5.8749999999999636E-3</v>
      </c>
      <c r="T77" s="20">
        <v>4.166666666667318E-4</v>
      </c>
      <c r="U77" s="20">
        <v>-2.2624999999999784E-2</v>
      </c>
      <c r="V77" s="20">
        <v>-5.4875000000000007E-2</v>
      </c>
      <c r="W77" s="20">
        <v>-1.1458333333333237E-2</v>
      </c>
      <c r="X77" s="20">
        <v>4.1250000000000453E-3</v>
      </c>
      <c r="Y77" s="23">
        <f t="shared" si="13"/>
        <v>5.8851851851851898E-2</v>
      </c>
    </row>
    <row r="78" spans="1:25" x14ac:dyDescent="0.2">
      <c r="A78" s="9">
        <v>41334</v>
      </c>
      <c r="B78" s="10">
        <v>1.796</v>
      </c>
      <c r="C78" s="19">
        <f t="shared" si="14"/>
        <v>1.7673333333333332</v>
      </c>
      <c r="D78" s="10">
        <f t="shared" si="11"/>
        <v>2.866666666666684E-2</v>
      </c>
      <c r="E78" s="19">
        <v>0.14129166666666665</v>
      </c>
      <c r="F78" s="40">
        <v>1.69394</v>
      </c>
      <c r="G78" s="40">
        <f t="shared" si="16"/>
        <v>1.67999875</v>
      </c>
      <c r="H78" s="39">
        <f t="shared" si="17"/>
        <v>1.3941250000000016E-2</v>
      </c>
      <c r="I78" s="40">
        <v>0.13542499999999996</v>
      </c>
      <c r="J78" s="40">
        <v>0.84099999999999997</v>
      </c>
      <c r="K78" s="40">
        <f t="shared" si="15"/>
        <v>0.82304166666666678</v>
      </c>
      <c r="L78" s="39">
        <f t="shared" si="12"/>
        <v>1.7958333333333187E-2</v>
      </c>
      <c r="M78" s="40">
        <v>8.6347222222222186E-2</v>
      </c>
      <c r="O78" s="20">
        <v>7</v>
      </c>
      <c r="P78" s="42">
        <v>-7.5416666666666687E-3</v>
      </c>
      <c r="Q78" s="20">
        <v>1.8458333333333354E-2</v>
      </c>
      <c r="R78" s="20">
        <v>-1.7874999999999974E-2</v>
      </c>
      <c r="S78" s="20">
        <v>-8.8333333333333597E-3</v>
      </c>
      <c r="T78" s="20">
        <v>-1.9333333333333313E-2</v>
      </c>
      <c r="U78" s="20">
        <v>-8.5583333333333456E-2</v>
      </c>
      <c r="V78" s="20">
        <v>-3.8541666666666585E-2</v>
      </c>
      <c r="W78" s="20">
        <v>1.0374999999999912E-2</v>
      </c>
      <c r="X78" s="20">
        <v>0.60199999999999998</v>
      </c>
      <c r="Y78" s="23">
        <f t="shared" si="13"/>
        <v>5.034722222222221E-2</v>
      </c>
    </row>
    <row r="79" spans="1:25" x14ac:dyDescent="0.2">
      <c r="A79" s="9">
        <v>41365</v>
      </c>
      <c r="B79" s="10">
        <v>1.7529999999999999</v>
      </c>
      <c r="C79" s="19">
        <f t="shared" si="14"/>
        <v>1.758875</v>
      </c>
      <c r="D79" s="10">
        <f t="shared" si="11"/>
        <v>-5.8750000000000746E-3</v>
      </c>
      <c r="E79" s="19">
        <v>0.15334259259259253</v>
      </c>
      <c r="F79" s="40">
        <v>1.6511100000000001</v>
      </c>
      <c r="G79" s="40">
        <f t="shared" si="16"/>
        <v>1.6727691666666666</v>
      </c>
      <c r="H79" s="39">
        <f t="shared" si="17"/>
        <v>-2.1659166666666563E-2</v>
      </c>
      <c r="I79" s="40">
        <v>0.13579550925925921</v>
      </c>
      <c r="J79" s="40">
        <v>0.81200000000000006</v>
      </c>
      <c r="K79" s="40">
        <f t="shared" si="15"/>
        <v>0.81954166666666672</v>
      </c>
      <c r="L79" s="39">
        <f t="shared" si="12"/>
        <v>-7.5416666666666687E-3</v>
      </c>
      <c r="M79" s="40">
        <v>8.2652777777777769E-2</v>
      </c>
      <c r="O79" s="20">
        <v>8</v>
      </c>
      <c r="P79" s="42">
        <v>-8.6666666666667114E-3</v>
      </c>
      <c r="Q79" s="20">
        <v>1.9833333333333258E-2</v>
      </c>
      <c r="R79" s="20">
        <v>-2.0749999999999935E-2</v>
      </c>
      <c r="S79" s="20">
        <v>-2.5416666666666643E-2</v>
      </c>
      <c r="T79" s="20">
        <v>-2.5791666666666768E-2</v>
      </c>
      <c r="U79" s="20">
        <v>-6.7208333333333425E-2</v>
      </c>
      <c r="V79" s="20">
        <v>-1.7249999999999988E-2</v>
      </c>
      <c r="W79" s="20">
        <v>2.704166666666652E-2</v>
      </c>
      <c r="X79" s="20">
        <v>0.59799999999999998</v>
      </c>
      <c r="Y79" s="23">
        <f t="shared" si="13"/>
        <v>5.3310185185185141E-2</v>
      </c>
    </row>
    <row r="80" spans="1:25" x14ac:dyDescent="0.2">
      <c r="A80" s="9">
        <v>41395</v>
      </c>
      <c r="B80" s="10">
        <v>1.7170000000000001</v>
      </c>
      <c r="C80" s="19">
        <f t="shared" si="14"/>
        <v>1.7521666666666669</v>
      </c>
      <c r="D80" s="10">
        <f t="shared" si="11"/>
        <v>-3.516666666666679E-2</v>
      </c>
      <c r="E80" s="19">
        <v>0.16787037037037034</v>
      </c>
      <c r="F80" s="40">
        <v>1.6123099999999999</v>
      </c>
      <c r="G80" s="40">
        <f t="shared" si="16"/>
        <v>1.6660116666666669</v>
      </c>
      <c r="H80" s="39">
        <f t="shared" si="17"/>
        <v>-5.3701666666666981E-2</v>
      </c>
      <c r="I80" s="40">
        <v>0.15216861111111102</v>
      </c>
      <c r="J80" s="40">
        <v>0.77400000000000002</v>
      </c>
      <c r="K80" s="40">
        <f t="shared" si="15"/>
        <v>0.81312500000000021</v>
      </c>
      <c r="L80" s="39">
        <f t="shared" si="12"/>
        <v>-3.9125000000000187E-2</v>
      </c>
      <c r="M80" s="40">
        <v>6.9425925925925877E-2</v>
      </c>
      <c r="O80" s="20">
        <v>9</v>
      </c>
      <c r="P80" s="42">
        <v>-1.5500000000000069E-2</v>
      </c>
      <c r="Q80" s="20">
        <v>2.7708333333333335E-2</v>
      </c>
      <c r="R80" s="20">
        <v>-2.7124999999999955E-2</v>
      </c>
      <c r="S80" s="20">
        <v>-3.6291666666666722E-2</v>
      </c>
      <c r="T80" s="20">
        <v>-2.6000000000000023E-2</v>
      </c>
      <c r="U80" s="20">
        <v>-1.8791666666666651E-2</v>
      </c>
      <c r="V80" s="20">
        <v>-4.5416666666666661E-3</v>
      </c>
      <c r="W80" s="20">
        <v>3.2499999999999973E-2</v>
      </c>
      <c r="X80" s="20">
        <v>0.58499999999999996</v>
      </c>
      <c r="Y80" s="23">
        <f t="shared" si="13"/>
        <v>5.7439814814814798E-2</v>
      </c>
    </row>
    <row r="81" spans="1:25" x14ac:dyDescent="0.2">
      <c r="A81" s="9">
        <v>41426</v>
      </c>
      <c r="B81" s="10">
        <v>1.7330000000000001</v>
      </c>
      <c r="C81" s="19">
        <f t="shared" si="14"/>
        <v>1.7490416666666668</v>
      </c>
      <c r="D81" s="10">
        <f t="shared" si="11"/>
        <v>-1.6041666666666732E-2</v>
      </c>
      <c r="E81" s="19">
        <v>0.17938425925925927</v>
      </c>
      <c r="F81" s="40">
        <v>1.62646</v>
      </c>
      <c r="G81" s="40">
        <f t="shared" si="16"/>
        <v>1.6609795833333332</v>
      </c>
      <c r="H81" s="39">
        <f t="shared" si="17"/>
        <v>-3.4519583333333159E-2</v>
      </c>
      <c r="I81" s="40">
        <v>0.16248222222222219</v>
      </c>
      <c r="J81" s="40">
        <v>0.753</v>
      </c>
      <c r="K81" s="40">
        <f t="shared" si="15"/>
        <v>0.80787500000000001</v>
      </c>
      <c r="L81" s="39">
        <f t="shared" si="12"/>
        <v>-5.4875000000000007E-2</v>
      </c>
      <c r="M81" s="40">
        <v>5.8851851851851898E-2</v>
      </c>
      <c r="O81" s="20">
        <v>10</v>
      </c>
      <c r="P81" s="42">
        <v>-1.6291666666666704E-2</v>
      </c>
      <c r="Q81" s="20">
        <v>3.4583333333333299E-2</v>
      </c>
      <c r="R81" s="20">
        <v>-3.4833333333333272E-2</v>
      </c>
      <c r="S81" s="20">
        <v>-4.2291666666666616E-2</v>
      </c>
      <c r="T81" s="20">
        <v>-3.429166666666672E-2</v>
      </c>
      <c r="U81" s="20">
        <v>1.8541666666666679E-2</v>
      </c>
      <c r="V81" s="20">
        <v>-9.4583333333332353E-3</v>
      </c>
      <c r="W81" s="20">
        <v>3.5291666666666721E-2</v>
      </c>
      <c r="X81" s="20">
        <v>0.58199999999999996</v>
      </c>
      <c r="Y81" s="23">
        <f t="shared" si="13"/>
        <v>5.9250000000000011E-2</v>
      </c>
    </row>
    <row r="82" spans="1:25" x14ac:dyDescent="0.2">
      <c r="A82" s="9">
        <v>41456</v>
      </c>
      <c r="B82" s="10">
        <v>1.7529999999999999</v>
      </c>
      <c r="C82" s="19">
        <f t="shared" si="14"/>
        <v>1.7471666666666668</v>
      </c>
      <c r="D82" s="10">
        <f t="shared" si="11"/>
        <v>5.833333333333135E-3</v>
      </c>
      <c r="E82" s="19">
        <v>0.2111898148148148</v>
      </c>
      <c r="F82" s="40">
        <v>1.64402</v>
      </c>
      <c r="G82" s="40">
        <f t="shared" si="16"/>
        <v>1.6572320833333329</v>
      </c>
      <c r="H82" s="39">
        <f t="shared" si="17"/>
        <v>-1.3212083333332902E-2</v>
      </c>
      <c r="I82" s="40">
        <v>0.19550587962962965</v>
      </c>
      <c r="J82" s="40">
        <v>0.76800000000000002</v>
      </c>
      <c r="K82" s="40">
        <f t="shared" si="15"/>
        <v>0.8065416666666666</v>
      </c>
      <c r="L82" s="39">
        <f t="shared" si="12"/>
        <v>-3.8541666666666585E-2</v>
      </c>
      <c r="M82" s="40">
        <v>5.034722222222221E-2</v>
      </c>
      <c r="O82" s="20">
        <v>11</v>
      </c>
      <c r="P82" s="42">
        <v>1.4583333333333393E-3</v>
      </c>
      <c r="Q82" s="20">
        <v>3.0041666666666744E-2</v>
      </c>
      <c r="R82" s="20">
        <v>-1.937499999999992E-2</v>
      </c>
      <c r="S82" s="20">
        <v>-3.6625000000000019E-2</v>
      </c>
      <c r="T82" s="20">
        <v>-4.6083333333333365E-2</v>
      </c>
      <c r="U82" s="20">
        <v>4.6625000000000028E-2</v>
      </c>
      <c r="V82" s="20">
        <v>-1.3124999999999942E-2</v>
      </c>
      <c r="W82" s="20">
        <v>1.9041666666666734E-2</v>
      </c>
      <c r="X82" s="20">
        <v>0.58399999999999996</v>
      </c>
      <c r="Y82" s="23">
        <f t="shared" si="13"/>
        <v>6.2884259259259279E-2</v>
      </c>
    </row>
    <row r="83" spans="1:25" x14ac:dyDescent="0.2">
      <c r="A83" s="9">
        <v>41487</v>
      </c>
      <c r="B83" s="10">
        <v>1.7669999999999999</v>
      </c>
      <c r="C83" s="19">
        <f t="shared" si="14"/>
        <v>1.7432916666666662</v>
      </c>
      <c r="D83" s="10">
        <f t="shared" si="11"/>
        <v>2.3708333333333664E-2</v>
      </c>
      <c r="E83" s="19">
        <v>0.20164351851851864</v>
      </c>
      <c r="F83" s="40">
        <v>1.65804</v>
      </c>
      <c r="G83" s="40">
        <f t="shared" si="16"/>
        <v>1.6527641666666666</v>
      </c>
      <c r="H83" s="39">
        <f t="shared" si="17"/>
        <v>5.2758333333333685E-3</v>
      </c>
      <c r="I83" s="40">
        <v>0.18147805555555557</v>
      </c>
      <c r="J83" s="40">
        <v>0.78800000000000003</v>
      </c>
      <c r="K83" s="40">
        <f t="shared" si="15"/>
        <v>0.80525000000000002</v>
      </c>
      <c r="L83" s="39">
        <f t="shared" si="12"/>
        <v>-1.7249999999999988E-2</v>
      </c>
      <c r="M83" s="40">
        <v>5.3310185185185141E-2</v>
      </c>
      <c r="O83" s="21">
        <v>12</v>
      </c>
      <c r="P83" s="43">
        <v>1.0375000000000134E-2</v>
      </c>
      <c r="Q83" s="21">
        <v>-5.7499999999999218E-3</v>
      </c>
      <c r="R83" s="21">
        <v>-1.1249999999999316E-3</v>
      </c>
      <c r="S83" s="21">
        <v>5.5000000000000604E-3</v>
      </c>
      <c r="T83" s="21">
        <v>-4.037500000000005E-2</v>
      </c>
      <c r="U83" s="21">
        <v>5.8208333333333195E-2</v>
      </c>
      <c r="V83" s="21">
        <v>4.991666666666672E-2</v>
      </c>
      <c r="W83" s="21">
        <v>-8.999999999999897E-3</v>
      </c>
      <c r="X83" s="21">
        <v>0.59899999999999998</v>
      </c>
      <c r="Y83" s="44">
        <f t="shared" si="13"/>
        <v>7.4083333333333362E-2</v>
      </c>
    </row>
    <row r="84" spans="1:25" x14ac:dyDescent="0.2">
      <c r="A84" s="9">
        <v>41518</v>
      </c>
      <c r="B84" s="10">
        <v>1.772</v>
      </c>
      <c r="C84" s="19">
        <f t="shared" si="14"/>
        <v>1.7371249999999998</v>
      </c>
      <c r="D84" s="10">
        <f t="shared" si="11"/>
        <v>3.4875000000000211E-2</v>
      </c>
      <c r="E84" s="19">
        <v>0.18867592592592597</v>
      </c>
      <c r="F84" s="40">
        <v>1.6766700000000001</v>
      </c>
      <c r="G84" s="40">
        <f t="shared" si="16"/>
        <v>1.6475845833333336</v>
      </c>
      <c r="H84" s="39">
        <f t="shared" si="17"/>
        <v>2.908541666666653E-2</v>
      </c>
      <c r="I84" s="40">
        <v>0.17439976851851857</v>
      </c>
      <c r="J84" s="40">
        <v>0.79700000000000004</v>
      </c>
      <c r="K84" s="40">
        <f t="shared" si="15"/>
        <v>0.80154166666666671</v>
      </c>
      <c r="L84" s="39">
        <f t="shared" si="12"/>
        <v>-4.5416666666666661E-3</v>
      </c>
      <c r="M84" s="40">
        <v>5.7439814814814798E-2</v>
      </c>
    </row>
    <row r="85" spans="1:25" x14ac:dyDescent="0.2">
      <c r="A85" s="9">
        <v>41548</v>
      </c>
      <c r="B85" s="10">
        <v>1.728</v>
      </c>
      <c r="C85" s="19">
        <f t="shared" si="14"/>
        <v>1.7326249999999999</v>
      </c>
      <c r="D85" s="10">
        <f t="shared" si="11"/>
        <v>-4.6249999999998792E-3</v>
      </c>
      <c r="E85" s="19">
        <v>0.16047222222222227</v>
      </c>
      <c r="F85" s="40">
        <v>1.6596900000000001</v>
      </c>
      <c r="G85" s="40">
        <f t="shared" si="16"/>
        <v>1.6440416666666666</v>
      </c>
      <c r="H85" s="39">
        <f t="shared" si="17"/>
        <v>1.5648333333333486E-2</v>
      </c>
      <c r="I85" s="40">
        <v>0.15493305555555559</v>
      </c>
      <c r="J85" s="40">
        <v>0.78800000000000003</v>
      </c>
      <c r="K85" s="40">
        <f t="shared" si="15"/>
        <v>0.79745833333333327</v>
      </c>
      <c r="L85" s="39">
        <f t="shared" si="12"/>
        <v>-9.4583333333332353E-3</v>
      </c>
      <c r="M85" s="40">
        <v>5.9250000000000011E-2</v>
      </c>
    </row>
    <row r="86" spans="1:25" x14ac:dyDescent="0.2">
      <c r="A86" s="9">
        <v>41579</v>
      </c>
      <c r="B86" s="10">
        <v>1.7030000000000001</v>
      </c>
      <c r="C86" s="19">
        <f t="shared" si="14"/>
        <v>1.7323333333333333</v>
      </c>
      <c r="D86" s="10">
        <f t="shared" si="11"/>
        <v>-2.9333333333333211E-2</v>
      </c>
      <c r="E86" s="19">
        <v>0.13285648148148149</v>
      </c>
      <c r="F86" s="40">
        <v>1.63663</v>
      </c>
      <c r="G86" s="40">
        <f t="shared" si="16"/>
        <v>1.6438670833333333</v>
      </c>
      <c r="H86" s="39">
        <f t="shared" si="17"/>
        <v>-7.2370833333332829E-3</v>
      </c>
      <c r="I86" s="40">
        <v>0.13224087962962966</v>
      </c>
      <c r="J86" s="40">
        <v>0.78200000000000003</v>
      </c>
      <c r="K86" s="40">
        <f t="shared" si="15"/>
        <v>0.79512499999999997</v>
      </c>
      <c r="L86" s="39">
        <f t="shared" si="12"/>
        <v>-1.3124999999999942E-2</v>
      </c>
      <c r="M86" s="40">
        <v>6.2884259259259279E-2</v>
      </c>
    </row>
    <row r="87" spans="1:25" x14ac:dyDescent="0.2">
      <c r="A87" s="9">
        <v>41609</v>
      </c>
      <c r="B87" s="10">
        <v>1.7270000000000001</v>
      </c>
      <c r="C87" s="19">
        <f t="shared" si="14"/>
        <v>1.7336249999999997</v>
      </c>
      <c r="D87" s="10">
        <f t="shared" si="11"/>
        <v>-6.6249999999996589E-3</v>
      </c>
      <c r="E87" s="19">
        <v>0.12474537037037042</v>
      </c>
      <c r="F87" s="40">
        <v>1.65656</v>
      </c>
      <c r="G87" s="40">
        <f t="shared" si="16"/>
        <v>1.6448666666666669</v>
      </c>
      <c r="H87" s="39">
        <f t="shared" si="17"/>
        <v>1.1693333333333111E-2</v>
      </c>
      <c r="I87" s="40">
        <v>0.12411629629629628</v>
      </c>
      <c r="J87" s="40">
        <v>0.84499999999999997</v>
      </c>
      <c r="K87" s="40">
        <f t="shared" si="15"/>
        <v>0.79508333333333325</v>
      </c>
      <c r="L87" s="39">
        <f t="shared" si="12"/>
        <v>4.991666666666672E-2</v>
      </c>
      <c r="M87" s="40">
        <v>7.4083333333333362E-2</v>
      </c>
    </row>
    <row r="88" spans="1:25" x14ac:dyDescent="0.2">
      <c r="A88" s="9">
        <v>41640</v>
      </c>
      <c r="B88" s="10">
        <v>1.7230000000000001</v>
      </c>
      <c r="C88" s="19">
        <f t="shared" si="14"/>
        <v>1.7344166666666665</v>
      </c>
      <c r="D88" s="10">
        <f t="shared" si="11"/>
        <v>-1.1416666666666409E-2</v>
      </c>
      <c r="E88" s="19">
        <v>9.5319444444444457E-2</v>
      </c>
      <c r="F88" s="40">
        <v>1.64899</v>
      </c>
      <c r="G88" s="40">
        <f t="shared" si="16"/>
        <v>1.6447516666666668</v>
      </c>
      <c r="H88" s="39">
        <f t="shared" si="17"/>
        <v>4.2383333333331219E-3</v>
      </c>
      <c r="I88" s="40">
        <v>0.11127449074074075</v>
      </c>
      <c r="J88" s="40">
        <v>0.875</v>
      </c>
      <c r="K88" s="40">
        <f t="shared" si="15"/>
        <v>0.79566666666666663</v>
      </c>
      <c r="L88" s="39">
        <f t="shared" si="12"/>
        <v>7.9333333333333367E-2</v>
      </c>
      <c r="M88" s="40">
        <v>7.8143518518518515E-2</v>
      </c>
    </row>
    <row r="89" spans="1:25" x14ac:dyDescent="0.2">
      <c r="A89" s="9">
        <v>41671</v>
      </c>
      <c r="B89" s="10">
        <v>1.714</v>
      </c>
      <c r="C89" s="19">
        <f t="shared" si="14"/>
        <v>1.7340416666666669</v>
      </c>
      <c r="D89" s="10">
        <f t="shared" si="11"/>
        <v>-2.0041666666666957E-2</v>
      </c>
      <c r="E89" s="19">
        <v>0.10600462962962959</v>
      </c>
      <c r="F89" s="40">
        <v>1.6378299999999999</v>
      </c>
      <c r="G89" s="40">
        <f t="shared" si="16"/>
        <v>1.642884583333333</v>
      </c>
      <c r="H89" s="39">
        <f t="shared" si="17"/>
        <v>-5.0545833333330847E-3</v>
      </c>
      <c r="I89" s="40">
        <v>0.10479009259259255</v>
      </c>
      <c r="J89" s="40">
        <v>0.82299999999999995</v>
      </c>
      <c r="K89" s="40">
        <f t="shared" si="15"/>
        <v>0.7949166666666666</v>
      </c>
      <c r="L89" s="39">
        <f t="shared" si="12"/>
        <v>2.8083333333333349E-2</v>
      </c>
      <c r="M89" s="40">
        <v>8.0138888888888843E-2</v>
      </c>
    </row>
    <row r="90" spans="1:25" x14ac:dyDescent="0.2">
      <c r="A90" s="9">
        <v>41699</v>
      </c>
      <c r="B90" s="10">
        <v>1.7150000000000001</v>
      </c>
      <c r="C90" s="19">
        <f t="shared" si="14"/>
        <v>1.7317916666666668</v>
      </c>
      <c r="D90" s="10">
        <f t="shared" si="11"/>
        <v>-1.679166666666676E-2</v>
      </c>
      <c r="E90" s="19">
        <v>0.14129166666666665</v>
      </c>
      <c r="F90" s="40">
        <v>1.63147</v>
      </c>
      <c r="G90" s="40">
        <f t="shared" si="16"/>
        <v>1.6387879166666668</v>
      </c>
      <c r="H90" s="39">
        <f t="shared" si="17"/>
        <v>-7.3179166666668127E-3</v>
      </c>
      <c r="I90" s="40">
        <v>0.13542499999999996</v>
      </c>
      <c r="J90" s="40">
        <v>0.78600000000000003</v>
      </c>
      <c r="K90" s="40">
        <f t="shared" si="15"/>
        <v>0.79249999999999998</v>
      </c>
      <c r="L90" s="39">
        <f t="shared" si="12"/>
        <v>-6.4999999999999503E-3</v>
      </c>
      <c r="M90" s="40">
        <v>8.6347222222222186E-2</v>
      </c>
    </row>
    <row r="91" spans="1:25" x14ac:dyDescent="0.2">
      <c r="A91" s="9">
        <v>41730</v>
      </c>
      <c r="B91" s="10">
        <v>1.726</v>
      </c>
      <c r="C91" s="19">
        <f t="shared" si="14"/>
        <v>1.7294583333333333</v>
      </c>
      <c r="D91" s="10">
        <f t="shared" si="11"/>
        <v>-3.458333333333341E-3</v>
      </c>
      <c r="E91" s="19">
        <v>0.15334259259259253</v>
      </c>
      <c r="F91" s="40">
        <v>1.6285499999999999</v>
      </c>
      <c r="G91" s="40">
        <f t="shared" si="16"/>
        <v>1.6334404166666667</v>
      </c>
      <c r="H91" s="39">
        <f t="shared" si="17"/>
        <v>-4.8904166666667859E-3</v>
      </c>
      <c r="I91" s="40">
        <v>0.13579550925925921</v>
      </c>
      <c r="J91" s="40">
        <v>0.76900000000000002</v>
      </c>
      <c r="K91" s="40">
        <f t="shared" si="15"/>
        <v>0.78937500000000005</v>
      </c>
      <c r="L91" s="39">
        <f t="shared" si="12"/>
        <v>-2.0375000000000032E-2</v>
      </c>
      <c r="M91" s="40">
        <v>8.2652777777777769E-2</v>
      </c>
    </row>
    <row r="92" spans="1:25" x14ac:dyDescent="0.2">
      <c r="A92" s="9">
        <v>41760</v>
      </c>
      <c r="B92" s="10">
        <v>1.7370000000000001</v>
      </c>
      <c r="C92" s="19">
        <f t="shared" si="14"/>
        <v>1.7265416666666669</v>
      </c>
      <c r="D92" s="10">
        <f t="shared" si="11"/>
        <v>1.0458333333333236E-2</v>
      </c>
      <c r="E92" s="19">
        <v>0.16787037037037034</v>
      </c>
      <c r="F92" s="40">
        <v>1.6306799999999999</v>
      </c>
      <c r="G92" s="40">
        <f t="shared" si="16"/>
        <v>1.6272058333333332</v>
      </c>
      <c r="H92" s="39">
        <f t="shared" si="17"/>
        <v>3.4741666666666671E-3</v>
      </c>
      <c r="I92" s="40">
        <v>0.15216861111111102</v>
      </c>
      <c r="J92" s="40">
        <v>0.76100000000000001</v>
      </c>
      <c r="K92" s="40">
        <f t="shared" si="15"/>
        <v>0.78545833333333348</v>
      </c>
      <c r="L92" s="39">
        <f t="shared" si="12"/>
        <v>-2.4458333333333471E-2</v>
      </c>
      <c r="M92" s="40">
        <v>6.9425925925925877E-2</v>
      </c>
    </row>
    <row r="93" spans="1:25" x14ac:dyDescent="0.2">
      <c r="A93" s="9">
        <v>41791</v>
      </c>
      <c r="B93" s="10">
        <v>1.744</v>
      </c>
      <c r="C93" s="19">
        <f t="shared" si="14"/>
        <v>1.7185416666666666</v>
      </c>
      <c r="D93" s="10">
        <f t="shared" si="11"/>
        <v>2.5458333333333361E-2</v>
      </c>
      <c r="E93" s="19">
        <v>0.17938425925925927</v>
      </c>
      <c r="F93" s="40">
        <v>1.63208</v>
      </c>
      <c r="G93" s="40">
        <f t="shared" si="16"/>
        <v>1.6169445833333336</v>
      </c>
      <c r="H93" s="39">
        <f t="shared" si="17"/>
        <v>1.5135416666666401E-2</v>
      </c>
      <c r="I93" s="40">
        <v>0.16248222222222219</v>
      </c>
      <c r="J93" s="40">
        <v>0.76500000000000001</v>
      </c>
      <c r="K93" s="40">
        <f t="shared" si="15"/>
        <v>0.77645833333333325</v>
      </c>
      <c r="L93" s="39">
        <f t="shared" si="12"/>
        <v>-1.1458333333333237E-2</v>
      </c>
      <c r="M93" s="40">
        <v>5.8851851851851898E-2</v>
      </c>
    </row>
    <row r="94" spans="1:25" x14ac:dyDescent="0.2">
      <c r="A94" s="9">
        <v>41821</v>
      </c>
      <c r="B94" s="10">
        <v>1.7609999999999999</v>
      </c>
      <c r="C94" s="19">
        <f t="shared" si="14"/>
        <v>1.7022083333333331</v>
      </c>
      <c r="D94" s="10">
        <f t="shared" si="11"/>
        <v>5.8791666666666798E-2</v>
      </c>
      <c r="E94" s="19">
        <v>0.2111898148148148</v>
      </c>
      <c r="F94" s="40">
        <v>1.63564</v>
      </c>
      <c r="G94" s="40">
        <f t="shared" si="16"/>
        <v>1.5992437499999996</v>
      </c>
      <c r="H94" s="39">
        <f t="shared" si="17"/>
        <v>3.6396250000000352E-2</v>
      </c>
      <c r="I94" s="40">
        <v>0.19550587962962965</v>
      </c>
      <c r="J94" s="40">
        <v>0.77</v>
      </c>
      <c r="K94" s="40">
        <f t="shared" si="15"/>
        <v>0.75962500000000011</v>
      </c>
      <c r="L94" s="39">
        <f t="shared" si="12"/>
        <v>1.0374999999999912E-2</v>
      </c>
      <c r="M94" s="40">
        <v>5.034722222222221E-2</v>
      </c>
    </row>
    <row r="95" spans="1:25" x14ac:dyDescent="0.2">
      <c r="A95" s="9">
        <v>41852</v>
      </c>
      <c r="B95" s="10">
        <v>1.75</v>
      </c>
      <c r="C95" s="19">
        <f t="shared" si="14"/>
        <v>1.6823749999999997</v>
      </c>
      <c r="D95" s="10">
        <f t="shared" si="11"/>
        <v>6.7625000000000268E-2</v>
      </c>
      <c r="E95" s="19">
        <v>0.20164351851851864</v>
      </c>
      <c r="F95" s="40">
        <v>1.62161</v>
      </c>
      <c r="G95" s="40">
        <f t="shared" si="16"/>
        <v>1.5784450000000001</v>
      </c>
      <c r="H95" s="39">
        <f t="shared" si="17"/>
        <v>4.3164999999999898E-2</v>
      </c>
      <c r="I95" s="40">
        <v>0.18147805555555557</v>
      </c>
      <c r="J95" s="40">
        <v>0.76800000000000002</v>
      </c>
      <c r="K95" s="40">
        <f t="shared" si="15"/>
        <v>0.7409583333333335</v>
      </c>
      <c r="L95" s="39">
        <f t="shared" si="12"/>
        <v>2.704166666666652E-2</v>
      </c>
      <c r="M95" s="40">
        <v>5.3310185185185141E-2</v>
      </c>
    </row>
    <row r="96" spans="1:25" x14ac:dyDescent="0.2">
      <c r="A96" s="9">
        <v>41883</v>
      </c>
      <c r="B96" s="10">
        <v>1.7350000000000001</v>
      </c>
      <c r="C96" s="19">
        <f t="shared" si="14"/>
        <v>1.6667916666666669</v>
      </c>
      <c r="D96" s="10">
        <f t="shared" si="11"/>
        <v>6.8208333333333204E-2</v>
      </c>
      <c r="E96" s="19">
        <v>0.18867592592592597</v>
      </c>
      <c r="F96" s="40">
        <v>1.6147800000000001</v>
      </c>
      <c r="G96" s="40">
        <f t="shared" si="16"/>
        <v>1.5615012500000001</v>
      </c>
      <c r="H96" s="39">
        <f t="shared" si="17"/>
        <v>5.3278750000000041E-2</v>
      </c>
      <c r="I96" s="40">
        <v>0.17439976851851857</v>
      </c>
      <c r="J96" s="40">
        <v>0.75900000000000001</v>
      </c>
      <c r="K96" s="40">
        <f t="shared" si="15"/>
        <v>0.72650000000000003</v>
      </c>
      <c r="L96" s="39">
        <f t="shared" si="12"/>
        <v>3.2499999999999973E-2</v>
      </c>
      <c r="M96" s="40">
        <v>5.7439814814814798E-2</v>
      </c>
    </row>
    <row r="97" spans="1:13" x14ac:dyDescent="0.2">
      <c r="A97" s="9">
        <v>41913</v>
      </c>
      <c r="B97" s="10">
        <v>1.7090000000000001</v>
      </c>
      <c r="C97" s="19">
        <f t="shared" si="14"/>
        <v>1.6545416666666666</v>
      </c>
      <c r="D97" s="10">
        <f t="shared" si="11"/>
        <v>5.4458333333333497E-2</v>
      </c>
      <c r="E97" s="19">
        <v>0.16047222222222227</v>
      </c>
      <c r="F97" s="40">
        <v>1.59324</v>
      </c>
      <c r="G97" s="40">
        <f t="shared" si="16"/>
        <v>1.5469162499999998</v>
      </c>
      <c r="H97" s="39">
        <f t="shared" si="17"/>
        <v>4.6323750000000219E-2</v>
      </c>
      <c r="I97" s="40">
        <v>0.15493305555555559</v>
      </c>
      <c r="J97" s="40">
        <v>0.751</v>
      </c>
      <c r="K97" s="40">
        <f t="shared" si="15"/>
        <v>0.71570833333333328</v>
      </c>
      <c r="L97" s="39">
        <f t="shared" si="12"/>
        <v>3.5291666666666721E-2</v>
      </c>
      <c r="M97" s="40">
        <v>5.9250000000000011E-2</v>
      </c>
    </row>
    <row r="98" spans="1:13" x14ac:dyDescent="0.2">
      <c r="A98" s="9">
        <v>41944</v>
      </c>
      <c r="B98" s="10">
        <v>1.6519999999999999</v>
      </c>
      <c r="C98" s="19">
        <f t="shared" si="14"/>
        <v>1.6433749999999998</v>
      </c>
      <c r="D98" s="10">
        <f t="shared" si="11"/>
        <v>8.6250000000001048E-3</v>
      </c>
      <c r="E98" s="19">
        <v>0.13285648148148149</v>
      </c>
      <c r="F98" s="40">
        <v>1.55345</v>
      </c>
      <c r="G98" s="40">
        <f t="shared" si="16"/>
        <v>1.5331116666666667</v>
      </c>
      <c r="H98" s="39">
        <f t="shared" si="17"/>
        <v>2.0338333333333347E-2</v>
      </c>
      <c r="I98" s="40">
        <v>0.13224087962962966</v>
      </c>
      <c r="J98" s="40">
        <v>0.72499999999999998</v>
      </c>
      <c r="K98" s="40">
        <f t="shared" si="15"/>
        <v>0.70595833333333324</v>
      </c>
      <c r="L98" s="39">
        <f t="shared" si="12"/>
        <v>1.9041666666666734E-2</v>
      </c>
      <c r="M98" s="40">
        <v>6.2884259259259279E-2</v>
      </c>
    </row>
    <row r="99" spans="1:13" x14ac:dyDescent="0.2">
      <c r="A99" s="9">
        <v>41974</v>
      </c>
      <c r="B99" s="10">
        <v>1.5860000000000001</v>
      </c>
      <c r="C99" s="19">
        <f t="shared" si="14"/>
        <v>1.6332083333333334</v>
      </c>
      <c r="D99" s="10">
        <f t="shared" si="11"/>
        <v>-4.7208333333333297E-2</v>
      </c>
      <c r="E99" s="19">
        <v>0.12474537037037042</v>
      </c>
      <c r="F99" s="40">
        <v>1.4934700000000001</v>
      </c>
      <c r="G99" s="40">
        <f t="shared" si="16"/>
        <v>1.5204025000000001</v>
      </c>
      <c r="H99" s="39">
        <f t="shared" si="17"/>
        <v>-2.6932500000000026E-2</v>
      </c>
      <c r="I99" s="40">
        <v>0.12411629629629628</v>
      </c>
      <c r="J99" s="40">
        <v>0.68600000000000005</v>
      </c>
      <c r="K99" s="40">
        <f t="shared" si="15"/>
        <v>0.69499999999999995</v>
      </c>
      <c r="L99" s="39">
        <f t="shared" si="12"/>
        <v>-8.999999999999897E-3</v>
      </c>
      <c r="M99" s="40">
        <v>7.4083333333333362E-2</v>
      </c>
    </row>
    <row r="100" spans="1:13" x14ac:dyDescent="0.2">
      <c r="A100" s="9">
        <v>42005</v>
      </c>
      <c r="B100" s="10">
        <v>1.472</v>
      </c>
      <c r="C100" s="19">
        <f t="shared" si="14"/>
        <v>1.6225000000000003</v>
      </c>
      <c r="D100" s="10">
        <f t="shared" si="11"/>
        <v>-0.1505000000000003</v>
      </c>
      <c r="E100" s="19">
        <v>9.5319444444444457E-2</v>
      </c>
      <c r="F100" s="40">
        <v>1.3872599999999999</v>
      </c>
      <c r="G100" s="40">
        <f t="shared" si="16"/>
        <v>1.5062929166666665</v>
      </c>
      <c r="H100" s="39">
        <f t="shared" si="17"/>
        <v>-0.1190329166666666</v>
      </c>
      <c r="I100" s="40">
        <v>0.11127449074074075</v>
      </c>
      <c r="J100" s="40">
        <v>0.63</v>
      </c>
      <c r="K100" s="40">
        <f t="shared" si="15"/>
        <v>0.68200000000000005</v>
      </c>
      <c r="L100" s="39">
        <f t="shared" si="12"/>
        <v>-5.2000000000000046E-2</v>
      </c>
      <c r="M100" s="40">
        <v>7.8143518518518515E-2</v>
      </c>
    </row>
    <row r="101" spans="1:13" x14ac:dyDescent="0.2">
      <c r="A101" s="9">
        <v>42036</v>
      </c>
      <c r="B101" s="10">
        <v>1.4890000000000001</v>
      </c>
      <c r="C101" s="19">
        <f t="shared" si="14"/>
        <v>1.6092500000000001</v>
      </c>
      <c r="D101" s="10">
        <f t="shared" si="11"/>
        <v>-0.12024999999999997</v>
      </c>
      <c r="E101" s="19">
        <v>0.10600462962962959</v>
      </c>
      <c r="F101" s="40">
        <v>1.40039</v>
      </c>
      <c r="G101" s="40">
        <f t="shared" si="16"/>
        <v>1.4893370833333333</v>
      </c>
      <c r="H101" s="39">
        <f t="shared" si="17"/>
        <v>-8.8947083333333232E-2</v>
      </c>
      <c r="I101" s="40">
        <v>0.10479009259259255</v>
      </c>
      <c r="J101" s="40">
        <v>0.62</v>
      </c>
      <c r="K101" s="40">
        <f t="shared" si="15"/>
        <v>0.66791666666666671</v>
      </c>
      <c r="L101" s="39">
        <f t="shared" si="12"/>
        <v>-4.7916666666666718E-2</v>
      </c>
      <c r="M101" s="40">
        <v>8.0138888888888843E-2</v>
      </c>
    </row>
    <row r="102" spans="1:13" x14ac:dyDescent="0.2">
      <c r="A102" s="9">
        <v>42064</v>
      </c>
      <c r="B102" s="10">
        <v>1.5660000000000001</v>
      </c>
      <c r="C102" s="19">
        <f t="shared" si="14"/>
        <v>1.5916666666666666</v>
      </c>
      <c r="D102" s="10">
        <f t="shared" si="11"/>
        <v>-2.5666666666666504E-2</v>
      </c>
      <c r="E102" s="19">
        <v>0.14129166666666665</v>
      </c>
      <c r="F102" s="40">
        <v>1.4622599999999999</v>
      </c>
      <c r="G102" s="40">
        <f t="shared" si="16"/>
        <v>1.4694370833333334</v>
      </c>
      <c r="H102" s="39">
        <f t="shared" si="17"/>
        <v>-7.177083333333556E-3</v>
      </c>
      <c r="I102" s="40">
        <v>0.13542499999999996</v>
      </c>
      <c r="J102" s="40">
        <v>0.64200000000000002</v>
      </c>
      <c r="K102" s="40">
        <f t="shared" si="15"/>
        <v>0.65358333333333329</v>
      </c>
      <c r="L102" s="39">
        <f t="shared" si="12"/>
        <v>-1.1583333333333279E-2</v>
      </c>
      <c r="M102" s="40">
        <v>8.6347222222222186E-2</v>
      </c>
    </row>
    <row r="103" spans="1:13" x14ac:dyDescent="0.2">
      <c r="A103" s="9">
        <v>42095</v>
      </c>
      <c r="B103" s="10">
        <v>1.581</v>
      </c>
      <c r="C103" s="19">
        <f t="shared" si="14"/>
        <v>1.5718333333333334</v>
      </c>
      <c r="D103" s="10">
        <f t="shared" si="11"/>
        <v>9.1666666666665453E-3</v>
      </c>
      <c r="E103" s="19">
        <v>0.15334259259259253</v>
      </c>
      <c r="F103" s="40">
        <v>1.4477199999999999</v>
      </c>
      <c r="G103" s="40">
        <f t="shared" si="16"/>
        <v>1.448620833333333</v>
      </c>
      <c r="H103" s="39">
        <f t="shared" si="17"/>
        <v>-9.0083333333312865E-4</v>
      </c>
      <c r="I103" s="40">
        <v>0.13579550925925921</v>
      </c>
      <c r="J103" s="40">
        <v>0.65400000000000003</v>
      </c>
      <c r="K103" s="40">
        <f t="shared" si="15"/>
        <v>0.6392916666666667</v>
      </c>
      <c r="L103" s="39">
        <f t="shared" si="12"/>
        <v>1.4708333333333323E-2</v>
      </c>
      <c r="M103" s="40">
        <v>8.2652777777777769E-2</v>
      </c>
    </row>
    <row r="104" spans="1:13" x14ac:dyDescent="0.2">
      <c r="A104" s="9">
        <v>42125</v>
      </c>
      <c r="B104" s="10">
        <v>1.6140000000000001</v>
      </c>
      <c r="C104" s="19">
        <f t="shared" si="14"/>
        <v>1.5538749999999999</v>
      </c>
      <c r="D104" s="10">
        <f t="shared" si="11"/>
        <v>6.0125000000000206E-2</v>
      </c>
      <c r="E104" s="19">
        <v>0.16787037037037034</v>
      </c>
      <c r="F104" s="40">
        <v>1.4802</v>
      </c>
      <c r="G104" s="40">
        <f t="shared" si="16"/>
        <v>1.4295470833333328</v>
      </c>
      <c r="H104" s="39">
        <f t="shared" si="17"/>
        <v>5.0652916666667158E-2</v>
      </c>
      <c r="I104" s="40">
        <v>0.15216861111111102</v>
      </c>
      <c r="J104" s="40">
        <v>0.64200000000000002</v>
      </c>
      <c r="K104" s="40">
        <f t="shared" si="15"/>
        <v>0.6263749999999999</v>
      </c>
      <c r="L104" s="39">
        <f t="shared" si="12"/>
        <v>1.5625000000000111E-2</v>
      </c>
      <c r="M104" s="40">
        <v>6.9425925925925877E-2</v>
      </c>
    </row>
    <row r="105" spans="1:13" x14ac:dyDescent="0.2">
      <c r="A105" s="9">
        <v>42156</v>
      </c>
      <c r="B105" s="10">
        <v>1.623</v>
      </c>
      <c r="C105" s="19">
        <f t="shared" si="14"/>
        <v>1.540125</v>
      </c>
      <c r="D105" s="10">
        <f t="shared" si="11"/>
        <v>8.2875000000000032E-2</v>
      </c>
      <c r="E105" s="19">
        <v>0.17938425925925927</v>
      </c>
      <c r="F105" s="40">
        <v>1.4775400000000001</v>
      </c>
      <c r="G105" s="40">
        <f t="shared" si="16"/>
        <v>1.4129824999999998</v>
      </c>
      <c r="H105" s="39">
        <f t="shared" si="17"/>
        <v>6.4557500000000267E-2</v>
      </c>
      <c r="I105" s="40">
        <v>0.16248222222222219</v>
      </c>
      <c r="J105" s="40">
        <v>0.621</v>
      </c>
      <c r="K105" s="40">
        <f t="shared" si="15"/>
        <v>0.61687499999999995</v>
      </c>
      <c r="L105" s="39">
        <f t="shared" si="12"/>
        <v>4.1250000000000453E-3</v>
      </c>
      <c r="M105" s="40">
        <v>5.8851851851851898E-2</v>
      </c>
    </row>
    <row r="106" spans="1:13" x14ac:dyDescent="0.2">
      <c r="A106" s="9">
        <v>42186</v>
      </c>
      <c r="B106" s="10">
        <v>1.625</v>
      </c>
      <c r="C106" s="10"/>
      <c r="D106" s="10">
        <f t="shared" si="11"/>
        <v>1.625</v>
      </c>
      <c r="E106" s="19">
        <v>0.2111898148148148</v>
      </c>
      <c r="F106" s="40">
        <v>1.4515499999999999</v>
      </c>
      <c r="G106" s="22"/>
      <c r="H106" s="39">
        <f t="shared" si="17"/>
        <v>1.4515499999999999</v>
      </c>
      <c r="I106" s="40">
        <v>0.19550587962962965</v>
      </c>
      <c r="J106" s="40">
        <v>0.60199999999999998</v>
      </c>
      <c r="K106" s="22"/>
      <c r="L106" s="39">
        <f t="shared" si="12"/>
        <v>0.60199999999999998</v>
      </c>
      <c r="M106" s="40">
        <v>5.034722222222221E-2</v>
      </c>
    </row>
    <row r="107" spans="1:13" x14ac:dyDescent="0.2">
      <c r="A107" s="9">
        <v>42217</v>
      </c>
      <c r="B107" s="10">
        <v>1.5680000000000001</v>
      </c>
      <c r="C107" s="10"/>
      <c r="D107" s="10">
        <f t="shared" si="11"/>
        <v>1.5680000000000001</v>
      </c>
      <c r="E107" s="19">
        <v>0.20164351851851864</v>
      </c>
      <c r="F107" s="40">
        <v>1.39876</v>
      </c>
      <c r="G107" s="22"/>
      <c r="H107" s="39">
        <f t="shared" si="17"/>
        <v>1.39876</v>
      </c>
      <c r="I107" s="40">
        <v>0.18147805555555557</v>
      </c>
      <c r="J107" s="40">
        <v>0.59799999999999998</v>
      </c>
      <c r="K107" s="22"/>
      <c r="L107" s="39">
        <f t="shared" si="12"/>
        <v>0.59799999999999998</v>
      </c>
      <c r="M107" s="40">
        <v>5.3310185185185141E-2</v>
      </c>
    </row>
    <row r="108" spans="1:13" x14ac:dyDescent="0.2">
      <c r="A108" s="9">
        <v>42248</v>
      </c>
      <c r="B108" s="10">
        <v>1.4950000000000001</v>
      </c>
      <c r="C108" s="10"/>
      <c r="D108" s="10">
        <f t="shared" si="11"/>
        <v>1.4950000000000001</v>
      </c>
      <c r="E108" s="19">
        <v>0.18867592592592597</v>
      </c>
      <c r="F108" s="40">
        <v>1.3600300000000001</v>
      </c>
      <c r="G108" s="22"/>
      <c r="H108" s="39">
        <f t="shared" si="17"/>
        <v>1.3600300000000001</v>
      </c>
      <c r="I108" s="40">
        <v>0.17439976851851857</v>
      </c>
      <c r="J108" s="40">
        <v>0.58499999999999996</v>
      </c>
      <c r="K108" s="22"/>
      <c r="L108" s="39">
        <f t="shared" si="12"/>
        <v>0.58499999999999996</v>
      </c>
      <c r="M108" s="40">
        <v>5.7439814814814798E-2</v>
      </c>
    </row>
    <row r="109" spans="1:13" x14ac:dyDescent="0.2">
      <c r="A109" s="9">
        <v>42278</v>
      </c>
      <c r="B109" s="10">
        <v>1.4730000000000001</v>
      </c>
      <c r="C109" s="10"/>
      <c r="D109" s="10">
        <f t="shared" si="11"/>
        <v>1.4730000000000001</v>
      </c>
      <c r="E109" s="19">
        <v>0.16047222222222227</v>
      </c>
      <c r="F109" s="40">
        <v>1.3484</v>
      </c>
      <c r="G109" s="22"/>
      <c r="H109" s="39">
        <f t="shared" si="17"/>
        <v>1.3484</v>
      </c>
      <c r="I109" s="40">
        <v>0.15493305555555559</v>
      </c>
      <c r="J109" s="40">
        <v>0.58199999999999996</v>
      </c>
      <c r="K109" s="22"/>
      <c r="L109" s="39">
        <f t="shared" si="12"/>
        <v>0.58199999999999996</v>
      </c>
      <c r="M109" s="40">
        <v>5.9250000000000011E-2</v>
      </c>
    </row>
    <row r="110" spans="1:13" x14ac:dyDescent="0.2">
      <c r="A110" s="9">
        <v>42309</v>
      </c>
      <c r="B110" s="10">
        <v>1.4570000000000001</v>
      </c>
      <c r="C110" s="10"/>
      <c r="D110" s="10">
        <f t="shared" si="11"/>
        <v>1.4570000000000001</v>
      </c>
      <c r="E110" s="19">
        <v>0.13285648148148149</v>
      </c>
      <c r="F110" s="40">
        <v>1.3405199999999999</v>
      </c>
      <c r="G110" s="22"/>
      <c r="H110" s="39">
        <f t="shared" si="17"/>
        <v>1.3405199999999999</v>
      </c>
      <c r="I110" s="40">
        <v>0.13224087962962966</v>
      </c>
      <c r="J110" s="40">
        <v>0.58399999999999996</v>
      </c>
      <c r="K110" s="22"/>
      <c r="L110" s="39">
        <f t="shared" si="12"/>
        <v>0.58399999999999996</v>
      </c>
      <c r="M110" s="40">
        <v>6.2884259259259279E-2</v>
      </c>
    </row>
    <row r="111" spans="1:13" x14ac:dyDescent="0.2">
      <c r="A111" s="9">
        <v>42339</v>
      </c>
      <c r="B111" s="10">
        <v>1.4510000000000001</v>
      </c>
      <c r="C111" s="10"/>
      <c r="D111" s="10">
        <f t="shared" si="11"/>
        <v>1.4510000000000001</v>
      </c>
      <c r="E111" s="19">
        <v>0.12474537037037042</v>
      </c>
      <c r="F111" s="40">
        <v>1.3088500000000001</v>
      </c>
      <c r="G111" s="22"/>
      <c r="H111" s="39">
        <f t="shared" si="17"/>
        <v>1.3088500000000001</v>
      </c>
      <c r="I111" s="40">
        <v>0.12411629629629628</v>
      </c>
      <c r="J111" s="40">
        <v>0.59899999999999998</v>
      </c>
      <c r="K111" s="22"/>
      <c r="L111" s="39">
        <f t="shared" si="12"/>
        <v>0.59899999999999998</v>
      </c>
      <c r="M111" s="40">
        <v>7.4083333333333362E-2</v>
      </c>
    </row>
  </sheetData>
  <mergeCells count="1">
    <mergeCell ref="B1:K1"/>
  </mergeCells>
  <pageMargins left="0.7" right="0.7" top="0.75" bottom="0.75" header="0.3" footer="0.3"/>
  <pageSetup paperSize="9" orientation="portrait" horizontalDpi="1200" verticalDpi="1200" r:id="rId1"/>
  <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11"/>
  <sheetViews>
    <sheetView topLeftCell="I1" workbookViewId="0">
      <selection activeCell="T26" sqref="T26"/>
    </sheetView>
  </sheetViews>
  <sheetFormatPr defaultColWidth="8.85546875" defaultRowHeight="12.75" x14ac:dyDescent="0.2"/>
  <cols>
    <col min="1" max="1" width="8.85546875" style="7"/>
    <col min="2" max="2" width="10" style="7" customWidth="1"/>
    <col min="3" max="5" width="8.85546875" style="7"/>
  </cols>
  <sheetData>
    <row r="1" spans="1:13" ht="21" x14ac:dyDescent="0.35">
      <c r="C1" s="201" t="s">
        <v>8</v>
      </c>
      <c r="D1" s="201"/>
      <c r="E1" s="201"/>
      <c r="F1" s="201"/>
      <c r="G1" s="201"/>
      <c r="H1" s="201"/>
      <c r="I1" s="201"/>
      <c r="J1" s="201"/>
      <c r="K1" s="201"/>
      <c r="L1" s="201"/>
    </row>
    <row r="3" spans="1:13" x14ac:dyDescent="0.2">
      <c r="A3" s="8" t="s">
        <v>4</v>
      </c>
      <c r="B3" s="8" t="s">
        <v>23</v>
      </c>
      <c r="C3" s="8" t="s">
        <v>30</v>
      </c>
      <c r="D3" s="8" t="s">
        <v>33</v>
      </c>
      <c r="E3" s="8" t="s">
        <v>34</v>
      </c>
      <c r="F3" s="38" t="s">
        <v>24</v>
      </c>
      <c r="G3" s="8" t="s">
        <v>32</v>
      </c>
      <c r="H3" s="38" t="s">
        <v>35</v>
      </c>
      <c r="I3" s="38" t="s">
        <v>36</v>
      </c>
      <c r="J3" s="38" t="s">
        <v>48</v>
      </c>
      <c r="K3" s="8" t="s">
        <v>51</v>
      </c>
      <c r="L3" s="38" t="s">
        <v>52</v>
      </c>
      <c r="M3" s="38" t="s">
        <v>53</v>
      </c>
    </row>
    <row r="4" spans="1:13" x14ac:dyDescent="0.2">
      <c r="A4" s="9">
        <v>39083</v>
      </c>
      <c r="B4" s="10">
        <v>1.2090000000000001</v>
      </c>
      <c r="C4" s="19">
        <v>9.5319444444444457E-2</v>
      </c>
      <c r="D4" s="19">
        <f>(B4-C4)</f>
        <v>1.1136805555555556</v>
      </c>
      <c r="E4" s="19">
        <f>AVERAGE(D4:D5)</f>
        <v>1.104837962962963</v>
      </c>
      <c r="F4" s="39">
        <v>1.0993999999999999</v>
      </c>
      <c r="G4" s="40">
        <v>0.11127449074074075</v>
      </c>
      <c r="H4" s="39">
        <f>F4-G4</f>
        <v>0.98812550925925913</v>
      </c>
      <c r="I4" s="39">
        <f>AVERAGE(H4,H5)</f>
        <v>0.98298770833333338</v>
      </c>
      <c r="J4" s="39">
        <v>0.60899999999999999</v>
      </c>
      <c r="K4" s="40">
        <v>7.8143518518518515E-2</v>
      </c>
      <c r="L4" s="39">
        <f>J4-K4</f>
        <v>0.53085648148148146</v>
      </c>
      <c r="M4" s="39">
        <f>AVERAGE(L4:L5)</f>
        <v>0.52985879629629629</v>
      </c>
    </row>
    <row r="5" spans="1:13" x14ac:dyDescent="0.2">
      <c r="A5" s="9">
        <v>39114</v>
      </c>
      <c r="B5" s="10">
        <v>1.202</v>
      </c>
      <c r="C5" s="19">
        <v>0.10600462962962959</v>
      </c>
      <c r="D5" s="19">
        <f t="shared" ref="D5:D68" si="0">(B5-C5)</f>
        <v>1.0959953703703704</v>
      </c>
      <c r="E5" s="19">
        <f>AVERAGE(D4:D6)</f>
        <v>1.1014614197530863</v>
      </c>
      <c r="F5" s="39">
        <v>1.08264</v>
      </c>
      <c r="G5" s="40">
        <v>0.10479009259259255</v>
      </c>
      <c r="H5" s="39">
        <f t="shared" ref="H5:H68" si="1">F5-G5</f>
        <v>0.97784990740740751</v>
      </c>
      <c r="I5" s="39">
        <f>AVERAGE(H4,H5,H6)</f>
        <v>0.97862680555555548</v>
      </c>
      <c r="J5" s="39">
        <v>0.60899999999999999</v>
      </c>
      <c r="K5" s="40">
        <v>8.0138888888888843E-2</v>
      </c>
      <c r="L5" s="39">
        <f t="shared" ref="L5:L68" si="2">J5-K5</f>
        <v>0.52886111111111112</v>
      </c>
      <c r="M5" s="39">
        <f>AVERAGE(L4:L6)</f>
        <v>0.52745679012345681</v>
      </c>
    </row>
    <row r="6" spans="1:13" x14ac:dyDescent="0.2">
      <c r="A6" s="9">
        <v>39142</v>
      </c>
      <c r="B6" s="10">
        <v>1.236</v>
      </c>
      <c r="C6" s="19">
        <v>0.14129166666666665</v>
      </c>
      <c r="D6" s="19">
        <f t="shared" si="0"/>
        <v>1.0947083333333334</v>
      </c>
      <c r="E6" s="19">
        <f t="shared" ref="E6:E69" si="3">AVERAGE(D5:D7)</f>
        <v>1.1014537037037038</v>
      </c>
      <c r="F6" s="39">
        <v>1.1053299999999999</v>
      </c>
      <c r="G6" s="40">
        <v>0.13542499999999996</v>
      </c>
      <c r="H6" s="39">
        <f t="shared" si="1"/>
        <v>0.96990500000000002</v>
      </c>
      <c r="I6" s="39">
        <f>AVERAGE(H5,H6,H7)</f>
        <v>0.97752979938271611</v>
      </c>
      <c r="J6" s="39">
        <v>0.60899999999999999</v>
      </c>
      <c r="K6" s="40">
        <v>8.6347222222222186E-2</v>
      </c>
      <c r="L6" s="39">
        <f t="shared" si="2"/>
        <v>0.52265277777777785</v>
      </c>
      <c r="M6" s="39">
        <f t="shared" ref="M6:M69" si="4">AVERAGE(L5:L7)</f>
        <v>0.53028703703703706</v>
      </c>
    </row>
    <row r="7" spans="1:13" x14ac:dyDescent="0.2">
      <c r="A7" s="9">
        <v>39173</v>
      </c>
      <c r="B7" s="10">
        <v>1.2669999999999999</v>
      </c>
      <c r="C7" s="19">
        <v>0.15334259259259253</v>
      </c>
      <c r="D7" s="19">
        <f t="shared" si="0"/>
        <v>1.1136574074074073</v>
      </c>
      <c r="E7" s="19">
        <f t="shared" si="3"/>
        <v>1.1184984567901235</v>
      </c>
      <c r="F7" s="39">
        <v>1.12063</v>
      </c>
      <c r="G7" s="40">
        <v>0.13579550925925921</v>
      </c>
      <c r="H7" s="39">
        <f t="shared" si="1"/>
        <v>0.98483449074074081</v>
      </c>
      <c r="I7" s="39">
        <f t="shared" ref="I7:I70" si="5">AVERAGE(H6,H7,H8)</f>
        <v>0.97785695987654331</v>
      </c>
      <c r="J7" s="39">
        <v>0.622</v>
      </c>
      <c r="K7" s="40">
        <v>8.2652777777777769E-2</v>
      </c>
      <c r="L7" s="39">
        <f t="shared" si="2"/>
        <v>0.5393472222222222</v>
      </c>
      <c r="M7" s="39">
        <f t="shared" si="4"/>
        <v>0.53719135802469131</v>
      </c>
    </row>
    <row r="8" spans="1:13" x14ac:dyDescent="0.2">
      <c r="A8" s="9">
        <v>39203</v>
      </c>
      <c r="B8" s="10">
        <v>1.3149999999999999</v>
      </c>
      <c r="C8" s="19">
        <v>0.16787037037037034</v>
      </c>
      <c r="D8" s="19">
        <f t="shared" si="0"/>
        <v>1.1471296296296296</v>
      </c>
      <c r="E8" s="19">
        <f t="shared" si="3"/>
        <v>1.1424675925925927</v>
      </c>
      <c r="F8" s="39">
        <v>1.131</v>
      </c>
      <c r="G8" s="40">
        <v>0.15216861111111102</v>
      </c>
      <c r="H8" s="39">
        <f t="shared" si="1"/>
        <v>0.97883138888888899</v>
      </c>
      <c r="I8" s="39">
        <f t="shared" si="5"/>
        <v>0.98383121913580263</v>
      </c>
      <c r="J8" s="39">
        <v>0.61899999999999999</v>
      </c>
      <c r="K8" s="40">
        <v>6.9425925925925877E-2</v>
      </c>
      <c r="L8" s="39">
        <f t="shared" si="2"/>
        <v>0.5495740740740741</v>
      </c>
      <c r="M8" s="39">
        <f t="shared" si="4"/>
        <v>0.54835648148148153</v>
      </c>
    </row>
    <row r="9" spans="1:13" x14ac:dyDescent="0.2">
      <c r="A9" s="9">
        <v>39234</v>
      </c>
      <c r="B9" s="10">
        <v>1.3460000000000001</v>
      </c>
      <c r="C9" s="19">
        <v>0.17938425925925927</v>
      </c>
      <c r="D9" s="19">
        <f t="shared" si="0"/>
        <v>1.1666157407407409</v>
      </c>
      <c r="E9" s="19">
        <f t="shared" si="3"/>
        <v>1.1521851851851854</v>
      </c>
      <c r="F9" s="39">
        <v>1.1503099999999999</v>
      </c>
      <c r="G9" s="40">
        <v>0.16248222222222219</v>
      </c>
      <c r="H9" s="39">
        <f t="shared" si="1"/>
        <v>0.98782777777777775</v>
      </c>
      <c r="I9" s="39">
        <f t="shared" si="5"/>
        <v>0.97766442901234563</v>
      </c>
      <c r="J9" s="39">
        <v>0.61499999999999999</v>
      </c>
      <c r="K9" s="40">
        <v>5.8851851851851898E-2</v>
      </c>
      <c r="L9" s="39">
        <f t="shared" si="2"/>
        <v>0.55614814814814806</v>
      </c>
      <c r="M9" s="39">
        <f t="shared" si="4"/>
        <v>0.55879166666666658</v>
      </c>
    </row>
    <row r="10" spans="1:13" x14ac:dyDescent="0.2">
      <c r="A10" s="9">
        <v>39264</v>
      </c>
      <c r="B10" s="10">
        <v>1.3540000000000001</v>
      </c>
      <c r="C10" s="19">
        <v>0.2111898148148148</v>
      </c>
      <c r="D10" s="19">
        <f t="shared" si="0"/>
        <v>1.1428101851851853</v>
      </c>
      <c r="E10" s="19">
        <f t="shared" si="3"/>
        <v>1.1409274691358025</v>
      </c>
      <c r="F10" s="39">
        <v>1.16184</v>
      </c>
      <c r="G10" s="40">
        <v>0.19550587962962965</v>
      </c>
      <c r="H10" s="39">
        <f t="shared" si="1"/>
        <v>0.96633412037037036</v>
      </c>
      <c r="I10" s="39">
        <f t="shared" si="5"/>
        <v>0.98209128086419761</v>
      </c>
      <c r="J10" s="39">
        <v>0.621</v>
      </c>
      <c r="K10" s="40">
        <v>5.034722222222221E-2</v>
      </c>
      <c r="L10" s="39">
        <f t="shared" si="2"/>
        <v>0.57065277777777779</v>
      </c>
      <c r="M10" s="39">
        <f t="shared" si="4"/>
        <v>0.5664969135802469</v>
      </c>
    </row>
    <row r="11" spans="1:13" x14ac:dyDescent="0.2">
      <c r="A11" s="9">
        <v>39295</v>
      </c>
      <c r="B11" s="10">
        <v>1.3149999999999999</v>
      </c>
      <c r="C11" s="19">
        <v>0.20164351851851864</v>
      </c>
      <c r="D11" s="19">
        <f t="shared" si="0"/>
        <v>1.1133564814814814</v>
      </c>
      <c r="E11" s="19">
        <f t="shared" si="3"/>
        <v>1.1244969135802469</v>
      </c>
      <c r="F11" s="39">
        <v>1.1735899999999999</v>
      </c>
      <c r="G11" s="40">
        <v>0.18147805555555557</v>
      </c>
      <c r="H11" s="39">
        <f t="shared" si="1"/>
        <v>0.99211194444444439</v>
      </c>
      <c r="I11" s="39">
        <f t="shared" si="5"/>
        <v>0.98823876543209865</v>
      </c>
      <c r="J11" s="39">
        <v>0.626</v>
      </c>
      <c r="K11" s="40">
        <v>5.3310185185185141E-2</v>
      </c>
      <c r="L11" s="39">
        <f t="shared" si="2"/>
        <v>0.57268981481481485</v>
      </c>
      <c r="M11" s="39">
        <f t="shared" si="4"/>
        <v>0.57063425925925937</v>
      </c>
    </row>
    <row r="12" spans="1:13" x14ac:dyDescent="0.2">
      <c r="A12" s="9">
        <v>39326</v>
      </c>
      <c r="B12" s="10">
        <v>1.306</v>
      </c>
      <c r="C12" s="19">
        <v>0.18867592592592597</v>
      </c>
      <c r="D12" s="19">
        <f t="shared" si="0"/>
        <v>1.117324074074074</v>
      </c>
      <c r="E12" s="19">
        <f t="shared" si="3"/>
        <v>1.1277361111111111</v>
      </c>
      <c r="F12" s="39">
        <v>1.1806700000000001</v>
      </c>
      <c r="G12" s="40">
        <v>0.17439976851851857</v>
      </c>
      <c r="H12" s="39">
        <f t="shared" si="1"/>
        <v>1.0062702314814815</v>
      </c>
      <c r="I12" s="39">
        <f t="shared" si="5"/>
        <v>1.0162430401234568</v>
      </c>
      <c r="J12" s="39">
        <v>0.626</v>
      </c>
      <c r="K12" s="40">
        <v>5.7439814814814798E-2</v>
      </c>
      <c r="L12" s="39">
        <f t="shared" si="2"/>
        <v>0.56856018518518525</v>
      </c>
      <c r="M12" s="39">
        <f t="shared" si="4"/>
        <v>0.57100000000000006</v>
      </c>
    </row>
    <row r="13" spans="1:13" x14ac:dyDescent="0.2">
      <c r="A13" s="9">
        <v>39356</v>
      </c>
      <c r="B13" s="10">
        <v>1.3129999999999999</v>
      </c>
      <c r="C13" s="19">
        <v>0.16047222222222227</v>
      </c>
      <c r="D13" s="19">
        <f t="shared" si="0"/>
        <v>1.1525277777777776</v>
      </c>
      <c r="E13" s="19">
        <f t="shared" si="3"/>
        <v>1.1613317901234568</v>
      </c>
      <c r="F13" s="39">
        <v>1.2052799999999999</v>
      </c>
      <c r="G13" s="40">
        <v>0.15493305555555559</v>
      </c>
      <c r="H13" s="39">
        <f t="shared" si="1"/>
        <v>1.0503469444444442</v>
      </c>
      <c r="I13" s="39">
        <f t="shared" si="5"/>
        <v>1.0589287654320987</v>
      </c>
      <c r="J13" s="39">
        <v>0.63100000000000001</v>
      </c>
      <c r="K13" s="40">
        <v>5.9250000000000011E-2</v>
      </c>
      <c r="L13" s="39">
        <f t="shared" si="2"/>
        <v>0.57174999999999998</v>
      </c>
      <c r="M13" s="39">
        <f t="shared" si="4"/>
        <v>0.57714197530864209</v>
      </c>
    </row>
    <row r="14" spans="1:13" x14ac:dyDescent="0.2">
      <c r="A14" s="9">
        <v>39387</v>
      </c>
      <c r="B14" s="10">
        <v>1.347</v>
      </c>
      <c r="C14" s="19">
        <v>0.13285648148148149</v>
      </c>
      <c r="D14" s="19">
        <f t="shared" si="0"/>
        <v>1.2141435185185185</v>
      </c>
      <c r="E14" s="19">
        <f t="shared" si="3"/>
        <v>1.2006419753086419</v>
      </c>
      <c r="F14" s="39">
        <v>1.25241</v>
      </c>
      <c r="G14" s="40">
        <v>0.13224087962962966</v>
      </c>
      <c r="H14" s="39">
        <f t="shared" si="1"/>
        <v>1.1201691203703703</v>
      </c>
      <c r="I14" s="39">
        <f t="shared" si="5"/>
        <v>1.1108365895061727</v>
      </c>
      <c r="J14" s="39">
        <v>0.65400000000000003</v>
      </c>
      <c r="K14" s="40">
        <v>6.2884259259259279E-2</v>
      </c>
      <c r="L14" s="39">
        <f t="shared" si="2"/>
        <v>0.5911157407407408</v>
      </c>
      <c r="M14" s="39">
        <f t="shared" si="4"/>
        <v>0.58592746913580251</v>
      </c>
    </row>
    <row r="15" spans="1:13" x14ac:dyDescent="0.2">
      <c r="A15" s="9">
        <v>39417</v>
      </c>
      <c r="B15" s="10">
        <v>1.36</v>
      </c>
      <c r="C15" s="19">
        <v>0.12474537037037042</v>
      </c>
      <c r="D15" s="19">
        <f t="shared" si="0"/>
        <v>1.2352546296296296</v>
      </c>
      <c r="E15" s="19">
        <f t="shared" si="3"/>
        <v>1.2393595679012346</v>
      </c>
      <c r="F15" s="39">
        <v>1.2861100000000001</v>
      </c>
      <c r="G15" s="40">
        <v>0.12411629629629628</v>
      </c>
      <c r="H15" s="39">
        <f t="shared" si="1"/>
        <v>1.1619937037037038</v>
      </c>
      <c r="I15" s="39">
        <f t="shared" si="5"/>
        <v>1.1495427777777778</v>
      </c>
      <c r="J15" s="39">
        <v>0.66900000000000004</v>
      </c>
      <c r="K15" s="40">
        <v>7.4083333333333362E-2</v>
      </c>
      <c r="L15" s="39">
        <f t="shared" si="2"/>
        <v>0.59491666666666665</v>
      </c>
      <c r="M15" s="39">
        <f t="shared" si="4"/>
        <v>0.59396296296296291</v>
      </c>
    </row>
    <row r="16" spans="1:13" x14ac:dyDescent="0.2">
      <c r="A16" s="9">
        <v>39448</v>
      </c>
      <c r="B16" s="10">
        <v>1.3640000000000001</v>
      </c>
      <c r="C16" s="19">
        <v>9.5319444444444457E-2</v>
      </c>
      <c r="D16" s="19">
        <f t="shared" si="0"/>
        <v>1.2686805555555556</v>
      </c>
      <c r="E16" s="19">
        <f t="shared" si="3"/>
        <v>1.2529768518518518</v>
      </c>
      <c r="F16" s="39">
        <v>1.2777400000000001</v>
      </c>
      <c r="G16" s="40">
        <v>0.11127449074074075</v>
      </c>
      <c r="H16" s="39">
        <f t="shared" si="1"/>
        <v>1.1664655092592593</v>
      </c>
      <c r="I16" s="39">
        <f t="shared" si="5"/>
        <v>1.1651863734567902</v>
      </c>
      <c r="J16" s="39">
        <v>0.67400000000000004</v>
      </c>
      <c r="K16" s="40">
        <v>7.8143518518518515E-2</v>
      </c>
      <c r="L16" s="39">
        <f t="shared" si="2"/>
        <v>0.59585648148148151</v>
      </c>
      <c r="M16" s="39">
        <f t="shared" si="4"/>
        <v>0.60054475308641975</v>
      </c>
    </row>
    <row r="17" spans="1:15" x14ac:dyDescent="0.2">
      <c r="A17" s="9">
        <v>39479</v>
      </c>
      <c r="B17" s="10">
        <v>1.361</v>
      </c>
      <c r="C17" s="19">
        <v>0.10600462962962959</v>
      </c>
      <c r="D17" s="19">
        <f t="shared" si="0"/>
        <v>1.2549953703703705</v>
      </c>
      <c r="E17" s="19">
        <f t="shared" si="3"/>
        <v>1.2561280864197533</v>
      </c>
      <c r="F17" s="39">
        <v>1.27189</v>
      </c>
      <c r="G17" s="40">
        <v>0.10479009259259255</v>
      </c>
      <c r="H17" s="39">
        <f t="shared" si="1"/>
        <v>1.1670999074074073</v>
      </c>
      <c r="I17" s="39">
        <f t="shared" si="5"/>
        <v>1.1768068055555556</v>
      </c>
      <c r="J17" s="39">
        <v>0.69099999999999995</v>
      </c>
      <c r="K17" s="40">
        <v>8.0138888888888843E-2</v>
      </c>
      <c r="L17" s="39">
        <f t="shared" si="2"/>
        <v>0.61086111111111108</v>
      </c>
      <c r="M17" s="39">
        <f t="shared" si="4"/>
        <v>0.60379012345679006</v>
      </c>
    </row>
    <row r="18" spans="1:15" x14ac:dyDescent="0.2">
      <c r="A18" s="9">
        <v>39508</v>
      </c>
      <c r="B18" s="10">
        <v>1.3859999999999999</v>
      </c>
      <c r="C18" s="19">
        <v>0.14129166666666665</v>
      </c>
      <c r="D18" s="19">
        <f t="shared" si="0"/>
        <v>1.2447083333333333</v>
      </c>
      <c r="E18" s="19">
        <f t="shared" si="3"/>
        <v>1.2401203703703703</v>
      </c>
      <c r="F18" s="39">
        <v>1.3322799999999999</v>
      </c>
      <c r="G18" s="40">
        <v>0.13542499999999996</v>
      </c>
      <c r="H18" s="39">
        <f t="shared" si="1"/>
        <v>1.196855</v>
      </c>
      <c r="I18" s="39">
        <f t="shared" si="5"/>
        <v>1.191219799382716</v>
      </c>
      <c r="J18" s="39">
        <v>0.69099999999999995</v>
      </c>
      <c r="K18" s="40">
        <v>8.6347222222222186E-2</v>
      </c>
      <c r="L18" s="39">
        <f t="shared" si="2"/>
        <v>0.60465277777777771</v>
      </c>
      <c r="M18" s="39">
        <f t="shared" si="4"/>
        <v>0.6039537037037036</v>
      </c>
    </row>
    <row r="19" spans="1:15" x14ac:dyDescent="0.2">
      <c r="A19" s="9">
        <v>39539</v>
      </c>
      <c r="B19" s="10">
        <v>1.3740000000000001</v>
      </c>
      <c r="C19" s="19">
        <v>0.15334259259259253</v>
      </c>
      <c r="D19" s="19">
        <f t="shared" si="0"/>
        <v>1.2206574074074075</v>
      </c>
      <c r="E19" s="19">
        <f t="shared" si="3"/>
        <v>1.2508317901234569</v>
      </c>
      <c r="F19" s="39">
        <v>1.3454999999999999</v>
      </c>
      <c r="G19" s="40">
        <v>0.13579550925925921</v>
      </c>
      <c r="H19" s="39">
        <f t="shared" si="1"/>
        <v>1.2097044907407408</v>
      </c>
      <c r="I19" s="39">
        <f t="shared" si="5"/>
        <v>1.2325169598765433</v>
      </c>
      <c r="J19" s="39">
        <v>0.67900000000000005</v>
      </c>
      <c r="K19" s="40">
        <v>8.2652777777777769E-2</v>
      </c>
      <c r="L19" s="39">
        <f t="shared" si="2"/>
        <v>0.59634722222222225</v>
      </c>
      <c r="M19" s="39">
        <f t="shared" si="4"/>
        <v>0.60652469135802478</v>
      </c>
    </row>
    <row r="20" spans="1:15" x14ac:dyDescent="0.2">
      <c r="A20" s="9">
        <v>39569</v>
      </c>
      <c r="B20" s="10">
        <v>1.4550000000000001</v>
      </c>
      <c r="C20" s="19">
        <v>0.16787037037037034</v>
      </c>
      <c r="D20" s="19">
        <f t="shared" si="0"/>
        <v>1.2871296296296297</v>
      </c>
      <c r="E20" s="19">
        <f t="shared" si="3"/>
        <v>1.2801342592592593</v>
      </c>
      <c r="F20" s="39">
        <v>1.44316</v>
      </c>
      <c r="G20" s="40">
        <v>0.15216861111111102</v>
      </c>
      <c r="H20" s="39">
        <f t="shared" si="1"/>
        <v>1.2909913888888891</v>
      </c>
      <c r="I20" s="39">
        <f t="shared" si="5"/>
        <v>1.2818212191358025</v>
      </c>
      <c r="J20" s="39">
        <v>0.68799999999999994</v>
      </c>
      <c r="K20" s="40">
        <v>6.9425925925925877E-2</v>
      </c>
      <c r="L20" s="39">
        <f t="shared" si="2"/>
        <v>0.61857407407407405</v>
      </c>
      <c r="M20" s="39">
        <f t="shared" si="4"/>
        <v>0.61602314814814807</v>
      </c>
    </row>
    <row r="21" spans="1:15" x14ac:dyDescent="0.2">
      <c r="A21" s="9">
        <v>39600</v>
      </c>
      <c r="B21" s="10">
        <v>1.512</v>
      </c>
      <c r="C21" s="19">
        <v>0.17938425925925927</v>
      </c>
      <c r="D21" s="19">
        <f t="shared" si="0"/>
        <v>1.3326157407407409</v>
      </c>
      <c r="E21" s="19">
        <f t="shared" si="3"/>
        <v>1.3101851851851853</v>
      </c>
      <c r="F21" s="39">
        <v>1.50725</v>
      </c>
      <c r="G21" s="40">
        <v>0.16248222222222219</v>
      </c>
      <c r="H21" s="39">
        <f t="shared" si="1"/>
        <v>1.3447677777777778</v>
      </c>
      <c r="I21" s="39">
        <f t="shared" si="5"/>
        <v>1.3194644290123458</v>
      </c>
      <c r="J21" s="39">
        <v>0.69199999999999995</v>
      </c>
      <c r="K21" s="40">
        <v>5.8851851851851898E-2</v>
      </c>
      <c r="L21" s="39">
        <f t="shared" si="2"/>
        <v>0.63314814814814802</v>
      </c>
      <c r="M21" s="39">
        <f t="shared" si="4"/>
        <v>0.63245833333333323</v>
      </c>
    </row>
    <row r="22" spans="1:15" x14ac:dyDescent="0.2">
      <c r="A22" s="9">
        <v>39630</v>
      </c>
      <c r="B22" s="10">
        <v>1.522</v>
      </c>
      <c r="C22" s="19">
        <v>0.2111898148148148</v>
      </c>
      <c r="D22" s="19">
        <f t="shared" si="0"/>
        <v>1.3108101851851852</v>
      </c>
      <c r="E22" s="19">
        <f t="shared" si="3"/>
        <v>1.2999274691358025</v>
      </c>
      <c r="F22" s="39">
        <v>1.51814</v>
      </c>
      <c r="G22" s="40">
        <v>0.19550587962962965</v>
      </c>
      <c r="H22" s="39">
        <f t="shared" si="1"/>
        <v>1.3226341203703704</v>
      </c>
      <c r="I22" s="39">
        <f t="shared" si="5"/>
        <v>1.3076012808641975</v>
      </c>
      <c r="J22" s="39">
        <v>0.69599999999999995</v>
      </c>
      <c r="K22" s="40">
        <v>5.034722222222221E-2</v>
      </c>
      <c r="L22" s="39">
        <f t="shared" si="2"/>
        <v>0.64565277777777774</v>
      </c>
      <c r="M22" s="39">
        <f t="shared" si="4"/>
        <v>0.63849691358024685</v>
      </c>
    </row>
    <row r="23" spans="1:15" x14ac:dyDescent="0.2">
      <c r="A23" s="9">
        <v>39661</v>
      </c>
      <c r="B23" s="10">
        <v>1.458</v>
      </c>
      <c r="C23" s="19">
        <v>0.20164351851851864</v>
      </c>
      <c r="D23" s="19">
        <f t="shared" si="0"/>
        <v>1.2563564814814814</v>
      </c>
      <c r="E23" s="19">
        <f t="shared" si="3"/>
        <v>1.2711635802469134</v>
      </c>
      <c r="F23" s="39">
        <v>1.4368799999999999</v>
      </c>
      <c r="G23" s="40">
        <v>0.18147805555555557</v>
      </c>
      <c r="H23" s="39">
        <f t="shared" si="1"/>
        <v>1.2554019444444444</v>
      </c>
      <c r="I23" s="39">
        <f t="shared" si="5"/>
        <v>1.2625020987654321</v>
      </c>
      <c r="J23" s="39">
        <v>0.69</v>
      </c>
      <c r="K23" s="40">
        <v>5.3310185185185141E-2</v>
      </c>
      <c r="L23" s="39">
        <f t="shared" si="2"/>
        <v>0.63668981481481479</v>
      </c>
      <c r="M23" s="39">
        <f t="shared" si="4"/>
        <v>0.63796759259259261</v>
      </c>
    </row>
    <row r="24" spans="1:15" x14ac:dyDescent="0.2">
      <c r="A24" s="9">
        <v>39692</v>
      </c>
      <c r="B24" s="10">
        <v>1.4350000000000001</v>
      </c>
      <c r="C24" s="19">
        <v>0.18867592592592597</v>
      </c>
      <c r="D24" s="19">
        <f t="shared" si="0"/>
        <v>1.246324074074074</v>
      </c>
      <c r="E24" s="19">
        <f t="shared" si="3"/>
        <v>1.2294027777777776</v>
      </c>
      <c r="F24" s="39">
        <v>1.3838699999999999</v>
      </c>
      <c r="G24" s="40">
        <v>0.17439976851851857</v>
      </c>
      <c r="H24" s="39">
        <f t="shared" si="1"/>
        <v>1.2094702314814814</v>
      </c>
      <c r="I24" s="39">
        <f t="shared" si="5"/>
        <v>1.2038063734567901</v>
      </c>
      <c r="J24" s="39">
        <v>0.68899999999999995</v>
      </c>
      <c r="K24" s="40">
        <v>5.7439814814814798E-2</v>
      </c>
      <c r="L24" s="39">
        <f t="shared" si="2"/>
        <v>0.6315601851851852</v>
      </c>
      <c r="M24" s="39">
        <f t="shared" si="4"/>
        <v>0.63166666666666671</v>
      </c>
      <c r="O24" s="7" t="s">
        <v>175</v>
      </c>
    </row>
    <row r="25" spans="1:15" x14ac:dyDescent="0.2">
      <c r="A25" s="9">
        <v>39722</v>
      </c>
      <c r="B25" s="10">
        <v>1.3460000000000001</v>
      </c>
      <c r="C25" s="19">
        <v>0.16047222222222227</v>
      </c>
      <c r="D25" s="19">
        <f t="shared" si="0"/>
        <v>1.1855277777777777</v>
      </c>
      <c r="E25" s="19">
        <f t="shared" si="3"/>
        <v>1.1699984567901234</v>
      </c>
      <c r="F25" s="39">
        <v>1.30148</v>
      </c>
      <c r="G25" s="40">
        <v>0.15493305555555559</v>
      </c>
      <c r="H25" s="39">
        <f t="shared" si="1"/>
        <v>1.1465469444444443</v>
      </c>
      <c r="I25" s="39">
        <f t="shared" si="5"/>
        <v>1.139532098765432</v>
      </c>
      <c r="J25" s="39">
        <v>0.68600000000000005</v>
      </c>
      <c r="K25" s="40">
        <v>5.9250000000000011E-2</v>
      </c>
      <c r="L25" s="39">
        <f t="shared" si="2"/>
        <v>0.62675000000000003</v>
      </c>
      <c r="M25" s="39">
        <f t="shared" si="4"/>
        <v>0.62180864197530872</v>
      </c>
      <c r="O25" s="7" t="s">
        <v>176</v>
      </c>
    </row>
    <row r="26" spans="1:15" x14ac:dyDescent="0.2">
      <c r="A26" s="9">
        <v>39753</v>
      </c>
      <c r="B26" s="10">
        <v>1.2110000000000001</v>
      </c>
      <c r="C26" s="19">
        <v>0.13285648148148149</v>
      </c>
      <c r="D26" s="19">
        <f t="shared" si="0"/>
        <v>1.0781435185185186</v>
      </c>
      <c r="E26" s="19">
        <f t="shared" si="3"/>
        <v>1.0863086419753085</v>
      </c>
      <c r="F26" s="39">
        <v>1.19482</v>
      </c>
      <c r="G26" s="40">
        <v>0.13224087962962966</v>
      </c>
      <c r="H26" s="39">
        <f t="shared" si="1"/>
        <v>1.0625791203703703</v>
      </c>
      <c r="I26" s="39">
        <f t="shared" si="5"/>
        <v>1.0593032561728393</v>
      </c>
      <c r="J26" s="39">
        <v>0.67</v>
      </c>
      <c r="K26" s="40">
        <v>6.2884259259259279E-2</v>
      </c>
      <c r="L26" s="39">
        <f t="shared" si="2"/>
        <v>0.60711574074074082</v>
      </c>
      <c r="M26" s="39">
        <f t="shared" si="4"/>
        <v>0.59392746913580252</v>
      </c>
    </row>
    <row r="27" spans="1:15" x14ac:dyDescent="0.2">
      <c r="A27" s="9">
        <v>39783</v>
      </c>
      <c r="B27" s="10">
        <v>1.1200000000000001</v>
      </c>
      <c r="C27" s="19">
        <v>0.12474537037037042</v>
      </c>
      <c r="D27" s="19">
        <f t="shared" si="0"/>
        <v>0.99525462962962963</v>
      </c>
      <c r="E27" s="19">
        <f t="shared" si="3"/>
        <v>1.0303595679012345</v>
      </c>
      <c r="F27" s="39">
        <v>1.0929</v>
      </c>
      <c r="G27" s="40">
        <v>0.12411629629629628</v>
      </c>
      <c r="H27" s="39">
        <f t="shared" si="1"/>
        <v>0.9687837037037037</v>
      </c>
      <c r="I27" s="39">
        <f t="shared" si="5"/>
        <v>0.99049611111111113</v>
      </c>
      <c r="J27" s="39">
        <v>0.622</v>
      </c>
      <c r="K27" s="40">
        <v>7.4083333333333362E-2</v>
      </c>
      <c r="L27" s="39">
        <f t="shared" si="2"/>
        <v>0.54791666666666661</v>
      </c>
      <c r="M27" s="39">
        <f t="shared" si="4"/>
        <v>0.55862962962962959</v>
      </c>
    </row>
    <row r="28" spans="1:15" x14ac:dyDescent="0.2">
      <c r="A28" s="9">
        <v>39814</v>
      </c>
      <c r="B28" s="10">
        <v>1.113</v>
      </c>
      <c r="C28" s="19">
        <v>9.5319444444444457E-2</v>
      </c>
      <c r="D28" s="19">
        <f t="shared" si="0"/>
        <v>1.0176805555555555</v>
      </c>
      <c r="E28" s="19">
        <f t="shared" si="3"/>
        <v>1.0156435185185184</v>
      </c>
      <c r="F28" s="40">
        <v>1.0513999999999999</v>
      </c>
      <c r="G28" s="40">
        <v>0.11127449074074075</v>
      </c>
      <c r="H28" s="39">
        <f t="shared" si="1"/>
        <v>0.94012550925925908</v>
      </c>
      <c r="I28" s="39">
        <f t="shared" si="5"/>
        <v>0.95361304012345682</v>
      </c>
      <c r="J28" s="40">
        <v>0.59899999999999998</v>
      </c>
      <c r="K28" s="40">
        <v>7.8143518518518515E-2</v>
      </c>
      <c r="L28" s="39">
        <f t="shared" si="2"/>
        <v>0.52085648148148145</v>
      </c>
      <c r="M28" s="39">
        <f t="shared" si="4"/>
        <v>0.52587808641975309</v>
      </c>
    </row>
    <row r="29" spans="1:15" x14ac:dyDescent="0.2">
      <c r="A29" s="9">
        <v>39845</v>
      </c>
      <c r="B29" s="10">
        <v>1.1399999999999999</v>
      </c>
      <c r="C29" s="19">
        <v>0.10600462962962959</v>
      </c>
      <c r="D29" s="19">
        <f t="shared" si="0"/>
        <v>1.0339953703703704</v>
      </c>
      <c r="E29" s="19">
        <f t="shared" si="3"/>
        <v>1.0241280864197531</v>
      </c>
      <c r="F29" s="40">
        <v>1.0567200000000001</v>
      </c>
      <c r="G29" s="40">
        <v>0.10479009259259255</v>
      </c>
      <c r="H29" s="39">
        <f t="shared" si="1"/>
        <v>0.95192990740740757</v>
      </c>
      <c r="I29" s="39">
        <f t="shared" si="5"/>
        <v>0.92647347222222221</v>
      </c>
      <c r="J29" s="40">
        <v>0.58899999999999997</v>
      </c>
      <c r="K29" s="40">
        <v>8.0138888888888843E-2</v>
      </c>
      <c r="L29" s="39">
        <f t="shared" si="2"/>
        <v>0.5088611111111111</v>
      </c>
      <c r="M29" s="39">
        <f t="shared" si="4"/>
        <v>0.50779012345679009</v>
      </c>
    </row>
    <row r="30" spans="1:15" x14ac:dyDescent="0.2">
      <c r="A30" s="9">
        <v>39873</v>
      </c>
      <c r="B30" s="10">
        <v>1.1619999999999999</v>
      </c>
      <c r="C30" s="19">
        <v>0.14129166666666665</v>
      </c>
      <c r="D30" s="19">
        <f t="shared" si="0"/>
        <v>1.0207083333333333</v>
      </c>
      <c r="E30" s="19">
        <f t="shared" si="3"/>
        <v>1.0287870370370371</v>
      </c>
      <c r="F30" s="40">
        <v>1.0227900000000001</v>
      </c>
      <c r="G30" s="40">
        <v>0.13542499999999996</v>
      </c>
      <c r="H30" s="39">
        <f t="shared" si="1"/>
        <v>0.88736500000000018</v>
      </c>
      <c r="I30" s="39">
        <f t="shared" si="5"/>
        <v>0.91497979938271612</v>
      </c>
      <c r="J30" s="40">
        <v>0.57999999999999996</v>
      </c>
      <c r="K30" s="40">
        <v>8.6347222222222186E-2</v>
      </c>
      <c r="L30" s="39">
        <f t="shared" si="2"/>
        <v>0.49365277777777777</v>
      </c>
      <c r="M30" s="39">
        <f t="shared" si="4"/>
        <v>0.49095370370370373</v>
      </c>
    </row>
    <row r="31" spans="1:15" x14ac:dyDescent="0.2">
      <c r="A31" s="9">
        <v>39904</v>
      </c>
      <c r="B31" s="10">
        <v>1.1850000000000001</v>
      </c>
      <c r="C31" s="19">
        <v>0.15334259259259253</v>
      </c>
      <c r="D31" s="19">
        <f t="shared" si="0"/>
        <v>1.0316574074074074</v>
      </c>
      <c r="E31" s="19">
        <f t="shared" si="3"/>
        <v>1.0361651234567901</v>
      </c>
      <c r="F31" s="40">
        <v>1.0414399999999999</v>
      </c>
      <c r="G31" s="40">
        <v>0.13579550925925921</v>
      </c>
      <c r="H31" s="39">
        <f t="shared" si="1"/>
        <v>0.90564449074074072</v>
      </c>
      <c r="I31" s="39">
        <f t="shared" si="5"/>
        <v>0.90080695987654336</v>
      </c>
      <c r="J31" s="40">
        <v>0.55300000000000005</v>
      </c>
      <c r="K31" s="40">
        <v>8.2652777777777769E-2</v>
      </c>
      <c r="L31" s="39">
        <f t="shared" si="2"/>
        <v>0.47034722222222225</v>
      </c>
      <c r="M31" s="39">
        <f t="shared" si="4"/>
        <v>0.47785802469135802</v>
      </c>
    </row>
    <row r="32" spans="1:15" x14ac:dyDescent="0.2">
      <c r="A32" s="9">
        <v>39934</v>
      </c>
      <c r="B32" s="10">
        <v>1.224</v>
      </c>
      <c r="C32" s="19">
        <v>0.16787037037037034</v>
      </c>
      <c r="D32" s="19">
        <f t="shared" si="0"/>
        <v>1.0561296296296296</v>
      </c>
      <c r="E32" s="19">
        <f t="shared" si="3"/>
        <v>1.0674675925925927</v>
      </c>
      <c r="F32" s="40">
        <v>1.06158</v>
      </c>
      <c r="G32" s="40">
        <v>0.15216861111111102</v>
      </c>
      <c r="H32" s="39">
        <f t="shared" si="1"/>
        <v>0.90941138888888895</v>
      </c>
      <c r="I32" s="39">
        <f t="shared" si="5"/>
        <v>0.91619788580246908</v>
      </c>
      <c r="J32" s="40">
        <v>0.53900000000000003</v>
      </c>
      <c r="K32" s="40">
        <v>6.9425925925925877E-2</v>
      </c>
      <c r="L32" s="39">
        <f t="shared" si="2"/>
        <v>0.46957407407407414</v>
      </c>
      <c r="M32" s="39">
        <f t="shared" si="4"/>
        <v>0.47635648148148152</v>
      </c>
    </row>
    <row r="33" spans="1:13" x14ac:dyDescent="0.2">
      <c r="A33" s="9">
        <v>39965</v>
      </c>
      <c r="B33" s="10">
        <v>1.294</v>
      </c>
      <c r="C33" s="19">
        <v>0.17938425925925927</v>
      </c>
      <c r="D33" s="19">
        <f t="shared" si="0"/>
        <v>1.1146157407407409</v>
      </c>
      <c r="E33" s="19">
        <f t="shared" si="3"/>
        <v>1.0765185185185187</v>
      </c>
      <c r="F33" s="40">
        <v>1.09602</v>
      </c>
      <c r="G33" s="40">
        <v>0.16248222222222219</v>
      </c>
      <c r="H33" s="39">
        <f t="shared" si="1"/>
        <v>0.9335377777777778</v>
      </c>
      <c r="I33" s="39">
        <f t="shared" si="5"/>
        <v>0.91121442901234573</v>
      </c>
      <c r="J33" s="40">
        <v>0.54800000000000004</v>
      </c>
      <c r="K33" s="40">
        <v>5.8851851851851898E-2</v>
      </c>
      <c r="L33" s="39">
        <f t="shared" si="2"/>
        <v>0.48914814814814817</v>
      </c>
      <c r="M33" s="39">
        <f t="shared" si="4"/>
        <v>0.48479166666666673</v>
      </c>
    </row>
    <row r="34" spans="1:13" x14ac:dyDescent="0.2">
      <c r="A34" s="9">
        <v>39995</v>
      </c>
      <c r="B34" s="10">
        <v>1.27</v>
      </c>
      <c r="C34" s="19">
        <v>0.2111898148148148</v>
      </c>
      <c r="D34" s="19">
        <f t="shared" si="0"/>
        <v>1.0588101851851852</v>
      </c>
      <c r="E34" s="19">
        <f t="shared" si="3"/>
        <v>1.0889274691358024</v>
      </c>
      <c r="F34" s="40">
        <v>1.0862000000000001</v>
      </c>
      <c r="G34" s="40">
        <v>0.19550587962962965</v>
      </c>
      <c r="H34" s="39">
        <f t="shared" si="1"/>
        <v>0.89069412037037043</v>
      </c>
      <c r="I34" s="39">
        <f t="shared" si="5"/>
        <v>0.92004461419753092</v>
      </c>
      <c r="J34" s="40">
        <v>0.54600000000000004</v>
      </c>
      <c r="K34" s="40">
        <v>5.034722222222221E-2</v>
      </c>
      <c r="L34" s="39">
        <f t="shared" si="2"/>
        <v>0.49565277777777783</v>
      </c>
      <c r="M34" s="39">
        <f t="shared" si="4"/>
        <v>0.492496913580247</v>
      </c>
    </row>
    <row r="35" spans="1:13" x14ac:dyDescent="0.2">
      <c r="A35" s="9">
        <v>40026</v>
      </c>
      <c r="B35" s="10">
        <v>1.2949999999999999</v>
      </c>
      <c r="C35" s="19">
        <v>0.20164351851851864</v>
      </c>
      <c r="D35" s="19">
        <f t="shared" si="0"/>
        <v>1.0933564814814813</v>
      </c>
      <c r="E35" s="19">
        <f t="shared" si="3"/>
        <v>1.0781635802469134</v>
      </c>
      <c r="F35" s="40">
        <v>1.11738</v>
      </c>
      <c r="G35" s="40">
        <v>0.18147805555555557</v>
      </c>
      <c r="H35" s="39">
        <f t="shared" si="1"/>
        <v>0.93590194444444452</v>
      </c>
      <c r="I35" s="39">
        <f t="shared" si="5"/>
        <v>0.91609543209876543</v>
      </c>
      <c r="J35" s="40">
        <v>0.54600000000000004</v>
      </c>
      <c r="K35" s="40">
        <v>5.3310185185185141E-2</v>
      </c>
      <c r="L35" s="39">
        <f t="shared" si="2"/>
        <v>0.49268981481481489</v>
      </c>
      <c r="M35" s="39">
        <f t="shared" si="4"/>
        <v>0.49196759259259265</v>
      </c>
    </row>
    <row r="36" spans="1:13" x14ac:dyDescent="0.2">
      <c r="A36" s="9">
        <v>40057</v>
      </c>
      <c r="B36" s="10">
        <v>1.2709999999999999</v>
      </c>
      <c r="C36" s="19">
        <v>0.18867592592592597</v>
      </c>
      <c r="D36" s="19">
        <f t="shared" si="0"/>
        <v>1.0823240740740738</v>
      </c>
      <c r="E36" s="19">
        <f t="shared" si="3"/>
        <v>1.0904027777777776</v>
      </c>
      <c r="F36" s="40">
        <v>1.09609</v>
      </c>
      <c r="G36" s="40">
        <v>0.17439976851851857</v>
      </c>
      <c r="H36" s="39">
        <f t="shared" si="1"/>
        <v>0.92169023148148144</v>
      </c>
      <c r="I36" s="39">
        <f t="shared" si="5"/>
        <v>0.93279637345679012</v>
      </c>
      <c r="J36" s="40">
        <v>0.54500000000000004</v>
      </c>
      <c r="K36" s="40">
        <v>5.7439814814814798E-2</v>
      </c>
      <c r="L36" s="39">
        <f t="shared" si="2"/>
        <v>0.48756018518518524</v>
      </c>
      <c r="M36" s="39">
        <f t="shared" si="4"/>
        <v>0.48866666666666675</v>
      </c>
    </row>
    <row r="37" spans="1:13" x14ac:dyDescent="0.2">
      <c r="A37" s="9">
        <v>40087</v>
      </c>
      <c r="B37" s="10">
        <v>1.256</v>
      </c>
      <c r="C37" s="19">
        <v>0.16047222222222227</v>
      </c>
      <c r="D37" s="19">
        <f t="shared" si="0"/>
        <v>1.0955277777777777</v>
      </c>
      <c r="E37" s="19">
        <f t="shared" si="3"/>
        <v>1.1113317901234567</v>
      </c>
      <c r="F37" s="40">
        <v>1.0957300000000001</v>
      </c>
      <c r="G37" s="40">
        <v>0.15493305555555559</v>
      </c>
      <c r="H37" s="39">
        <f t="shared" si="1"/>
        <v>0.94079694444444451</v>
      </c>
      <c r="I37" s="39">
        <f t="shared" si="5"/>
        <v>0.95209543209876546</v>
      </c>
      <c r="J37" s="40">
        <v>0.54500000000000004</v>
      </c>
      <c r="K37" s="40">
        <v>5.9250000000000011E-2</v>
      </c>
      <c r="L37" s="39">
        <f t="shared" si="2"/>
        <v>0.48575000000000002</v>
      </c>
      <c r="M37" s="39">
        <f t="shared" si="4"/>
        <v>0.49347530864197536</v>
      </c>
    </row>
    <row r="38" spans="1:13" x14ac:dyDescent="0.2">
      <c r="A38" s="9">
        <v>40118</v>
      </c>
      <c r="B38" s="10">
        <v>1.2889999999999999</v>
      </c>
      <c r="C38" s="19">
        <v>0.13285648148148149</v>
      </c>
      <c r="D38" s="19">
        <f t="shared" si="0"/>
        <v>1.1561435185185185</v>
      </c>
      <c r="E38" s="19">
        <f t="shared" si="3"/>
        <v>1.1333086419753085</v>
      </c>
      <c r="F38" s="40">
        <v>1.1260399999999999</v>
      </c>
      <c r="G38" s="40">
        <v>0.13224087962962966</v>
      </c>
      <c r="H38" s="39">
        <f t="shared" si="1"/>
        <v>0.99379912037037021</v>
      </c>
      <c r="I38" s="39">
        <f t="shared" si="5"/>
        <v>0.97504992283950609</v>
      </c>
      <c r="J38" s="40">
        <v>0.56999999999999995</v>
      </c>
      <c r="K38" s="40">
        <v>6.2884259259259279E-2</v>
      </c>
      <c r="L38" s="39">
        <f t="shared" si="2"/>
        <v>0.50711574074074073</v>
      </c>
      <c r="M38" s="39">
        <f t="shared" si="4"/>
        <v>0.50559413580246915</v>
      </c>
    </row>
    <row r="39" spans="1:13" x14ac:dyDescent="0.2">
      <c r="A39" s="9">
        <v>40148</v>
      </c>
      <c r="B39" s="10">
        <v>1.2729999999999999</v>
      </c>
      <c r="C39" s="19">
        <v>0.12474537037037042</v>
      </c>
      <c r="D39" s="19">
        <f t="shared" si="0"/>
        <v>1.1482546296296294</v>
      </c>
      <c r="E39" s="19">
        <f t="shared" si="3"/>
        <v>1.1713595679012345</v>
      </c>
      <c r="F39" s="40">
        <v>1.11467</v>
      </c>
      <c r="G39" s="40">
        <v>0.12411629629629628</v>
      </c>
      <c r="H39" s="39">
        <f t="shared" si="1"/>
        <v>0.99055370370370377</v>
      </c>
      <c r="I39" s="39">
        <f t="shared" si="5"/>
        <v>1.0061094444444445</v>
      </c>
      <c r="J39" s="40">
        <v>0.59799999999999998</v>
      </c>
      <c r="K39" s="40">
        <v>7.4083333333333362E-2</v>
      </c>
      <c r="L39" s="39">
        <f t="shared" si="2"/>
        <v>0.52391666666666659</v>
      </c>
      <c r="M39" s="39">
        <f t="shared" si="4"/>
        <v>0.52296296296296296</v>
      </c>
    </row>
    <row r="40" spans="1:13" x14ac:dyDescent="0.2">
      <c r="A40" s="9">
        <v>40179</v>
      </c>
      <c r="B40" s="10">
        <v>1.3049999999999999</v>
      </c>
      <c r="C40" s="19">
        <v>9.5319444444444457E-2</v>
      </c>
      <c r="D40" s="19">
        <f t="shared" si="0"/>
        <v>1.2096805555555554</v>
      </c>
      <c r="E40" s="19">
        <f t="shared" si="3"/>
        <v>1.1879768518518519</v>
      </c>
      <c r="F40" s="40">
        <v>1.1452500000000001</v>
      </c>
      <c r="G40" s="40">
        <v>0.11127449074074075</v>
      </c>
      <c r="H40" s="39">
        <f t="shared" si="1"/>
        <v>1.0339755092592593</v>
      </c>
      <c r="I40" s="39">
        <f t="shared" si="5"/>
        <v>1.0206863734567901</v>
      </c>
      <c r="J40" s="40">
        <v>0.61599999999999999</v>
      </c>
      <c r="K40" s="40">
        <v>7.8143518518518515E-2</v>
      </c>
      <c r="L40" s="39">
        <f t="shared" si="2"/>
        <v>0.53785648148148146</v>
      </c>
      <c r="M40" s="39">
        <f t="shared" si="4"/>
        <v>0.54087808641975299</v>
      </c>
    </row>
    <row r="41" spans="1:13" x14ac:dyDescent="0.2">
      <c r="A41" s="9">
        <v>40210</v>
      </c>
      <c r="B41" s="10">
        <v>1.3120000000000001</v>
      </c>
      <c r="C41" s="19">
        <v>0.10600462962962959</v>
      </c>
      <c r="D41" s="19">
        <f t="shared" si="0"/>
        <v>1.2059953703703705</v>
      </c>
      <c r="E41" s="19">
        <f t="shared" si="3"/>
        <v>1.2107947530864198</v>
      </c>
      <c r="F41" s="40">
        <v>1.14232</v>
      </c>
      <c r="G41" s="40">
        <v>0.10479009259259255</v>
      </c>
      <c r="H41" s="39">
        <f t="shared" si="1"/>
        <v>1.0375299074074074</v>
      </c>
      <c r="I41" s="39">
        <f t="shared" si="5"/>
        <v>1.0418868055555557</v>
      </c>
      <c r="J41" s="40">
        <v>0.64100000000000001</v>
      </c>
      <c r="K41" s="40">
        <v>8.0138888888888843E-2</v>
      </c>
      <c r="L41" s="39">
        <f t="shared" si="2"/>
        <v>0.56086111111111114</v>
      </c>
      <c r="M41" s="39">
        <f t="shared" si="4"/>
        <v>0.55645679012345683</v>
      </c>
    </row>
    <row r="42" spans="1:13" x14ac:dyDescent="0.2">
      <c r="A42" s="9">
        <v>40238</v>
      </c>
      <c r="B42" s="10">
        <v>1.3580000000000001</v>
      </c>
      <c r="C42" s="19">
        <v>0.14129166666666665</v>
      </c>
      <c r="D42" s="19">
        <f t="shared" si="0"/>
        <v>1.2167083333333335</v>
      </c>
      <c r="E42" s="19">
        <f t="shared" si="3"/>
        <v>1.2184537037037038</v>
      </c>
      <c r="F42" s="40">
        <v>1.1895800000000001</v>
      </c>
      <c r="G42" s="40">
        <v>0.13542499999999996</v>
      </c>
      <c r="H42" s="39">
        <f t="shared" si="1"/>
        <v>1.0541550000000002</v>
      </c>
      <c r="I42" s="39">
        <f t="shared" si="5"/>
        <v>1.0572397993827163</v>
      </c>
      <c r="J42" s="40">
        <v>0.65700000000000003</v>
      </c>
      <c r="K42" s="40">
        <v>8.6347222222222186E-2</v>
      </c>
      <c r="L42" s="39">
        <f t="shared" si="2"/>
        <v>0.5706527777777779</v>
      </c>
      <c r="M42" s="39">
        <f t="shared" si="4"/>
        <v>0.5699537037037038</v>
      </c>
    </row>
    <row r="43" spans="1:13" x14ac:dyDescent="0.2">
      <c r="A43" s="9">
        <v>40269</v>
      </c>
      <c r="B43" s="10">
        <v>1.3859999999999999</v>
      </c>
      <c r="C43" s="19">
        <v>0.15334259259259253</v>
      </c>
      <c r="D43" s="19">
        <f t="shared" si="0"/>
        <v>1.2326574074074075</v>
      </c>
      <c r="E43" s="19">
        <f t="shared" si="3"/>
        <v>1.2241651234567901</v>
      </c>
      <c r="F43" s="40">
        <v>1.21583</v>
      </c>
      <c r="G43" s="40">
        <v>0.13579550925925921</v>
      </c>
      <c r="H43" s="39">
        <f t="shared" si="1"/>
        <v>1.0800344907407409</v>
      </c>
      <c r="I43" s="39">
        <f t="shared" si="5"/>
        <v>1.0744102932098767</v>
      </c>
      <c r="J43" s="40">
        <v>0.66100000000000003</v>
      </c>
      <c r="K43" s="40">
        <v>8.2652777777777769E-2</v>
      </c>
      <c r="L43" s="39">
        <f t="shared" si="2"/>
        <v>0.57834722222222223</v>
      </c>
      <c r="M43" s="39">
        <f t="shared" si="4"/>
        <v>0.57985802469135805</v>
      </c>
    </row>
    <row r="44" spans="1:13" x14ac:dyDescent="0.2">
      <c r="A44" s="9">
        <v>40299</v>
      </c>
      <c r="B44" s="10">
        <v>1.391</v>
      </c>
      <c r="C44" s="19">
        <v>0.16787037037037034</v>
      </c>
      <c r="D44" s="19">
        <f t="shared" si="0"/>
        <v>1.2231296296296297</v>
      </c>
      <c r="E44" s="19">
        <f t="shared" si="3"/>
        <v>1.2178009259259259</v>
      </c>
      <c r="F44" s="40">
        <v>1.2412099999999999</v>
      </c>
      <c r="G44" s="40">
        <v>0.15216861111111102</v>
      </c>
      <c r="H44" s="39">
        <f t="shared" si="1"/>
        <v>1.089041388888889</v>
      </c>
      <c r="I44" s="39">
        <f t="shared" si="5"/>
        <v>1.0809645524691358</v>
      </c>
      <c r="J44" s="40">
        <v>0.66</v>
      </c>
      <c r="K44" s="40">
        <v>6.9425925925925877E-2</v>
      </c>
      <c r="L44" s="39">
        <f t="shared" si="2"/>
        <v>0.59057407407407414</v>
      </c>
      <c r="M44" s="39">
        <f t="shared" si="4"/>
        <v>0.59035648148148157</v>
      </c>
    </row>
    <row r="45" spans="1:13" x14ac:dyDescent="0.2">
      <c r="A45" s="9">
        <v>40330</v>
      </c>
      <c r="B45" s="10">
        <v>1.377</v>
      </c>
      <c r="C45" s="19">
        <v>0.17938425925925927</v>
      </c>
      <c r="D45" s="19">
        <f t="shared" si="0"/>
        <v>1.1976157407407406</v>
      </c>
      <c r="E45" s="19">
        <f t="shared" si="3"/>
        <v>1.1935185185185184</v>
      </c>
      <c r="F45" s="40">
        <v>1.2363</v>
      </c>
      <c r="G45" s="40">
        <v>0.16248222222222219</v>
      </c>
      <c r="H45" s="39">
        <f t="shared" si="1"/>
        <v>1.0738177777777778</v>
      </c>
      <c r="I45" s="39">
        <f t="shared" si="5"/>
        <v>1.0608877623456789</v>
      </c>
      <c r="J45" s="40">
        <v>0.66100000000000003</v>
      </c>
      <c r="K45" s="40">
        <v>5.8851851851851898E-2</v>
      </c>
      <c r="L45" s="39">
        <f t="shared" si="2"/>
        <v>0.6021481481481481</v>
      </c>
      <c r="M45" s="39">
        <f t="shared" si="4"/>
        <v>0.60012500000000002</v>
      </c>
    </row>
    <row r="46" spans="1:13" x14ac:dyDescent="0.2">
      <c r="A46" s="9">
        <v>40360</v>
      </c>
      <c r="B46" s="10">
        <v>1.371</v>
      </c>
      <c r="C46" s="19">
        <v>0.2111898148148148</v>
      </c>
      <c r="D46" s="19">
        <f t="shared" si="0"/>
        <v>1.1598101851851852</v>
      </c>
      <c r="E46" s="19">
        <f t="shared" si="3"/>
        <v>1.1725941358024692</v>
      </c>
      <c r="F46" s="40">
        <v>1.2153099999999999</v>
      </c>
      <c r="G46" s="40">
        <v>0.19550587962962965</v>
      </c>
      <c r="H46" s="39">
        <f t="shared" si="1"/>
        <v>1.0198041203703703</v>
      </c>
      <c r="I46" s="39">
        <f t="shared" si="5"/>
        <v>1.0411946141975308</v>
      </c>
      <c r="J46" s="40">
        <v>0.65800000000000003</v>
      </c>
      <c r="K46" s="40">
        <v>5.034722222222221E-2</v>
      </c>
      <c r="L46" s="39">
        <f t="shared" si="2"/>
        <v>0.60765277777777782</v>
      </c>
      <c r="M46" s="39">
        <f t="shared" si="4"/>
        <v>0.60349691358024693</v>
      </c>
    </row>
    <row r="47" spans="1:13" x14ac:dyDescent="0.2">
      <c r="A47" s="9">
        <v>40391</v>
      </c>
      <c r="B47" s="10">
        <v>1.3620000000000001</v>
      </c>
      <c r="C47" s="19">
        <v>0.20164351851851864</v>
      </c>
      <c r="D47" s="19">
        <f t="shared" si="0"/>
        <v>1.1603564814814815</v>
      </c>
      <c r="E47" s="19">
        <f t="shared" si="3"/>
        <v>1.1621635802469135</v>
      </c>
      <c r="F47" s="40">
        <v>1.2114400000000001</v>
      </c>
      <c r="G47" s="40">
        <v>0.18147805555555557</v>
      </c>
      <c r="H47" s="39">
        <f t="shared" si="1"/>
        <v>1.0299619444444446</v>
      </c>
      <c r="I47" s="39">
        <f t="shared" si="5"/>
        <v>1.0308487654320988</v>
      </c>
      <c r="J47" s="40">
        <v>0.65400000000000003</v>
      </c>
      <c r="K47" s="40">
        <v>5.3310185185185141E-2</v>
      </c>
      <c r="L47" s="39">
        <f t="shared" si="2"/>
        <v>0.60068981481481487</v>
      </c>
      <c r="M47" s="39">
        <f t="shared" si="4"/>
        <v>0.60196759259259269</v>
      </c>
    </row>
    <row r="48" spans="1:13" x14ac:dyDescent="0.2">
      <c r="A48" s="9">
        <v>40422</v>
      </c>
      <c r="B48" s="10">
        <v>1.355</v>
      </c>
      <c r="C48" s="19">
        <v>0.18867592592592597</v>
      </c>
      <c r="D48" s="19">
        <f t="shared" si="0"/>
        <v>1.1663240740740739</v>
      </c>
      <c r="E48" s="19">
        <f t="shared" si="3"/>
        <v>1.1724027777777777</v>
      </c>
      <c r="F48" s="40">
        <v>1.2171799999999999</v>
      </c>
      <c r="G48" s="40">
        <v>0.17439976851851857</v>
      </c>
      <c r="H48" s="39">
        <f t="shared" si="1"/>
        <v>1.0427802314814814</v>
      </c>
      <c r="I48" s="39">
        <f t="shared" si="5"/>
        <v>1.0464230401234569</v>
      </c>
      <c r="J48" s="40">
        <v>0.65500000000000003</v>
      </c>
      <c r="K48" s="40">
        <v>5.7439814814814798E-2</v>
      </c>
      <c r="L48" s="39">
        <f t="shared" si="2"/>
        <v>0.59756018518518528</v>
      </c>
      <c r="M48" s="39">
        <f t="shared" si="4"/>
        <v>0.59966666666666679</v>
      </c>
    </row>
    <row r="49" spans="1:13" x14ac:dyDescent="0.2">
      <c r="A49" s="9">
        <v>40452</v>
      </c>
      <c r="B49" s="10">
        <v>1.351</v>
      </c>
      <c r="C49" s="19">
        <v>0.16047222222222227</v>
      </c>
      <c r="D49" s="19">
        <f t="shared" si="0"/>
        <v>1.1905277777777776</v>
      </c>
      <c r="E49" s="19">
        <f t="shared" si="3"/>
        <v>1.1976651234567901</v>
      </c>
      <c r="F49" s="40">
        <v>1.22146</v>
      </c>
      <c r="G49" s="40">
        <v>0.15493305555555559</v>
      </c>
      <c r="H49" s="39">
        <f t="shared" si="1"/>
        <v>1.0665269444444445</v>
      </c>
      <c r="I49" s="39">
        <f t="shared" si="5"/>
        <v>1.073302098765432</v>
      </c>
      <c r="J49" s="40">
        <v>0.66</v>
      </c>
      <c r="K49" s="40">
        <v>5.9250000000000011E-2</v>
      </c>
      <c r="L49" s="39">
        <f t="shared" si="2"/>
        <v>0.60075000000000001</v>
      </c>
      <c r="M49" s="39">
        <f t="shared" si="4"/>
        <v>0.6038086419753087</v>
      </c>
    </row>
    <row r="50" spans="1:13" x14ac:dyDescent="0.2">
      <c r="A50" s="9">
        <v>40483</v>
      </c>
      <c r="B50" s="10">
        <v>1.369</v>
      </c>
      <c r="C50" s="19">
        <v>0.13285648148148149</v>
      </c>
      <c r="D50" s="19">
        <f t="shared" si="0"/>
        <v>1.2361435185185186</v>
      </c>
      <c r="E50" s="19">
        <f t="shared" si="3"/>
        <v>1.2376419753086418</v>
      </c>
      <c r="F50" s="40">
        <v>1.2428399999999999</v>
      </c>
      <c r="G50" s="40">
        <v>0.13224087962962966</v>
      </c>
      <c r="H50" s="39">
        <f t="shared" si="1"/>
        <v>1.1105991203703702</v>
      </c>
      <c r="I50" s="39">
        <f t="shared" si="5"/>
        <v>1.1131299228395062</v>
      </c>
      <c r="J50" s="40">
        <v>0.67600000000000005</v>
      </c>
      <c r="K50" s="40">
        <v>6.2884259259259279E-2</v>
      </c>
      <c r="L50" s="39">
        <f t="shared" si="2"/>
        <v>0.61311574074074082</v>
      </c>
      <c r="M50" s="39">
        <f t="shared" si="4"/>
        <v>0.62226080246913584</v>
      </c>
    </row>
    <row r="51" spans="1:13" x14ac:dyDescent="0.2">
      <c r="A51" s="9">
        <v>40513</v>
      </c>
      <c r="B51" s="10">
        <v>1.411</v>
      </c>
      <c r="C51" s="19">
        <v>0.12474537037037042</v>
      </c>
      <c r="D51" s="19">
        <f t="shared" si="0"/>
        <v>1.2862546296296296</v>
      </c>
      <c r="E51" s="19">
        <f t="shared" si="3"/>
        <v>1.2930262345679011</v>
      </c>
      <c r="F51" s="40">
        <v>1.2863800000000001</v>
      </c>
      <c r="G51" s="40">
        <v>0.12411629629629628</v>
      </c>
      <c r="H51" s="39">
        <f t="shared" si="1"/>
        <v>1.1622637037037038</v>
      </c>
      <c r="I51" s="39">
        <f t="shared" si="5"/>
        <v>1.1632427777777776</v>
      </c>
      <c r="J51" s="40">
        <v>0.72699999999999998</v>
      </c>
      <c r="K51" s="40">
        <v>7.4083333333333362E-2</v>
      </c>
      <c r="L51" s="39">
        <f t="shared" si="2"/>
        <v>0.65291666666666659</v>
      </c>
      <c r="M51" s="39">
        <f t="shared" si="4"/>
        <v>0.65196296296296297</v>
      </c>
    </row>
    <row r="52" spans="1:13" x14ac:dyDescent="0.2">
      <c r="A52" s="9">
        <v>40544</v>
      </c>
      <c r="B52" s="10">
        <v>1.452</v>
      </c>
      <c r="C52" s="19">
        <v>9.5319444444444457E-2</v>
      </c>
      <c r="D52" s="19">
        <f t="shared" si="0"/>
        <v>1.3566805555555554</v>
      </c>
      <c r="E52" s="19">
        <f t="shared" si="3"/>
        <v>1.3353101851851852</v>
      </c>
      <c r="F52" s="40">
        <v>1.3281400000000001</v>
      </c>
      <c r="G52" s="40">
        <v>0.11127449074074075</v>
      </c>
      <c r="H52" s="39">
        <f t="shared" si="1"/>
        <v>1.2168655092592593</v>
      </c>
      <c r="I52" s="39">
        <f t="shared" si="5"/>
        <v>1.2085330401234569</v>
      </c>
      <c r="J52" s="40">
        <v>0.76800000000000002</v>
      </c>
      <c r="K52" s="40">
        <v>7.8143518518518515E-2</v>
      </c>
      <c r="L52" s="39">
        <f t="shared" si="2"/>
        <v>0.68985648148148149</v>
      </c>
      <c r="M52" s="39">
        <f t="shared" si="4"/>
        <v>0.68454475308641971</v>
      </c>
    </row>
    <row r="53" spans="1:13" x14ac:dyDescent="0.2">
      <c r="A53" s="9">
        <v>40575</v>
      </c>
      <c r="B53" s="10">
        <v>1.4690000000000001</v>
      </c>
      <c r="C53" s="19">
        <v>0.10600462962962959</v>
      </c>
      <c r="D53" s="19">
        <f t="shared" si="0"/>
        <v>1.3629953703703706</v>
      </c>
      <c r="E53" s="19">
        <f t="shared" si="3"/>
        <v>1.367128086419753</v>
      </c>
      <c r="F53" s="40">
        <v>1.3512599999999999</v>
      </c>
      <c r="G53" s="40">
        <v>0.10479009259259255</v>
      </c>
      <c r="H53" s="39">
        <f t="shared" si="1"/>
        <v>1.2464699074074073</v>
      </c>
      <c r="I53" s="39">
        <f t="shared" si="5"/>
        <v>1.2482134722222222</v>
      </c>
      <c r="J53" s="40">
        <v>0.79100000000000004</v>
      </c>
      <c r="K53" s="40">
        <v>8.0138888888888843E-2</v>
      </c>
      <c r="L53" s="39">
        <f t="shared" si="2"/>
        <v>0.71086111111111117</v>
      </c>
      <c r="M53" s="39">
        <f t="shared" si="4"/>
        <v>0.70212345679012345</v>
      </c>
    </row>
    <row r="54" spans="1:13" x14ac:dyDescent="0.2">
      <c r="A54" s="9">
        <v>40603</v>
      </c>
      <c r="B54" s="10">
        <v>1.5229999999999999</v>
      </c>
      <c r="C54" s="19">
        <v>0.14129166666666665</v>
      </c>
      <c r="D54" s="19">
        <f t="shared" si="0"/>
        <v>1.3817083333333333</v>
      </c>
      <c r="E54" s="19">
        <f t="shared" si="3"/>
        <v>1.3777870370370371</v>
      </c>
      <c r="F54" s="40">
        <v>1.41673</v>
      </c>
      <c r="G54" s="40">
        <v>0.13542499999999996</v>
      </c>
      <c r="H54" s="39">
        <f t="shared" si="1"/>
        <v>1.2813050000000001</v>
      </c>
      <c r="I54" s="39">
        <f t="shared" si="5"/>
        <v>1.2800131327160493</v>
      </c>
      <c r="J54" s="40">
        <v>0.79200000000000004</v>
      </c>
      <c r="K54" s="40">
        <v>8.6347222222222186E-2</v>
      </c>
      <c r="L54" s="39">
        <f t="shared" si="2"/>
        <v>0.70565277777777791</v>
      </c>
      <c r="M54" s="39">
        <f t="shared" si="4"/>
        <v>0.7079537037037037</v>
      </c>
    </row>
    <row r="55" spans="1:13" x14ac:dyDescent="0.2">
      <c r="A55" s="9">
        <v>40634</v>
      </c>
      <c r="B55" s="10">
        <v>1.542</v>
      </c>
      <c r="C55" s="19">
        <v>0.15334259259259253</v>
      </c>
      <c r="D55" s="19">
        <f t="shared" si="0"/>
        <v>1.3886574074074076</v>
      </c>
      <c r="E55" s="19">
        <f t="shared" si="3"/>
        <v>1.3834984567901234</v>
      </c>
      <c r="F55" s="40">
        <v>1.4480599999999999</v>
      </c>
      <c r="G55" s="40">
        <v>0.13579550925925921</v>
      </c>
      <c r="H55" s="39">
        <f t="shared" si="1"/>
        <v>1.3122644907407408</v>
      </c>
      <c r="I55" s="39">
        <f t="shared" si="5"/>
        <v>1.2882202932098765</v>
      </c>
      <c r="J55" s="40">
        <v>0.79</v>
      </c>
      <c r="K55" s="40">
        <v>8.2652777777777769E-2</v>
      </c>
      <c r="L55" s="39">
        <f t="shared" si="2"/>
        <v>0.70734722222222224</v>
      </c>
      <c r="M55" s="39">
        <f t="shared" si="4"/>
        <v>0.70752469135802476</v>
      </c>
    </row>
    <row r="56" spans="1:13" x14ac:dyDescent="0.2">
      <c r="A56" s="9">
        <v>40664</v>
      </c>
      <c r="B56" s="10">
        <v>1.548</v>
      </c>
      <c r="C56" s="19">
        <v>0.16787037037037034</v>
      </c>
      <c r="D56" s="19">
        <f t="shared" si="0"/>
        <v>1.3801296296296297</v>
      </c>
      <c r="E56" s="19">
        <f t="shared" si="3"/>
        <v>1.372800925925926</v>
      </c>
      <c r="F56" s="40">
        <v>1.42326</v>
      </c>
      <c r="G56" s="40">
        <v>0.15216861111111102</v>
      </c>
      <c r="H56" s="39">
        <f t="shared" si="1"/>
        <v>1.2710913888888888</v>
      </c>
      <c r="I56" s="39">
        <f t="shared" si="5"/>
        <v>1.2744645524691358</v>
      </c>
      <c r="J56" s="40">
        <v>0.77900000000000003</v>
      </c>
      <c r="K56" s="40">
        <v>6.9425925925925877E-2</v>
      </c>
      <c r="L56" s="39">
        <f t="shared" si="2"/>
        <v>0.70957407407407413</v>
      </c>
      <c r="M56" s="39">
        <f t="shared" si="4"/>
        <v>0.70435648148148144</v>
      </c>
    </row>
    <row r="57" spans="1:13" x14ac:dyDescent="0.2">
      <c r="A57" s="9">
        <v>40695</v>
      </c>
      <c r="B57" s="10">
        <v>1.5289999999999999</v>
      </c>
      <c r="C57" s="19">
        <v>0.17938425925925927</v>
      </c>
      <c r="D57" s="19">
        <f t="shared" si="0"/>
        <v>1.3496157407407408</v>
      </c>
      <c r="E57" s="19">
        <f t="shared" si="3"/>
        <v>1.3648518518518518</v>
      </c>
      <c r="F57" s="40">
        <v>1.40252</v>
      </c>
      <c r="G57" s="40">
        <v>0.16248222222222219</v>
      </c>
      <c r="H57" s="39">
        <f t="shared" si="1"/>
        <v>1.2400377777777778</v>
      </c>
      <c r="I57" s="39">
        <f t="shared" si="5"/>
        <v>1.2553010956790123</v>
      </c>
      <c r="J57" s="40">
        <v>0.755</v>
      </c>
      <c r="K57" s="40">
        <v>5.8851851851851898E-2</v>
      </c>
      <c r="L57" s="39">
        <f t="shared" si="2"/>
        <v>0.69614814814814807</v>
      </c>
      <c r="M57" s="39">
        <f t="shared" si="4"/>
        <v>0.69679166666666659</v>
      </c>
    </row>
    <row r="58" spans="1:13" x14ac:dyDescent="0.2">
      <c r="A58" s="9">
        <v>40725</v>
      </c>
      <c r="B58" s="10">
        <v>1.5760000000000001</v>
      </c>
      <c r="C58" s="19">
        <v>0.2111898148148148</v>
      </c>
      <c r="D58" s="19">
        <f t="shared" si="0"/>
        <v>1.3648101851851853</v>
      </c>
      <c r="E58" s="19">
        <f t="shared" si="3"/>
        <v>1.3662608024691358</v>
      </c>
      <c r="F58" s="40">
        <v>1.45028</v>
      </c>
      <c r="G58" s="40">
        <v>0.19550587962962965</v>
      </c>
      <c r="H58" s="39">
        <f t="shared" si="1"/>
        <v>1.2547741203703704</v>
      </c>
      <c r="I58" s="39">
        <f t="shared" si="5"/>
        <v>1.2581246141975309</v>
      </c>
      <c r="J58" s="40">
        <v>0.73499999999999999</v>
      </c>
      <c r="K58" s="40">
        <v>5.034722222222221E-2</v>
      </c>
      <c r="L58" s="39">
        <f t="shared" si="2"/>
        <v>0.68465277777777778</v>
      </c>
      <c r="M58" s="39">
        <f t="shared" si="4"/>
        <v>0.68516358024691348</v>
      </c>
    </row>
    <row r="59" spans="1:13" x14ac:dyDescent="0.2">
      <c r="A59" s="9">
        <v>40756</v>
      </c>
      <c r="B59" s="10">
        <v>1.5860000000000001</v>
      </c>
      <c r="C59" s="19">
        <v>0.20164351851851864</v>
      </c>
      <c r="D59" s="19">
        <f t="shared" si="0"/>
        <v>1.3843564814814815</v>
      </c>
      <c r="E59" s="19">
        <f t="shared" si="3"/>
        <v>1.3831635802469133</v>
      </c>
      <c r="F59" s="40">
        <v>1.4610399999999999</v>
      </c>
      <c r="G59" s="40">
        <v>0.18147805555555557</v>
      </c>
      <c r="H59" s="39">
        <f t="shared" si="1"/>
        <v>1.2795619444444444</v>
      </c>
      <c r="I59" s="39">
        <f t="shared" si="5"/>
        <v>1.275242098765432</v>
      </c>
      <c r="J59" s="40">
        <v>0.72799999999999998</v>
      </c>
      <c r="K59" s="40">
        <v>5.3310185185185141E-2</v>
      </c>
      <c r="L59" s="39">
        <f t="shared" si="2"/>
        <v>0.67468981481481483</v>
      </c>
      <c r="M59" s="39">
        <f t="shared" si="4"/>
        <v>0.67763425925925924</v>
      </c>
    </row>
    <row r="60" spans="1:13" x14ac:dyDescent="0.2">
      <c r="A60" s="9">
        <v>40787</v>
      </c>
      <c r="B60" s="10">
        <v>1.589</v>
      </c>
      <c r="C60" s="19">
        <v>0.18867592592592597</v>
      </c>
      <c r="D60" s="19">
        <f t="shared" si="0"/>
        <v>1.4003240740740739</v>
      </c>
      <c r="E60" s="19">
        <f t="shared" si="3"/>
        <v>1.4054027777777776</v>
      </c>
      <c r="F60" s="40">
        <v>1.4657899999999999</v>
      </c>
      <c r="G60" s="40">
        <v>0.17439976851851857</v>
      </c>
      <c r="H60" s="39">
        <f t="shared" si="1"/>
        <v>1.2913902314814814</v>
      </c>
      <c r="I60" s="39">
        <f t="shared" si="5"/>
        <v>1.2999797067901233</v>
      </c>
      <c r="J60" s="40">
        <v>0.73099999999999998</v>
      </c>
      <c r="K60" s="40">
        <v>5.7439814814814798E-2</v>
      </c>
      <c r="L60" s="39">
        <f t="shared" si="2"/>
        <v>0.67356018518518523</v>
      </c>
      <c r="M60" s="39">
        <f t="shared" si="4"/>
        <v>0.67300000000000004</v>
      </c>
    </row>
    <row r="61" spans="1:13" x14ac:dyDescent="0.2">
      <c r="A61" s="9">
        <v>40817</v>
      </c>
      <c r="B61" s="10">
        <v>1.5920000000000001</v>
      </c>
      <c r="C61" s="19">
        <v>0.16047222222222227</v>
      </c>
      <c r="D61" s="19">
        <f t="shared" si="0"/>
        <v>1.4315277777777777</v>
      </c>
      <c r="E61" s="19">
        <f t="shared" si="3"/>
        <v>1.4299984567901234</v>
      </c>
      <c r="F61" s="40">
        <v>1.4839199999999999</v>
      </c>
      <c r="G61" s="40">
        <v>0.15493305555555559</v>
      </c>
      <c r="H61" s="39">
        <f t="shared" si="1"/>
        <v>1.3289869444444444</v>
      </c>
      <c r="I61" s="39">
        <f t="shared" si="5"/>
        <v>1.3336754320987654</v>
      </c>
      <c r="J61" s="40">
        <v>0.73</v>
      </c>
      <c r="K61" s="40">
        <v>5.9250000000000011E-2</v>
      </c>
      <c r="L61" s="39">
        <f t="shared" si="2"/>
        <v>0.67074999999999996</v>
      </c>
      <c r="M61" s="39">
        <f t="shared" si="4"/>
        <v>0.66880864197530865</v>
      </c>
    </row>
    <row r="62" spans="1:13" x14ac:dyDescent="0.2">
      <c r="A62" s="9">
        <v>40848</v>
      </c>
      <c r="B62" s="10">
        <v>1.591</v>
      </c>
      <c r="C62" s="19">
        <v>0.13285648148148149</v>
      </c>
      <c r="D62" s="19">
        <f t="shared" si="0"/>
        <v>1.4581435185185185</v>
      </c>
      <c r="E62" s="19">
        <f t="shared" si="3"/>
        <v>1.4733086419753085</v>
      </c>
      <c r="F62" s="40">
        <v>1.5128900000000001</v>
      </c>
      <c r="G62" s="40">
        <v>0.13224087962962966</v>
      </c>
      <c r="H62" s="39">
        <f t="shared" si="1"/>
        <v>1.3806491203703704</v>
      </c>
      <c r="I62" s="39">
        <f t="shared" si="5"/>
        <v>1.4057232561728394</v>
      </c>
      <c r="J62" s="40">
        <v>0.72499999999999998</v>
      </c>
      <c r="K62" s="40">
        <v>6.2884259259259279E-2</v>
      </c>
      <c r="L62" s="39">
        <f t="shared" si="2"/>
        <v>0.66211574074074075</v>
      </c>
      <c r="M62" s="39">
        <f t="shared" si="4"/>
        <v>0.66459413580246907</v>
      </c>
    </row>
    <row r="63" spans="1:13" x14ac:dyDescent="0.2">
      <c r="A63" s="9">
        <v>40878</v>
      </c>
      <c r="B63" s="10">
        <v>1.655</v>
      </c>
      <c r="C63" s="19">
        <v>0.12474537037037042</v>
      </c>
      <c r="D63" s="19">
        <f t="shared" si="0"/>
        <v>1.5302546296296295</v>
      </c>
      <c r="E63" s="19">
        <f t="shared" si="3"/>
        <v>1.5310262345679011</v>
      </c>
      <c r="F63" s="40">
        <v>1.63165</v>
      </c>
      <c r="G63" s="40">
        <v>0.12411629629629628</v>
      </c>
      <c r="H63" s="39">
        <f t="shared" si="1"/>
        <v>1.5075337037037038</v>
      </c>
      <c r="I63" s="39">
        <f t="shared" si="5"/>
        <v>1.4828727777777779</v>
      </c>
      <c r="J63" s="40">
        <v>0.73499999999999999</v>
      </c>
      <c r="K63" s="40">
        <v>7.4083333333333362E-2</v>
      </c>
      <c r="L63" s="39">
        <f t="shared" si="2"/>
        <v>0.6609166666666666</v>
      </c>
      <c r="M63" s="39">
        <f t="shared" si="4"/>
        <v>0.66629629629629628</v>
      </c>
    </row>
    <row r="64" spans="1:13" x14ac:dyDescent="0.2">
      <c r="A64" s="9">
        <v>40909</v>
      </c>
      <c r="B64" s="10">
        <v>1.7</v>
      </c>
      <c r="C64" s="19">
        <v>9.5319444444444457E-2</v>
      </c>
      <c r="D64" s="19">
        <f t="shared" si="0"/>
        <v>1.6046805555555554</v>
      </c>
      <c r="E64" s="19">
        <f t="shared" si="3"/>
        <v>1.5886435185185184</v>
      </c>
      <c r="F64" s="40">
        <v>1.67171</v>
      </c>
      <c r="G64" s="40">
        <v>0.11127449074074075</v>
      </c>
      <c r="H64" s="39">
        <f t="shared" si="1"/>
        <v>1.5604355092592592</v>
      </c>
      <c r="I64" s="39">
        <f t="shared" si="5"/>
        <v>1.5520397067901233</v>
      </c>
      <c r="J64" s="40">
        <v>0.754</v>
      </c>
      <c r="K64" s="40">
        <v>7.8143518518518515E-2</v>
      </c>
      <c r="L64" s="39">
        <f t="shared" si="2"/>
        <v>0.67585648148148147</v>
      </c>
      <c r="M64" s="39">
        <f t="shared" si="4"/>
        <v>0.68287808641975312</v>
      </c>
    </row>
    <row r="65" spans="1:13" x14ac:dyDescent="0.2">
      <c r="A65" s="9">
        <v>40940</v>
      </c>
      <c r="B65" s="10">
        <v>1.7370000000000001</v>
      </c>
      <c r="C65" s="19">
        <v>0.10600462962962959</v>
      </c>
      <c r="D65" s="19">
        <f t="shared" si="0"/>
        <v>1.6309953703703706</v>
      </c>
      <c r="E65" s="19">
        <f t="shared" si="3"/>
        <v>1.6311280864197528</v>
      </c>
      <c r="F65" s="40">
        <v>1.6929399999999999</v>
      </c>
      <c r="G65" s="40">
        <v>0.10479009259259255</v>
      </c>
      <c r="H65" s="39">
        <f t="shared" si="1"/>
        <v>1.5881499074074072</v>
      </c>
      <c r="I65" s="39">
        <f t="shared" si="5"/>
        <v>1.5791434722222222</v>
      </c>
      <c r="J65" s="40">
        <v>0.79200000000000004</v>
      </c>
      <c r="K65" s="40">
        <v>8.0138888888888843E-2</v>
      </c>
      <c r="L65" s="39">
        <f t="shared" si="2"/>
        <v>0.71186111111111117</v>
      </c>
      <c r="M65" s="39">
        <f t="shared" si="4"/>
        <v>0.72312345679012358</v>
      </c>
    </row>
    <row r="66" spans="1:13" x14ac:dyDescent="0.2">
      <c r="A66" s="9">
        <v>40969</v>
      </c>
      <c r="B66" s="10">
        <v>1.7989999999999999</v>
      </c>
      <c r="C66" s="19">
        <v>0.14129166666666665</v>
      </c>
      <c r="D66" s="19">
        <f t="shared" si="0"/>
        <v>1.6577083333333333</v>
      </c>
      <c r="E66" s="19">
        <f t="shared" si="3"/>
        <v>1.6617870370370371</v>
      </c>
      <c r="F66" s="40">
        <v>1.72427</v>
      </c>
      <c r="G66" s="40">
        <v>0.13542499999999996</v>
      </c>
      <c r="H66" s="39">
        <f t="shared" si="1"/>
        <v>1.5888450000000001</v>
      </c>
      <c r="I66" s="39">
        <f t="shared" si="5"/>
        <v>1.5920831327160494</v>
      </c>
      <c r="J66" s="40">
        <v>0.86799999999999999</v>
      </c>
      <c r="K66" s="40">
        <v>8.6347222222222186E-2</v>
      </c>
      <c r="L66" s="39">
        <f t="shared" si="2"/>
        <v>0.78165277777777775</v>
      </c>
      <c r="M66" s="39">
        <f t="shared" si="4"/>
        <v>0.76662037037037034</v>
      </c>
    </row>
    <row r="67" spans="1:13" x14ac:dyDescent="0.2">
      <c r="A67" s="9">
        <v>41000</v>
      </c>
      <c r="B67" s="10">
        <v>1.85</v>
      </c>
      <c r="C67" s="19">
        <v>0.15334259259259253</v>
      </c>
      <c r="D67" s="19">
        <f t="shared" si="0"/>
        <v>1.6966574074074074</v>
      </c>
      <c r="E67" s="19">
        <f t="shared" si="3"/>
        <v>1.6638317901234567</v>
      </c>
      <c r="F67" s="40">
        <v>1.73505</v>
      </c>
      <c r="G67" s="40">
        <v>0.13579550925925921</v>
      </c>
      <c r="H67" s="39">
        <f t="shared" si="1"/>
        <v>1.5992544907407407</v>
      </c>
      <c r="I67" s="39">
        <f t="shared" si="5"/>
        <v>1.579646959876543</v>
      </c>
      <c r="J67" s="40">
        <v>0.88900000000000001</v>
      </c>
      <c r="K67" s="40">
        <v>8.2652777777777769E-2</v>
      </c>
      <c r="L67" s="39">
        <f t="shared" si="2"/>
        <v>0.80634722222222222</v>
      </c>
      <c r="M67" s="39">
        <f t="shared" si="4"/>
        <v>0.78719135802469131</v>
      </c>
    </row>
    <row r="68" spans="1:13" x14ac:dyDescent="0.2">
      <c r="A68" s="9">
        <v>41030</v>
      </c>
      <c r="B68" s="10">
        <v>1.8049999999999999</v>
      </c>
      <c r="C68" s="19">
        <v>0.16787037037037034</v>
      </c>
      <c r="D68" s="19">
        <f t="shared" si="0"/>
        <v>1.6371296296296296</v>
      </c>
      <c r="E68" s="19">
        <f t="shared" si="3"/>
        <v>1.6381342592592592</v>
      </c>
      <c r="F68" s="40">
        <v>1.7030099999999999</v>
      </c>
      <c r="G68" s="40">
        <v>0.15216861111111102</v>
      </c>
      <c r="H68" s="39">
        <f t="shared" si="1"/>
        <v>1.5508413888888888</v>
      </c>
      <c r="I68" s="39">
        <f t="shared" si="5"/>
        <v>1.5482812191358024</v>
      </c>
      <c r="J68" s="40">
        <v>0.84299999999999997</v>
      </c>
      <c r="K68" s="40">
        <v>6.9425925925925877E-2</v>
      </c>
      <c r="L68" s="39">
        <f t="shared" si="2"/>
        <v>0.77357407407407408</v>
      </c>
      <c r="M68" s="39">
        <f t="shared" si="4"/>
        <v>0.77168981481481469</v>
      </c>
    </row>
    <row r="69" spans="1:13" x14ac:dyDescent="0.2">
      <c r="A69" s="9">
        <v>41061</v>
      </c>
      <c r="B69" s="10">
        <v>1.76</v>
      </c>
      <c r="C69" s="19">
        <v>0.17938425925925927</v>
      </c>
      <c r="D69" s="19">
        <f t="shared" ref="D69:D111" si="6">(B69-C69)</f>
        <v>1.5806157407407406</v>
      </c>
      <c r="E69" s="19">
        <f t="shared" si="3"/>
        <v>1.5855185185185185</v>
      </c>
      <c r="F69" s="40">
        <v>1.65723</v>
      </c>
      <c r="G69" s="40">
        <v>0.16248222222222219</v>
      </c>
      <c r="H69" s="39">
        <f t="shared" ref="H69:H111" si="7">F69-G69</f>
        <v>1.4947477777777778</v>
      </c>
      <c r="I69" s="39">
        <f t="shared" si="5"/>
        <v>1.4990344290123456</v>
      </c>
      <c r="J69" s="40">
        <v>0.79400000000000004</v>
      </c>
      <c r="K69" s="40">
        <v>5.8851851851851898E-2</v>
      </c>
      <c r="L69" s="39">
        <f t="shared" ref="L69:L111" si="8">J69-K69</f>
        <v>0.73514814814814811</v>
      </c>
      <c r="M69" s="39">
        <f t="shared" si="4"/>
        <v>0.73345833333333321</v>
      </c>
    </row>
    <row r="70" spans="1:13" x14ac:dyDescent="0.2">
      <c r="A70" s="9">
        <v>41091</v>
      </c>
      <c r="B70" s="10">
        <v>1.75</v>
      </c>
      <c r="C70" s="19">
        <v>0.2111898148148148</v>
      </c>
      <c r="D70" s="19">
        <f t="shared" si="6"/>
        <v>1.5388101851851852</v>
      </c>
      <c r="E70" s="19">
        <f t="shared" ref="E70:E111" si="9">AVERAGE(D69:D71)</f>
        <v>1.5785941358024693</v>
      </c>
      <c r="F70" s="40">
        <v>1.6470199999999999</v>
      </c>
      <c r="G70" s="40">
        <v>0.19550587962962965</v>
      </c>
      <c r="H70" s="39">
        <f t="shared" si="7"/>
        <v>1.4515141203703703</v>
      </c>
      <c r="I70" s="39">
        <f t="shared" si="5"/>
        <v>1.4938646141975307</v>
      </c>
      <c r="J70" s="40">
        <v>0.74199999999999999</v>
      </c>
      <c r="K70" s="40">
        <v>5.034722222222221E-2</v>
      </c>
      <c r="L70" s="39">
        <f t="shared" si="8"/>
        <v>0.69165277777777778</v>
      </c>
      <c r="M70" s="39">
        <f t="shared" ref="M70:M111" si="10">AVERAGE(L69:L71)</f>
        <v>0.71383024691358032</v>
      </c>
    </row>
    <row r="71" spans="1:13" x14ac:dyDescent="0.2">
      <c r="A71" s="9">
        <v>41122</v>
      </c>
      <c r="B71" s="10">
        <v>1.8180000000000001</v>
      </c>
      <c r="C71" s="19">
        <v>0.20164351851851864</v>
      </c>
      <c r="D71" s="19">
        <f t="shared" si="6"/>
        <v>1.6163564814814815</v>
      </c>
      <c r="E71" s="19">
        <f t="shared" si="9"/>
        <v>1.6121635802469136</v>
      </c>
      <c r="F71" s="40">
        <v>1.7168099999999999</v>
      </c>
      <c r="G71" s="40">
        <v>0.18147805555555557</v>
      </c>
      <c r="H71" s="39">
        <f t="shared" si="7"/>
        <v>1.5353319444444444</v>
      </c>
      <c r="I71" s="39">
        <f t="shared" ref="I71:I110" si="11">AVERAGE(H70,H71,H72)</f>
        <v>1.5255554320987654</v>
      </c>
      <c r="J71" s="40">
        <v>0.76800000000000002</v>
      </c>
      <c r="K71" s="40">
        <v>5.3310185185185141E-2</v>
      </c>
      <c r="L71" s="39">
        <f t="shared" si="8"/>
        <v>0.71468981481481486</v>
      </c>
      <c r="M71" s="39">
        <f t="shared" si="10"/>
        <v>0.72230092592592599</v>
      </c>
    </row>
    <row r="72" spans="1:13" x14ac:dyDescent="0.2">
      <c r="A72" s="9">
        <v>41153</v>
      </c>
      <c r="B72" s="10">
        <v>1.87</v>
      </c>
      <c r="C72" s="19">
        <v>0.18867592592592597</v>
      </c>
      <c r="D72" s="19">
        <f t="shared" si="6"/>
        <v>1.681324074074074</v>
      </c>
      <c r="E72" s="19">
        <f t="shared" si="9"/>
        <v>1.656736111111111</v>
      </c>
      <c r="F72" s="40">
        <v>1.7642199999999999</v>
      </c>
      <c r="G72" s="40">
        <v>0.17439976851851857</v>
      </c>
      <c r="H72" s="39">
        <f t="shared" si="7"/>
        <v>1.5898202314814813</v>
      </c>
      <c r="I72" s="39">
        <f t="shared" si="11"/>
        <v>1.5719563734567901</v>
      </c>
      <c r="J72" s="40">
        <v>0.81799999999999995</v>
      </c>
      <c r="K72" s="40">
        <v>5.7439814814814798E-2</v>
      </c>
      <c r="L72" s="39">
        <f t="shared" si="8"/>
        <v>0.7605601851851852</v>
      </c>
      <c r="M72" s="39">
        <f t="shared" si="10"/>
        <v>0.7556666666666666</v>
      </c>
    </row>
    <row r="73" spans="1:13" x14ac:dyDescent="0.2">
      <c r="A73" s="9">
        <v>41183</v>
      </c>
      <c r="B73" s="10">
        <v>1.833</v>
      </c>
      <c r="C73" s="19">
        <v>0.16047222222222227</v>
      </c>
      <c r="D73" s="19">
        <f t="shared" si="6"/>
        <v>1.6725277777777776</v>
      </c>
      <c r="E73" s="19">
        <f t="shared" si="9"/>
        <v>1.6599984567901236</v>
      </c>
      <c r="F73" s="40">
        <v>1.7456499999999999</v>
      </c>
      <c r="G73" s="40">
        <v>0.15493305555555559</v>
      </c>
      <c r="H73" s="39">
        <f t="shared" si="7"/>
        <v>1.5907169444444444</v>
      </c>
      <c r="I73" s="39">
        <f t="shared" si="11"/>
        <v>1.5870487654320986</v>
      </c>
      <c r="J73" s="40">
        <v>0.85099999999999998</v>
      </c>
      <c r="K73" s="40">
        <v>5.9250000000000011E-2</v>
      </c>
      <c r="L73" s="39">
        <f t="shared" si="8"/>
        <v>0.79174999999999995</v>
      </c>
      <c r="M73" s="39">
        <f t="shared" si="10"/>
        <v>0.78747530864197535</v>
      </c>
    </row>
    <row r="74" spans="1:13" x14ac:dyDescent="0.2">
      <c r="A74" s="9">
        <v>41214</v>
      </c>
      <c r="B74" s="10">
        <v>1.7589999999999999</v>
      </c>
      <c r="C74" s="19">
        <v>0.13285648148148149</v>
      </c>
      <c r="D74" s="19">
        <f t="shared" si="6"/>
        <v>1.6261435185185185</v>
      </c>
      <c r="E74" s="19">
        <f t="shared" si="9"/>
        <v>1.639975308641975</v>
      </c>
      <c r="F74" s="40">
        <v>1.71285</v>
      </c>
      <c r="G74" s="40">
        <v>0.13224087962962966</v>
      </c>
      <c r="H74" s="39">
        <f t="shared" si="7"/>
        <v>1.5806091203703703</v>
      </c>
      <c r="I74" s="39">
        <f t="shared" si="11"/>
        <v>1.5827732561728396</v>
      </c>
      <c r="J74" s="40">
        <v>0.873</v>
      </c>
      <c r="K74" s="40">
        <v>6.2884259259259279E-2</v>
      </c>
      <c r="L74" s="39">
        <f t="shared" si="8"/>
        <v>0.81011574074074066</v>
      </c>
      <c r="M74" s="39">
        <f t="shared" si="10"/>
        <v>0.80259413580246919</v>
      </c>
    </row>
    <row r="75" spans="1:13" x14ac:dyDescent="0.2">
      <c r="A75" s="9">
        <v>41244</v>
      </c>
      <c r="B75" s="10">
        <v>1.746</v>
      </c>
      <c r="C75" s="19">
        <v>0.12474537037037042</v>
      </c>
      <c r="D75" s="19">
        <f t="shared" si="6"/>
        <v>1.6212546296296295</v>
      </c>
      <c r="E75" s="19">
        <f t="shared" si="9"/>
        <v>1.6336929012345678</v>
      </c>
      <c r="F75" s="40">
        <v>1.7011099999999999</v>
      </c>
      <c r="G75" s="40">
        <v>0.12411629629629628</v>
      </c>
      <c r="H75" s="39">
        <f t="shared" si="7"/>
        <v>1.5769937037037036</v>
      </c>
      <c r="I75" s="39">
        <f t="shared" si="11"/>
        <v>1.580236111111111</v>
      </c>
      <c r="J75" s="40">
        <v>0.88</v>
      </c>
      <c r="K75" s="40">
        <v>7.4083333333333362E-2</v>
      </c>
      <c r="L75" s="39">
        <f t="shared" si="8"/>
        <v>0.80591666666666661</v>
      </c>
      <c r="M75" s="39">
        <f t="shared" si="10"/>
        <v>0.80329629629629629</v>
      </c>
    </row>
    <row r="76" spans="1:13" x14ac:dyDescent="0.2">
      <c r="A76" s="9">
        <v>41275</v>
      </c>
      <c r="B76" s="10">
        <v>1.7490000000000001</v>
      </c>
      <c r="C76" s="19">
        <v>9.5319444444444457E-2</v>
      </c>
      <c r="D76" s="19">
        <f t="shared" si="6"/>
        <v>1.6536805555555556</v>
      </c>
      <c r="E76" s="19">
        <f t="shared" si="9"/>
        <v>1.6499768518518518</v>
      </c>
      <c r="F76" s="40">
        <v>1.69438</v>
      </c>
      <c r="G76" s="40">
        <v>0.11127449074074075</v>
      </c>
      <c r="H76" s="39">
        <f t="shared" si="7"/>
        <v>1.5831055092592592</v>
      </c>
      <c r="I76" s="39">
        <f t="shared" si="11"/>
        <v>1.5849930401234567</v>
      </c>
      <c r="J76" s="40">
        <v>0.872</v>
      </c>
      <c r="K76" s="40">
        <v>7.8143518518518515E-2</v>
      </c>
      <c r="L76" s="39">
        <f t="shared" si="8"/>
        <v>0.79385648148148147</v>
      </c>
      <c r="M76" s="39">
        <f t="shared" si="10"/>
        <v>0.7922114197530864</v>
      </c>
    </row>
    <row r="77" spans="1:13" x14ac:dyDescent="0.2">
      <c r="A77" s="9">
        <v>41306</v>
      </c>
      <c r="B77" s="10">
        <v>1.7809999999999999</v>
      </c>
      <c r="C77" s="19">
        <v>0.10600462962962959</v>
      </c>
      <c r="D77" s="19">
        <f t="shared" si="6"/>
        <v>1.6749953703703704</v>
      </c>
      <c r="E77" s="19">
        <f t="shared" si="9"/>
        <v>1.6611280864197531</v>
      </c>
      <c r="F77" s="40">
        <v>1.69967</v>
      </c>
      <c r="G77" s="40">
        <v>0.10479009259259255</v>
      </c>
      <c r="H77" s="39">
        <f t="shared" si="7"/>
        <v>1.5948799074074074</v>
      </c>
      <c r="I77" s="39">
        <f t="shared" si="11"/>
        <v>1.5788334722222224</v>
      </c>
      <c r="J77" s="40">
        <v>0.85699999999999998</v>
      </c>
      <c r="K77" s="40">
        <v>8.0138888888888843E-2</v>
      </c>
      <c r="L77" s="39">
        <f t="shared" si="8"/>
        <v>0.77686111111111111</v>
      </c>
      <c r="M77" s="39">
        <f t="shared" si="10"/>
        <v>0.7751234567901234</v>
      </c>
    </row>
    <row r="78" spans="1:13" x14ac:dyDescent="0.2">
      <c r="A78" s="9">
        <v>41334</v>
      </c>
      <c r="B78" s="10">
        <v>1.796</v>
      </c>
      <c r="C78" s="19">
        <v>0.14129166666666665</v>
      </c>
      <c r="D78" s="19">
        <f t="shared" si="6"/>
        <v>1.6547083333333334</v>
      </c>
      <c r="E78" s="19">
        <f t="shared" si="9"/>
        <v>1.6431203703703705</v>
      </c>
      <c r="F78" s="40">
        <v>1.69394</v>
      </c>
      <c r="G78" s="40">
        <v>0.13542499999999996</v>
      </c>
      <c r="H78" s="39">
        <f t="shared" si="7"/>
        <v>1.5585150000000001</v>
      </c>
      <c r="I78" s="39">
        <f t="shared" si="11"/>
        <v>1.556236466049383</v>
      </c>
      <c r="J78" s="40">
        <v>0.84099999999999997</v>
      </c>
      <c r="K78" s="40">
        <v>8.6347222222222186E-2</v>
      </c>
      <c r="L78" s="39">
        <f t="shared" si="8"/>
        <v>0.75465277777777784</v>
      </c>
      <c r="M78" s="39">
        <f t="shared" si="10"/>
        <v>0.75362037037037044</v>
      </c>
    </row>
    <row r="79" spans="1:13" x14ac:dyDescent="0.2">
      <c r="A79" s="9">
        <v>41365</v>
      </c>
      <c r="B79" s="10">
        <v>1.7529999999999999</v>
      </c>
      <c r="C79" s="19">
        <v>0.15334259259259253</v>
      </c>
      <c r="D79" s="19">
        <f t="shared" si="6"/>
        <v>1.5996574074074075</v>
      </c>
      <c r="E79" s="19">
        <f t="shared" si="9"/>
        <v>1.6011651234567903</v>
      </c>
      <c r="F79" s="40">
        <v>1.6511100000000001</v>
      </c>
      <c r="G79" s="40">
        <v>0.13579550925925921</v>
      </c>
      <c r="H79" s="39">
        <f t="shared" si="7"/>
        <v>1.515314490740741</v>
      </c>
      <c r="I79" s="39">
        <f t="shared" si="11"/>
        <v>1.51132362654321</v>
      </c>
      <c r="J79" s="40">
        <v>0.81200000000000006</v>
      </c>
      <c r="K79" s="40">
        <v>8.2652777777777769E-2</v>
      </c>
      <c r="L79" s="39">
        <f t="shared" si="8"/>
        <v>0.72934722222222226</v>
      </c>
      <c r="M79" s="39">
        <f t="shared" si="10"/>
        <v>0.72952469135802467</v>
      </c>
    </row>
    <row r="80" spans="1:13" x14ac:dyDescent="0.2">
      <c r="A80" s="9">
        <v>41395</v>
      </c>
      <c r="B80" s="10">
        <v>1.7170000000000001</v>
      </c>
      <c r="C80" s="19">
        <v>0.16787037037037034</v>
      </c>
      <c r="D80" s="19">
        <f t="shared" si="6"/>
        <v>1.5491296296296297</v>
      </c>
      <c r="E80" s="19">
        <f t="shared" si="9"/>
        <v>1.5674675925925925</v>
      </c>
      <c r="F80" s="40">
        <v>1.6123099999999999</v>
      </c>
      <c r="G80" s="40">
        <v>0.15216861111111102</v>
      </c>
      <c r="H80" s="39">
        <f t="shared" si="7"/>
        <v>1.4601413888888888</v>
      </c>
      <c r="I80" s="39">
        <f t="shared" si="11"/>
        <v>1.4798112191358026</v>
      </c>
      <c r="J80" s="40">
        <v>0.77400000000000002</v>
      </c>
      <c r="K80" s="40">
        <v>6.9425925925925877E-2</v>
      </c>
      <c r="L80" s="39">
        <f t="shared" si="8"/>
        <v>0.70457407407407413</v>
      </c>
      <c r="M80" s="39">
        <f t="shared" si="10"/>
        <v>0.70935648148148145</v>
      </c>
    </row>
    <row r="81" spans="1:13" x14ac:dyDescent="0.2">
      <c r="A81" s="9">
        <v>41426</v>
      </c>
      <c r="B81" s="10">
        <v>1.7330000000000001</v>
      </c>
      <c r="C81" s="19">
        <v>0.17938425925925927</v>
      </c>
      <c r="D81" s="19">
        <f t="shared" si="6"/>
        <v>1.5536157407407409</v>
      </c>
      <c r="E81" s="19">
        <f t="shared" si="9"/>
        <v>1.5481851851851853</v>
      </c>
      <c r="F81" s="40">
        <v>1.62646</v>
      </c>
      <c r="G81" s="40">
        <v>0.16248222222222219</v>
      </c>
      <c r="H81" s="39">
        <f t="shared" si="7"/>
        <v>1.4639777777777778</v>
      </c>
      <c r="I81" s="39">
        <f t="shared" si="11"/>
        <v>1.4575444290123454</v>
      </c>
      <c r="J81" s="40">
        <v>0.753</v>
      </c>
      <c r="K81" s="40">
        <v>5.8851851851851898E-2</v>
      </c>
      <c r="L81" s="39">
        <f t="shared" si="8"/>
        <v>0.69414814814814807</v>
      </c>
      <c r="M81" s="39">
        <f t="shared" si="10"/>
        <v>0.70545833333333341</v>
      </c>
    </row>
    <row r="82" spans="1:13" x14ac:dyDescent="0.2">
      <c r="A82" s="9">
        <v>41456</v>
      </c>
      <c r="B82" s="10">
        <v>1.7529999999999999</v>
      </c>
      <c r="C82" s="19">
        <v>0.2111898148148148</v>
      </c>
      <c r="D82" s="19">
        <f t="shared" si="6"/>
        <v>1.5418101851851851</v>
      </c>
      <c r="E82" s="19">
        <f t="shared" si="9"/>
        <v>1.553594135802469</v>
      </c>
      <c r="F82" s="40">
        <v>1.64402</v>
      </c>
      <c r="G82" s="40">
        <v>0.19550587962962965</v>
      </c>
      <c r="H82" s="39">
        <f t="shared" si="7"/>
        <v>1.4485141203703704</v>
      </c>
      <c r="I82" s="39">
        <f t="shared" si="11"/>
        <v>1.4630179475308642</v>
      </c>
      <c r="J82" s="40">
        <v>0.76800000000000002</v>
      </c>
      <c r="K82" s="40">
        <v>5.034722222222221E-2</v>
      </c>
      <c r="L82" s="39">
        <f t="shared" si="8"/>
        <v>0.71765277777777781</v>
      </c>
      <c r="M82" s="39">
        <f t="shared" si="10"/>
        <v>0.71549691358024692</v>
      </c>
    </row>
    <row r="83" spans="1:13" x14ac:dyDescent="0.2">
      <c r="A83" s="9">
        <v>41487</v>
      </c>
      <c r="B83" s="10">
        <v>1.7669999999999999</v>
      </c>
      <c r="C83" s="19">
        <v>0.20164351851851864</v>
      </c>
      <c r="D83" s="19">
        <f t="shared" si="6"/>
        <v>1.5653564814814813</v>
      </c>
      <c r="E83" s="19">
        <f t="shared" si="9"/>
        <v>1.5634969135802468</v>
      </c>
      <c r="F83" s="40">
        <v>1.65804</v>
      </c>
      <c r="G83" s="40">
        <v>0.18147805555555557</v>
      </c>
      <c r="H83" s="39">
        <f t="shared" si="7"/>
        <v>1.4765619444444444</v>
      </c>
      <c r="I83" s="39">
        <f t="shared" si="11"/>
        <v>1.475782098765432</v>
      </c>
      <c r="J83" s="40">
        <v>0.78800000000000003</v>
      </c>
      <c r="K83" s="40">
        <v>5.3310185185185141E-2</v>
      </c>
      <c r="L83" s="39">
        <f t="shared" si="8"/>
        <v>0.73468981481481488</v>
      </c>
      <c r="M83" s="39">
        <f t="shared" si="10"/>
        <v>0.73063425925925929</v>
      </c>
    </row>
    <row r="84" spans="1:13" x14ac:dyDescent="0.2">
      <c r="A84" s="9">
        <v>41518</v>
      </c>
      <c r="B84" s="10">
        <v>1.772</v>
      </c>
      <c r="C84" s="19">
        <v>0.18867592592592597</v>
      </c>
      <c r="D84" s="19">
        <f t="shared" si="6"/>
        <v>1.5833240740740742</v>
      </c>
      <c r="E84" s="19">
        <f t="shared" si="9"/>
        <v>1.5720694444444445</v>
      </c>
      <c r="F84" s="40">
        <v>1.6766700000000001</v>
      </c>
      <c r="G84" s="40">
        <v>0.17439976851851857</v>
      </c>
      <c r="H84" s="39">
        <f t="shared" si="7"/>
        <v>1.5022702314814815</v>
      </c>
      <c r="I84" s="39">
        <f t="shared" si="11"/>
        <v>1.4945297067901233</v>
      </c>
      <c r="J84" s="40">
        <v>0.79700000000000004</v>
      </c>
      <c r="K84" s="40">
        <v>5.7439814814814798E-2</v>
      </c>
      <c r="L84" s="39">
        <f t="shared" si="8"/>
        <v>0.73956018518518529</v>
      </c>
      <c r="M84" s="39">
        <f t="shared" si="10"/>
        <v>0.73433333333333339</v>
      </c>
    </row>
    <row r="85" spans="1:13" x14ac:dyDescent="0.2">
      <c r="A85" s="9">
        <v>41548</v>
      </c>
      <c r="B85" s="10">
        <v>1.728</v>
      </c>
      <c r="C85" s="19">
        <v>0.16047222222222227</v>
      </c>
      <c r="D85" s="19">
        <f t="shared" si="6"/>
        <v>1.5675277777777776</v>
      </c>
      <c r="E85" s="19">
        <f t="shared" si="9"/>
        <v>1.57366512345679</v>
      </c>
      <c r="F85" s="40">
        <v>1.6596900000000001</v>
      </c>
      <c r="G85" s="40">
        <v>0.15493305555555559</v>
      </c>
      <c r="H85" s="39">
        <f t="shared" si="7"/>
        <v>1.5047569444444444</v>
      </c>
      <c r="I85" s="39">
        <f t="shared" si="11"/>
        <v>1.5038054320987655</v>
      </c>
      <c r="J85" s="40">
        <v>0.78800000000000003</v>
      </c>
      <c r="K85" s="40">
        <v>5.9250000000000011E-2</v>
      </c>
      <c r="L85" s="39">
        <f t="shared" si="8"/>
        <v>0.72875000000000001</v>
      </c>
      <c r="M85" s="39">
        <f t="shared" si="10"/>
        <v>0.729141975308642</v>
      </c>
    </row>
    <row r="86" spans="1:13" x14ac:dyDescent="0.2">
      <c r="A86" s="9">
        <v>41579</v>
      </c>
      <c r="B86" s="10">
        <v>1.7030000000000001</v>
      </c>
      <c r="C86" s="19">
        <v>0.13285648148148149</v>
      </c>
      <c r="D86" s="19">
        <f t="shared" si="6"/>
        <v>1.5701435185185186</v>
      </c>
      <c r="E86" s="19">
        <f t="shared" si="9"/>
        <v>1.5799753086419752</v>
      </c>
      <c r="F86" s="40">
        <v>1.63663</v>
      </c>
      <c r="G86" s="40">
        <v>0.13224087962962966</v>
      </c>
      <c r="H86" s="39">
        <f t="shared" si="7"/>
        <v>1.5043891203703703</v>
      </c>
      <c r="I86" s="39">
        <f t="shared" si="11"/>
        <v>1.5138632561728393</v>
      </c>
      <c r="J86" s="40">
        <v>0.78200000000000003</v>
      </c>
      <c r="K86" s="40">
        <v>6.2884259259259279E-2</v>
      </c>
      <c r="L86" s="39">
        <f t="shared" si="8"/>
        <v>0.71911574074074069</v>
      </c>
      <c r="M86" s="39">
        <f t="shared" si="10"/>
        <v>0.73959413580246913</v>
      </c>
    </row>
    <row r="87" spans="1:13" x14ac:dyDescent="0.2">
      <c r="A87" s="9">
        <v>41609</v>
      </c>
      <c r="B87" s="10">
        <v>1.7270000000000001</v>
      </c>
      <c r="C87" s="19">
        <v>0.12474537037037042</v>
      </c>
      <c r="D87" s="19">
        <f t="shared" si="6"/>
        <v>1.6022546296296296</v>
      </c>
      <c r="E87" s="19">
        <f t="shared" si="9"/>
        <v>1.6000262345679015</v>
      </c>
      <c r="F87" s="40">
        <v>1.65656</v>
      </c>
      <c r="G87" s="40">
        <v>0.12411629629629628</v>
      </c>
      <c r="H87" s="39">
        <f t="shared" si="7"/>
        <v>1.5324437037037038</v>
      </c>
      <c r="I87" s="39">
        <f t="shared" si="11"/>
        <v>1.5248494444444445</v>
      </c>
      <c r="J87" s="40">
        <v>0.84499999999999997</v>
      </c>
      <c r="K87" s="40">
        <v>7.4083333333333362E-2</v>
      </c>
      <c r="L87" s="39">
        <f t="shared" si="8"/>
        <v>0.77091666666666658</v>
      </c>
      <c r="M87" s="39">
        <f t="shared" si="10"/>
        <v>0.76229629629629614</v>
      </c>
    </row>
    <row r="88" spans="1:13" x14ac:dyDescent="0.2">
      <c r="A88" s="9">
        <v>41640</v>
      </c>
      <c r="B88" s="10">
        <v>1.7230000000000001</v>
      </c>
      <c r="C88" s="19">
        <v>9.5319444444444457E-2</v>
      </c>
      <c r="D88" s="19">
        <f t="shared" si="6"/>
        <v>1.6276805555555556</v>
      </c>
      <c r="E88" s="19">
        <f t="shared" si="9"/>
        <v>1.6126435185185184</v>
      </c>
      <c r="F88" s="40">
        <v>1.64899</v>
      </c>
      <c r="G88" s="40">
        <v>0.11127449074074075</v>
      </c>
      <c r="H88" s="39">
        <f t="shared" si="7"/>
        <v>1.5377155092592592</v>
      </c>
      <c r="I88" s="39">
        <f t="shared" si="11"/>
        <v>1.5343997067901236</v>
      </c>
      <c r="J88" s="40">
        <v>0.875</v>
      </c>
      <c r="K88" s="40">
        <v>7.8143518518518515E-2</v>
      </c>
      <c r="L88" s="39">
        <f t="shared" si="8"/>
        <v>0.79685648148148147</v>
      </c>
      <c r="M88" s="39">
        <f t="shared" si="10"/>
        <v>0.77021141975308638</v>
      </c>
    </row>
    <row r="89" spans="1:13" x14ac:dyDescent="0.2">
      <c r="A89" s="9">
        <v>41671</v>
      </c>
      <c r="B89" s="10">
        <v>1.714</v>
      </c>
      <c r="C89" s="19">
        <v>0.10600462962962959</v>
      </c>
      <c r="D89" s="19">
        <f t="shared" si="6"/>
        <v>1.6079953703703704</v>
      </c>
      <c r="E89" s="19">
        <f t="shared" si="9"/>
        <v>1.603128086419753</v>
      </c>
      <c r="F89" s="40">
        <v>1.6378299999999999</v>
      </c>
      <c r="G89" s="40">
        <v>0.10479009259259255</v>
      </c>
      <c r="H89" s="39">
        <f t="shared" si="7"/>
        <v>1.5330399074074073</v>
      </c>
      <c r="I89" s="39">
        <f t="shared" si="11"/>
        <v>1.5222668055555555</v>
      </c>
      <c r="J89" s="40">
        <v>0.82299999999999995</v>
      </c>
      <c r="K89" s="40">
        <v>8.0138888888888843E-2</v>
      </c>
      <c r="L89" s="39">
        <f t="shared" si="8"/>
        <v>0.74286111111111108</v>
      </c>
      <c r="M89" s="39">
        <f t="shared" si="10"/>
        <v>0.74645679012345678</v>
      </c>
    </row>
    <row r="90" spans="1:13" x14ac:dyDescent="0.2">
      <c r="A90" s="9">
        <v>41699</v>
      </c>
      <c r="B90" s="10">
        <v>1.7150000000000001</v>
      </c>
      <c r="C90" s="19">
        <v>0.14129166666666665</v>
      </c>
      <c r="D90" s="19">
        <f t="shared" si="6"/>
        <v>1.5737083333333335</v>
      </c>
      <c r="E90" s="19">
        <f t="shared" si="9"/>
        <v>1.5847870370370369</v>
      </c>
      <c r="F90" s="40">
        <v>1.63147</v>
      </c>
      <c r="G90" s="40">
        <v>0.13542499999999996</v>
      </c>
      <c r="H90" s="39">
        <f t="shared" si="7"/>
        <v>1.4960450000000001</v>
      </c>
      <c r="I90" s="39">
        <f t="shared" si="11"/>
        <v>1.5072797993827158</v>
      </c>
      <c r="J90" s="40">
        <v>0.78600000000000003</v>
      </c>
      <c r="K90" s="40">
        <v>8.6347222222222186E-2</v>
      </c>
      <c r="L90" s="39">
        <f t="shared" si="8"/>
        <v>0.6996527777777779</v>
      </c>
      <c r="M90" s="39">
        <f t="shared" si="10"/>
        <v>0.7096203703703704</v>
      </c>
    </row>
    <row r="91" spans="1:13" x14ac:dyDescent="0.2">
      <c r="A91" s="9">
        <v>41730</v>
      </c>
      <c r="B91" s="10">
        <v>1.726</v>
      </c>
      <c r="C91" s="19">
        <v>0.15334259259259253</v>
      </c>
      <c r="D91" s="19">
        <f t="shared" si="6"/>
        <v>1.5726574074074073</v>
      </c>
      <c r="E91" s="19">
        <f t="shared" si="9"/>
        <v>1.5718317901234569</v>
      </c>
      <c r="F91" s="40">
        <v>1.6285499999999999</v>
      </c>
      <c r="G91" s="40">
        <v>0.13579550925925921</v>
      </c>
      <c r="H91" s="39">
        <f t="shared" si="7"/>
        <v>1.4927544907407406</v>
      </c>
      <c r="I91" s="39">
        <f t="shared" si="11"/>
        <v>1.4891036265432096</v>
      </c>
      <c r="J91" s="40">
        <v>0.76900000000000002</v>
      </c>
      <c r="K91" s="40">
        <v>8.2652777777777769E-2</v>
      </c>
      <c r="L91" s="39">
        <f t="shared" si="8"/>
        <v>0.68634722222222222</v>
      </c>
      <c r="M91" s="39">
        <f t="shared" si="10"/>
        <v>0.69252469135802475</v>
      </c>
    </row>
    <row r="92" spans="1:13" x14ac:dyDescent="0.2">
      <c r="A92" s="9">
        <v>41760</v>
      </c>
      <c r="B92" s="10">
        <v>1.7370000000000001</v>
      </c>
      <c r="C92" s="19">
        <v>0.16787037037037034</v>
      </c>
      <c r="D92" s="19">
        <f t="shared" si="6"/>
        <v>1.5691296296296298</v>
      </c>
      <c r="E92" s="19">
        <f t="shared" si="9"/>
        <v>1.5688009259259259</v>
      </c>
      <c r="F92" s="40">
        <v>1.6306799999999999</v>
      </c>
      <c r="G92" s="40">
        <v>0.15216861111111102</v>
      </c>
      <c r="H92" s="39">
        <f t="shared" si="7"/>
        <v>1.4785113888888888</v>
      </c>
      <c r="I92" s="39">
        <f t="shared" si="11"/>
        <v>1.4802878858024691</v>
      </c>
      <c r="J92" s="40">
        <v>0.76100000000000001</v>
      </c>
      <c r="K92" s="40">
        <v>6.9425925925925877E-2</v>
      </c>
      <c r="L92" s="39">
        <f t="shared" si="8"/>
        <v>0.69157407407407412</v>
      </c>
      <c r="M92" s="39">
        <f t="shared" si="10"/>
        <v>0.69468981481481473</v>
      </c>
    </row>
    <row r="93" spans="1:13" x14ac:dyDescent="0.2">
      <c r="A93" s="9">
        <v>41791</v>
      </c>
      <c r="B93" s="10">
        <v>1.744</v>
      </c>
      <c r="C93" s="19">
        <v>0.17938425925925927</v>
      </c>
      <c r="D93" s="19">
        <f t="shared" si="6"/>
        <v>1.5646157407407406</v>
      </c>
      <c r="E93" s="19">
        <f t="shared" si="9"/>
        <v>1.5611851851851852</v>
      </c>
      <c r="F93" s="40">
        <v>1.63208</v>
      </c>
      <c r="G93" s="40">
        <v>0.16248222222222219</v>
      </c>
      <c r="H93" s="39">
        <f t="shared" si="7"/>
        <v>1.4695977777777778</v>
      </c>
      <c r="I93" s="39">
        <f t="shared" si="11"/>
        <v>1.462747762345679</v>
      </c>
      <c r="J93" s="40">
        <v>0.76500000000000001</v>
      </c>
      <c r="K93" s="40">
        <v>5.8851851851851898E-2</v>
      </c>
      <c r="L93" s="39">
        <f t="shared" si="8"/>
        <v>0.70614814814814808</v>
      </c>
      <c r="M93" s="39">
        <f t="shared" si="10"/>
        <v>0.70579166666666671</v>
      </c>
    </row>
    <row r="94" spans="1:13" x14ac:dyDescent="0.2">
      <c r="A94" s="9">
        <v>41821</v>
      </c>
      <c r="B94" s="10">
        <v>1.7609999999999999</v>
      </c>
      <c r="C94" s="19">
        <v>0.2111898148148148</v>
      </c>
      <c r="D94" s="19">
        <f t="shared" si="6"/>
        <v>1.5498101851851851</v>
      </c>
      <c r="E94" s="19">
        <f t="shared" si="9"/>
        <v>1.5542608024691358</v>
      </c>
      <c r="F94" s="40">
        <v>1.63564</v>
      </c>
      <c r="G94" s="40">
        <v>0.19550587962962965</v>
      </c>
      <c r="H94" s="39">
        <f t="shared" si="7"/>
        <v>1.4401341203703704</v>
      </c>
      <c r="I94" s="39">
        <f t="shared" si="11"/>
        <v>1.4499546141975308</v>
      </c>
      <c r="J94" s="40">
        <v>0.77</v>
      </c>
      <c r="K94" s="40">
        <v>5.034722222222221E-2</v>
      </c>
      <c r="L94" s="39">
        <f t="shared" si="8"/>
        <v>0.71965277777777781</v>
      </c>
      <c r="M94" s="39">
        <f t="shared" si="10"/>
        <v>0.71349691358024681</v>
      </c>
    </row>
    <row r="95" spans="1:13" x14ac:dyDescent="0.2">
      <c r="A95" s="9">
        <v>41852</v>
      </c>
      <c r="B95" s="10">
        <v>1.75</v>
      </c>
      <c r="C95" s="19">
        <v>0.20164351851851864</v>
      </c>
      <c r="D95" s="19">
        <f t="shared" si="6"/>
        <v>1.5483564814814814</v>
      </c>
      <c r="E95" s="19">
        <f t="shared" si="9"/>
        <v>1.5481635802469136</v>
      </c>
      <c r="F95" s="40">
        <v>1.62161</v>
      </c>
      <c r="G95" s="40">
        <v>0.18147805555555557</v>
      </c>
      <c r="H95" s="39">
        <f t="shared" si="7"/>
        <v>1.4401319444444445</v>
      </c>
      <c r="I95" s="39">
        <f t="shared" si="11"/>
        <v>1.4402154320987652</v>
      </c>
      <c r="J95" s="40">
        <v>0.76800000000000002</v>
      </c>
      <c r="K95" s="40">
        <v>5.3310185185185141E-2</v>
      </c>
      <c r="L95" s="39">
        <f t="shared" si="8"/>
        <v>0.71468981481481486</v>
      </c>
      <c r="M95" s="39">
        <f t="shared" si="10"/>
        <v>0.71196759259259268</v>
      </c>
    </row>
    <row r="96" spans="1:13" x14ac:dyDescent="0.2">
      <c r="A96" s="9">
        <v>41883</v>
      </c>
      <c r="B96" s="10">
        <v>1.7350000000000001</v>
      </c>
      <c r="C96" s="19">
        <v>0.18867592592592597</v>
      </c>
      <c r="D96" s="19">
        <f t="shared" si="6"/>
        <v>1.5463240740740742</v>
      </c>
      <c r="E96" s="19">
        <f t="shared" si="9"/>
        <v>1.5477361111111112</v>
      </c>
      <c r="F96" s="40">
        <v>1.6147800000000001</v>
      </c>
      <c r="G96" s="40">
        <v>0.17439976851851857</v>
      </c>
      <c r="H96" s="39">
        <f t="shared" si="7"/>
        <v>1.4403802314814815</v>
      </c>
      <c r="I96" s="39">
        <f t="shared" si="11"/>
        <v>1.4396063734567901</v>
      </c>
      <c r="J96" s="40">
        <v>0.75900000000000001</v>
      </c>
      <c r="K96" s="40">
        <v>5.7439814814814798E-2</v>
      </c>
      <c r="L96" s="39">
        <f t="shared" si="8"/>
        <v>0.70156018518518526</v>
      </c>
      <c r="M96" s="39">
        <f t="shared" si="10"/>
        <v>0.70266666666666666</v>
      </c>
    </row>
    <row r="97" spans="1:13" x14ac:dyDescent="0.2">
      <c r="A97" s="9">
        <v>41913</v>
      </c>
      <c r="B97" s="10">
        <v>1.7090000000000001</v>
      </c>
      <c r="C97" s="19">
        <v>0.16047222222222227</v>
      </c>
      <c r="D97" s="19">
        <f t="shared" si="6"/>
        <v>1.5485277777777777</v>
      </c>
      <c r="E97" s="19">
        <f t="shared" si="9"/>
        <v>1.5379984567901233</v>
      </c>
      <c r="F97" s="40">
        <v>1.59324</v>
      </c>
      <c r="G97" s="40">
        <v>0.15493305555555559</v>
      </c>
      <c r="H97" s="39">
        <f t="shared" si="7"/>
        <v>1.4383069444444443</v>
      </c>
      <c r="I97" s="39">
        <f t="shared" si="11"/>
        <v>1.4332987654320988</v>
      </c>
      <c r="J97" s="40">
        <v>0.751</v>
      </c>
      <c r="K97" s="40">
        <v>5.9250000000000011E-2</v>
      </c>
      <c r="L97" s="39">
        <f t="shared" si="8"/>
        <v>0.69174999999999998</v>
      </c>
      <c r="M97" s="39">
        <f t="shared" si="10"/>
        <v>0.68514197530864196</v>
      </c>
    </row>
    <row r="98" spans="1:13" x14ac:dyDescent="0.2">
      <c r="A98" s="9">
        <v>41944</v>
      </c>
      <c r="B98" s="10">
        <v>1.6519999999999999</v>
      </c>
      <c r="C98" s="19">
        <v>0.13285648148148149</v>
      </c>
      <c r="D98" s="19">
        <f t="shared" si="6"/>
        <v>1.5191435185185185</v>
      </c>
      <c r="E98" s="19">
        <f t="shared" si="9"/>
        <v>1.5096419753086419</v>
      </c>
      <c r="F98" s="40">
        <v>1.55345</v>
      </c>
      <c r="G98" s="40">
        <v>0.13224087962962966</v>
      </c>
      <c r="H98" s="39">
        <f t="shared" si="7"/>
        <v>1.4212091203703703</v>
      </c>
      <c r="I98" s="39">
        <f t="shared" si="11"/>
        <v>1.4096232561728395</v>
      </c>
      <c r="J98" s="40">
        <v>0.72499999999999998</v>
      </c>
      <c r="K98" s="40">
        <v>6.2884259259259279E-2</v>
      </c>
      <c r="L98" s="39">
        <f t="shared" si="8"/>
        <v>0.66211574074074075</v>
      </c>
      <c r="M98" s="39">
        <f t="shared" si="10"/>
        <v>0.65526080246913576</v>
      </c>
    </row>
    <row r="99" spans="1:13" x14ac:dyDescent="0.2">
      <c r="A99" s="9">
        <v>41974</v>
      </c>
      <c r="B99" s="10">
        <v>1.5860000000000001</v>
      </c>
      <c r="C99" s="19">
        <v>0.12474537037037042</v>
      </c>
      <c r="D99" s="19">
        <f t="shared" si="6"/>
        <v>1.4612546296296296</v>
      </c>
      <c r="E99" s="19">
        <f t="shared" si="9"/>
        <v>1.4523595679012347</v>
      </c>
      <c r="F99" s="40">
        <v>1.4934700000000001</v>
      </c>
      <c r="G99" s="40">
        <v>0.12411629629629628</v>
      </c>
      <c r="H99" s="39">
        <f t="shared" si="7"/>
        <v>1.3693537037037038</v>
      </c>
      <c r="I99" s="39">
        <f t="shared" si="11"/>
        <v>1.3555161111111111</v>
      </c>
      <c r="J99" s="40">
        <v>0.68600000000000005</v>
      </c>
      <c r="K99" s="40">
        <v>7.4083333333333362E-2</v>
      </c>
      <c r="L99" s="39">
        <f t="shared" si="8"/>
        <v>0.61191666666666666</v>
      </c>
      <c r="M99" s="39">
        <f t="shared" si="10"/>
        <v>0.60862962962962963</v>
      </c>
    </row>
    <row r="100" spans="1:13" x14ac:dyDescent="0.2">
      <c r="A100" s="9">
        <v>42005</v>
      </c>
      <c r="B100" s="10">
        <v>1.472</v>
      </c>
      <c r="C100" s="19">
        <v>9.5319444444444457E-2</v>
      </c>
      <c r="D100" s="19">
        <f t="shared" si="6"/>
        <v>1.3766805555555555</v>
      </c>
      <c r="E100" s="19">
        <f t="shared" si="9"/>
        <v>1.4069768518518522</v>
      </c>
      <c r="F100" s="40">
        <v>1.3872599999999999</v>
      </c>
      <c r="G100" s="40">
        <v>0.11127449074074075</v>
      </c>
      <c r="H100" s="39">
        <f t="shared" si="7"/>
        <v>1.2759855092592591</v>
      </c>
      <c r="I100" s="39">
        <f t="shared" si="11"/>
        <v>1.31364637345679</v>
      </c>
      <c r="J100" s="40">
        <v>0.63</v>
      </c>
      <c r="K100" s="40">
        <v>7.8143518518518515E-2</v>
      </c>
      <c r="L100" s="39">
        <f t="shared" si="8"/>
        <v>0.55185648148148148</v>
      </c>
      <c r="M100" s="39">
        <f t="shared" si="10"/>
        <v>0.56787808641975313</v>
      </c>
    </row>
    <row r="101" spans="1:13" x14ac:dyDescent="0.2">
      <c r="A101" s="9">
        <v>42036</v>
      </c>
      <c r="B101" s="10">
        <v>1.4890000000000001</v>
      </c>
      <c r="C101" s="19">
        <v>0.10600462962962959</v>
      </c>
      <c r="D101" s="19">
        <f t="shared" si="6"/>
        <v>1.3829953703703706</v>
      </c>
      <c r="E101" s="19">
        <f t="shared" si="9"/>
        <v>1.3947947530864198</v>
      </c>
      <c r="F101" s="40">
        <v>1.40039</v>
      </c>
      <c r="G101" s="40">
        <v>0.10479009259259255</v>
      </c>
      <c r="H101" s="39">
        <f t="shared" si="7"/>
        <v>1.2955999074074074</v>
      </c>
      <c r="I101" s="39">
        <f t="shared" si="11"/>
        <v>1.2994734722222221</v>
      </c>
      <c r="J101" s="40">
        <v>0.62</v>
      </c>
      <c r="K101" s="40">
        <v>8.0138888888888843E-2</v>
      </c>
      <c r="L101" s="39">
        <f t="shared" si="8"/>
        <v>0.53986111111111112</v>
      </c>
      <c r="M101" s="39">
        <f t="shared" si="10"/>
        <v>0.54912345679012342</v>
      </c>
    </row>
    <row r="102" spans="1:13" x14ac:dyDescent="0.2">
      <c r="A102" s="9">
        <v>42064</v>
      </c>
      <c r="B102" s="10">
        <v>1.5660000000000001</v>
      </c>
      <c r="C102" s="19">
        <v>0.14129166666666665</v>
      </c>
      <c r="D102" s="19">
        <f t="shared" si="6"/>
        <v>1.4247083333333335</v>
      </c>
      <c r="E102" s="19">
        <f t="shared" si="9"/>
        <v>1.4117870370370371</v>
      </c>
      <c r="F102" s="40">
        <v>1.4622599999999999</v>
      </c>
      <c r="G102" s="40">
        <v>0.13542499999999996</v>
      </c>
      <c r="H102" s="39">
        <f t="shared" si="7"/>
        <v>1.326835</v>
      </c>
      <c r="I102" s="39">
        <f t="shared" si="11"/>
        <v>1.3114531327160492</v>
      </c>
      <c r="J102" s="40">
        <v>0.64200000000000002</v>
      </c>
      <c r="K102" s="40">
        <v>8.6347222222222186E-2</v>
      </c>
      <c r="L102" s="39">
        <f t="shared" si="8"/>
        <v>0.55565277777777777</v>
      </c>
      <c r="M102" s="39">
        <f t="shared" si="10"/>
        <v>0.55562037037037038</v>
      </c>
    </row>
    <row r="103" spans="1:13" x14ac:dyDescent="0.2">
      <c r="A103" s="9">
        <v>42095</v>
      </c>
      <c r="B103" s="10">
        <v>1.581</v>
      </c>
      <c r="C103" s="19">
        <v>0.15334259259259253</v>
      </c>
      <c r="D103" s="19">
        <f t="shared" si="6"/>
        <v>1.4276574074074073</v>
      </c>
      <c r="E103" s="19">
        <f t="shared" si="9"/>
        <v>1.4328317901234566</v>
      </c>
      <c r="F103" s="40">
        <v>1.4477199999999999</v>
      </c>
      <c r="G103" s="40">
        <v>0.13579550925925921</v>
      </c>
      <c r="H103" s="39">
        <f t="shared" si="7"/>
        <v>1.3119244907407408</v>
      </c>
      <c r="I103" s="39">
        <f t="shared" si="11"/>
        <v>1.3222636265432099</v>
      </c>
      <c r="J103" s="40">
        <v>0.65400000000000003</v>
      </c>
      <c r="K103" s="40">
        <v>8.2652777777777769E-2</v>
      </c>
      <c r="L103" s="39">
        <f t="shared" si="8"/>
        <v>0.57134722222222223</v>
      </c>
      <c r="M103" s="39">
        <f t="shared" si="10"/>
        <v>0.56652469135802475</v>
      </c>
    </row>
    <row r="104" spans="1:13" x14ac:dyDescent="0.2">
      <c r="A104" s="9">
        <v>42125</v>
      </c>
      <c r="B104" s="10">
        <v>1.6140000000000001</v>
      </c>
      <c r="C104" s="19">
        <v>0.16787037037037034</v>
      </c>
      <c r="D104" s="19">
        <f t="shared" si="6"/>
        <v>1.4461296296296298</v>
      </c>
      <c r="E104" s="19">
        <f t="shared" si="9"/>
        <v>1.4391342592592593</v>
      </c>
      <c r="F104" s="40">
        <v>1.4802</v>
      </c>
      <c r="G104" s="40">
        <v>0.15216861111111102</v>
      </c>
      <c r="H104" s="39">
        <f t="shared" si="7"/>
        <v>1.3280313888888888</v>
      </c>
      <c r="I104" s="39">
        <f t="shared" si="11"/>
        <v>1.3183378858024692</v>
      </c>
      <c r="J104" s="40">
        <v>0.64200000000000002</v>
      </c>
      <c r="K104" s="40">
        <v>6.9425925925925877E-2</v>
      </c>
      <c r="L104" s="39">
        <f t="shared" si="8"/>
        <v>0.57257407407407412</v>
      </c>
      <c r="M104" s="39">
        <f t="shared" si="10"/>
        <v>0.56868981481481484</v>
      </c>
    </row>
    <row r="105" spans="1:13" x14ac:dyDescent="0.2">
      <c r="A105" s="9">
        <v>42156</v>
      </c>
      <c r="B105" s="10">
        <v>1.623</v>
      </c>
      <c r="C105" s="19">
        <v>0.17938425925925927</v>
      </c>
      <c r="D105" s="19">
        <f t="shared" si="6"/>
        <v>1.4436157407407406</v>
      </c>
      <c r="E105" s="19">
        <f t="shared" si="9"/>
        <v>1.4345185185185185</v>
      </c>
      <c r="F105" s="40">
        <v>1.4775400000000001</v>
      </c>
      <c r="G105" s="40">
        <v>0.16248222222222219</v>
      </c>
      <c r="H105" s="39">
        <f t="shared" si="7"/>
        <v>1.3150577777777779</v>
      </c>
      <c r="I105" s="39">
        <f t="shared" si="11"/>
        <v>1.2997110956790123</v>
      </c>
      <c r="J105" s="40">
        <v>0.621</v>
      </c>
      <c r="K105" s="40">
        <v>5.8851851851851898E-2</v>
      </c>
      <c r="L105" s="39">
        <f t="shared" si="8"/>
        <v>0.56214814814814806</v>
      </c>
      <c r="M105" s="39">
        <f t="shared" si="10"/>
        <v>0.56212499999999999</v>
      </c>
    </row>
    <row r="106" spans="1:13" x14ac:dyDescent="0.2">
      <c r="A106" s="9">
        <v>42186</v>
      </c>
      <c r="B106" s="10">
        <v>1.625</v>
      </c>
      <c r="C106" s="19">
        <v>0.2111898148148148</v>
      </c>
      <c r="D106" s="19">
        <f t="shared" si="6"/>
        <v>1.4138101851851852</v>
      </c>
      <c r="E106" s="19">
        <f t="shared" si="9"/>
        <v>1.4079274691358024</v>
      </c>
      <c r="F106" s="40">
        <v>1.4515499999999999</v>
      </c>
      <c r="G106" s="40">
        <v>0.19550587962962965</v>
      </c>
      <c r="H106" s="39">
        <f t="shared" si="7"/>
        <v>1.2560441203703703</v>
      </c>
      <c r="I106" s="39">
        <f t="shared" si="11"/>
        <v>1.2627946141975308</v>
      </c>
      <c r="J106" s="40">
        <v>0.60199999999999998</v>
      </c>
      <c r="K106" s="40">
        <v>5.034722222222221E-2</v>
      </c>
      <c r="L106" s="39">
        <f t="shared" si="8"/>
        <v>0.55165277777777777</v>
      </c>
      <c r="M106" s="39">
        <f t="shared" si="10"/>
        <v>0.55283024691358029</v>
      </c>
    </row>
    <row r="107" spans="1:13" x14ac:dyDescent="0.2">
      <c r="A107" s="9">
        <v>42217</v>
      </c>
      <c r="B107" s="10">
        <v>1.5680000000000001</v>
      </c>
      <c r="C107" s="19">
        <v>0.20164351851851864</v>
      </c>
      <c r="D107" s="19">
        <f t="shared" si="6"/>
        <v>1.3663564814814815</v>
      </c>
      <c r="E107" s="19">
        <f t="shared" si="9"/>
        <v>1.3621635802469136</v>
      </c>
      <c r="F107" s="40">
        <v>1.39876</v>
      </c>
      <c r="G107" s="40">
        <v>0.18147805555555557</v>
      </c>
      <c r="H107" s="39">
        <f t="shared" si="7"/>
        <v>1.2172819444444445</v>
      </c>
      <c r="I107" s="39">
        <f t="shared" si="11"/>
        <v>1.2196520987654322</v>
      </c>
      <c r="J107" s="40">
        <v>0.59799999999999998</v>
      </c>
      <c r="K107" s="40">
        <v>5.3310185185185141E-2</v>
      </c>
      <c r="L107" s="39">
        <f t="shared" si="8"/>
        <v>0.54468981481481482</v>
      </c>
      <c r="M107" s="39">
        <f t="shared" si="10"/>
        <v>0.54130092592592594</v>
      </c>
    </row>
    <row r="108" spans="1:13" x14ac:dyDescent="0.2">
      <c r="A108" s="9">
        <v>42248</v>
      </c>
      <c r="B108" s="10">
        <v>1.4950000000000001</v>
      </c>
      <c r="C108" s="19">
        <v>0.18867592592592597</v>
      </c>
      <c r="D108" s="19">
        <f t="shared" si="6"/>
        <v>1.306324074074074</v>
      </c>
      <c r="E108" s="19">
        <f t="shared" si="9"/>
        <v>1.3284027777777778</v>
      </c>
      <c r="F108" s="40">
        <v>1.3600300000000001</v>
      </c>
      <c r="G108" s="40">
        <v>0.17439976851851857</v>
      </c>
      <c r="H108" s="39">
        <f t="shared" si="7"/>
        <v>1.1856302314814815</v>
      </c>
      <c r="I108" s="39">
        <f t="shared" si="11"/>
        <v>1.1987930401234568</v>
      </c>
      <c r="J108" s="40">
        <v>0.58499999999999996</v>
      </c>
      <c r="K108" s="40">
        <v>5.7439814814814798E-2</v>
      </c>
      <c r="L108" s="39">
        <f t="shared" si="8"/>
        <v>0.52756018518518522</v>
      </c>
      <c r="M108" s="39">
        <f t="shared" si="10"/>
        <v>0.53166666666666662</v>
      </c>
    </row>
    <row r="109" spans="1:13" x14ac:dyDescent="0.2">
      <c r="A109" s="9">
        <v>42278</v>
      </c>
      <c r="B109" s="10">
        <v>1.4730000000000001</v>
      </c>
      <c r="C109" s="19">
        <v>0.16047222222222227</v>
      </c>
      <c r="D109" s="19">
        <f t="shared" si="6"/>
        <v>1.3125277777777777</v>
      </c>
      <c r="E109" s="19">
        <f t="shared" si="9"/>
        <v>1.3143317901234568</v>
      </c>
      <c r="F109" s="40">
        <v>1.3484</v>
      </c>
      <c r="G109" s="40">
        <v>0.15493305555555559</v>
      </c>
      <c r="H109" s="39">
        <f t="shared" si="7"/>
        <v>1.1934669444444443</v>
      </c>
      <c r="I109" s="39">
        <f t="shared" si="11"/>
        <v>1.195792098765432</v>
      </c>
      <c r="J109" s="40">
        <v>0.58199999999999996</v>
      </c>
      <c r="K109" s="40">
        <v>5.9250000000000011E-2</v>
      </c>
      <c r="L109" s="39">
        <f t="shared" si="8"/>
        <v>0.52274999999999994</v>
      </c>
      <c r="M109" s="39">
        <f t="shared" si="10"/>
        <v>0.52380864197530863</v>
      </c>
    </row>
    <row r="110" spans="1:13" x14ac:dyDescent="0.2">
      <c r="A110" s="9">
        <v>42309</v>
      </c>
      <c r="B110" s="10">
        <v>1.4570000000000001</v>
      </c>
      <c r="C110" s="19">
        <v>0.13285648148148149</v>
      </c>
      <c r="D110" s="19">
        <f t="shared" si="6"/>
        <v>1.3241435185185186</v>
      </c>
      <c r="E110" s="19">
        <f t="shared" si="9"/>
        <v>1.3209753086419755</v>
      </c>
      <c r="F110" s="40">
        <v>1.3405199999999999</v>
      </c>
      <c r="G110" s="40">
        <v>0.13224087962962966</v>
      </c>
      <c r="H110" s="39">
        <f t="shared" si="7"/>
        <v>1.2082791203703702</v>
      </c>
      <c r="I110" s="39">
        <f t="shared" si="11"/>
        <v>1.1954932561728395</v>
      </c>
      <c r="J110" s="40">
        <v>0.58399999999999996</v>
      </c>
      <c r="K110" s="40">
        <v>6.2884259259259279E-2</v>
      </c>
      <c r="L110" s="39">
        <f t="shared" si="8"/>
        <v>0.52111574074074074</v>
      </c>
      <c r="M110" s="39">
        <f t="shared" si="10"/>
        <v>0.52292746913580235</v>
      </c>
    </row>
    <row r="111" spans="1:13" x14ac:dyDescent="0.2">
      <c r="A111" s="9">
        <v>42339</v>
      </c>
      <c r="B111" s="10">
        <v>1.4510000000000001</v>
      </c>
      <c r="C111" s="19">
        <v>0.12474537037037042</v>
      </c>
      <c r="D111" s="19">
        <f t="shared" si="6"/>
        <v>1.3262546296296296</v>
      </c>
      <c r="E111" s="19">
        <f t="shared" si="9"/>
        <v>1.325199074074074</v>
      </c>
      <c r="F111" s="40">
        <v>1.3088500000000001</v>
      </c>
      <c r="G111" s="40">
        <v>0.12411629629629628</v>
      </c>
      <c r="H111" s="39">
        <f t="shared" si="7"/>
        <v>1.1847337037037038</v>
      </c>
      <c r="I111" s="39">
        <f>AVERAGE(H110,H111)</f>
        <v>1.196506412037037</v>
      </c>
      <c r="J111" s="40">
        <v>0.59899999999999998</v>
      </c>
      <c r="K111" s="40">
        <v>7.4083333333333362E-2</v>
      </c>
      <c r="L111" s="39">
        <f t="shared" si="8"/>
        <v>0.52491666666666659</v>
      </c>
      <c r="M111" s="39">
        <f t="shared" si="10"/>
        <v>0.52301620370370361</v>
      </c>
    </row>
  </sheetData>
  <mergeCells count="1">
    <mergeCell ref="C1:L1"/>
  </mergeCells>
  <pageMargins left="0.7" right="0.7" top="0.75" bottom="0.75" header="0.3" footer="0.3"/>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11"/>
  <sheetViews>
    <sheetView topLeftCell="K57" zoomScaleNormal="100" workbookViewId="0">
      <selection activeCell="O70" sqref="O70"/>
    </sheetView>
  </sheetViews>
  <sheetFormatPr defaultColWidth="8.85546875" defaultRowHeight="12.75" x14ac:dyDescent="0.2"/>
  <cols>
    <col min="1" max="1" width="8.85546875" style="7"/>
    <col min="2" max="2" width="10.28515625" style="7" customWidth="1"/>
    <col min="3" max="5" width="8.85546875" style="7"/>
  </cols>
  <sheetData>
    <row r="1" spans="1:13" ht="21" x14ac:dyDescent="0.35">
      <c r="B1" s="201" t="s">
        <v>9</v>
      </c>
      <c r="C1" s="201"/>
      <c r="D1" s="201"/>
      <c r="E1" s="201"/>
      <c r="F1" s="201"/>
      <c r="G1" s="201"/>
      <c r="H1" s="201"/>
      <c r="I1" s="201"/>
      <c r="J1" s="201"/>
      <c r="K1" s="201"/>
    </row>
    <row r="3" spans="1:13" x14ac:dyDescent="0.2">
      <c r="A3" s="8" t="s">
        <v>4</v>
      </c>
      <c r="B3" s="8" t="s">
        <v>23</v>
      </c>
      <c r="C3" s="8" t="s">
        <v>30</v>
      </c>
      <c r="D3" s="8" t="s">
        <v>34</v>
      </c>
      <c r="E3" s="8" t="s">
        <v>37</v>
      </c>
      <c r="F3" s="38" t="s">
        <v>24</v>
      </c>
      <c r="G3" s="38" t="s">
        <v>32</v>
      </c>
      <c r="H3" s="38" t="s">
        <v>36</v>
      </c>
      <c r="I3" s="38" t="s">
        <v>39</v>
      </c>
      <c r="J3" s="38" t="s">
        <v>48</v>
      </c>
      <c r="K3" s="38" t="s">
        <v>51</v>
      </c>
      <c r="L3" s="38" t="s">
        <v>53</v>
      </c>
      <c r="M3" s="38" t="s">
        <v>54</v>
      </c>
    </row>
    <row r="4" spans="1:13" x14ac:dyDescent="0.2">
      <c r="A4" s="9">
        <v>39083</v>
      </c>
      <c r="B4" s="10">
        <v>1.2090000000000001</v>
      </c>
      <c r="C4" s="19">
        <v>9.5319444444444457E-2</v>
      </c>
      <c r="D4" s="19">
        <v>1.104837962962963</v>
      </c>
      <c r="E4" s="19">
        <f>C4+D4</f>
        <v>1.2001574074074075</v>
      </c>
      <c r="F4" s="22">
        <v>1.0993999999999999</v>
      </c>
      <c r="G4" s="22">
        <v>0.11127449074074075</v>
      </c>
      <c r="H4" s="22">
        <v>0.98298770833333338</v>
      </c>
      <c r="I4" s="22">
        <f>G4+H4</f>
        <v>1.0942621990740742</v>
      </c>
      <c r="J4" s="39">
        <v>0.60899999999999999</v>
      </c>
      <c r="K4" s="40">
        <v>7.8143518518518515E-2</v>
      </c>
      <c r="L4" s="39">
        <v>0.52985879629629629</v>
      </c>
      <c r="M4" s="40">
        <f>K4+L4</f>
        <v>0.60800231481481481</v>
      </c>
    </row>
    <row r="5" spans="1:13" x14ac:dyDescent="0.2">
      <c r="A5" s="9">
        <v>39114</v>
      </c>
      <c r="B5" s="10">
        <v>1.202</v>
      </c>
      <c r="C5" s="19">
        <v>0.10600462962962959</v>
      </c>
      <c r="D5" s="19">
        <v>1.1014614197530863</v>
      </c>
      <c r="E5" s="19">
        <f t="shared" ref="E5:E68" si="0">C5+D5</f>
        <v>1.2074660493827158</v>
      </c>
      <c r="F5" s="22">
        <v>1.08264</v>
      </c>
      <c r="G5" s="22">
        <v>0.10479009259259255</v>
      </c>
      <c r="H5" s="22">
        <v>0.97862680555555548</v>
      </c>
      <c r="I5" s="22">
        <f t="shared" ref="I5:I68" si="1">G5+H5</f>
        <v>1.083416898148148</v>
      </c>
      <c r="J5" s="39">
        <v>0.60899999999999999</v>
      </c>
      <c r="K5" s="40">
        <v>8.0138888888888843E-2</v>
      </c>
      <c r="L5" s="39">
        <v>0.52745679012345681</v>
      </c>
      <c r="M5" s="40">
        <f t="shared" ref="M5:M68" si="2">K5+L5</f>
        <v>0.60759567901234568</v>
      </c>
    </row>
    <row r="6" spans="1:13" x14ac:dyDescent="0.2">
      <c r="A6" s="9">
        <v>39142</v>
      </c>
      <c r="B6" s="10">
        <v>1.236</v>
      </c>
      <c r="C6" s="19">
        <v>0.14129166666666665</v>
      </c>
      <c r="D6" s="19">
        <v>1.1014537037037038</v>
      </c>
      <c r="E6" s="19">
        <f t="shared" si="0"/>
        <v>1.2427453703703704</v>
      </c>
      <c r="F6" s="22">
        <v>1.1053299999999999</v>
      </c>
      <c r="G6" s="22">
        <v>0.13542499999999996</v>
      </c>
      <c r="H6" s="22">
        <v>0.97752979938271611</v>
      </c>
      <c r="I6" s="22">
        <f t="shared" si="1"/>
        <v>1.112954799382716</v>
      </c>
      <c r="J6" s="39">
        <v>0.60899999999999999</v>
      </c>
      <c r="K6" s="40">
        <v>8.6347222222222186E-2</v>
      </c>
      <c r="L6" s="39">
        <v>0.53028703703703706</v>
      </c>
      <c r="M6" s="40">
        <f t="shared" si="2"/>
        <v>0.6166342592592593</v>
      </c>
    </row>
    <row r="7" spans="1:13" x14ac:dyDescent="0.2">
      <c r="A7" s="9">
        <v>39173</v>
      </c>
      <c r="B7" s="10">
        <v>1.2669999999999999</v>
      </c>
      <c r="C7" s="19">
        <v>0.15334259259259253</v>
      </c>
      <c r="D7" s="19">
        <v>1.1184984567901235</v>
      </c>
      <c r="E7" s="19">
        <f t="shared" si="0"/>
        <v>1.2718410493827159</v>
      </c>
      <c r="F7" s="22">
        <v>1.12063</v>
      </c>
      <c r="G7" s="22">
        <v>0.13579550925925921</v>
      </c>
      <c r="H7" s="22">
        <v>0.97785695987654331</v>
      </c>
      <c r="I7" s="22">
        <f t="shared" si="1"/>
        <v>1.1136524691358025</v>
      </c>
      <c r="J7" s="39">
        <v>0.622</v>
      </c>
      <c r="K7" s="40">
        <v>8.2652777777777769E-2</v>
      </c>
      <c r="L7" s="39">
        <v>0.53719135802469131</v>
      </c>
      <c r="M7" s="40">
        <f t="shared" si="2"/>
        <v>0.61984413580246911</v>
      </c>
    </row>
    <row r="8" spans="1:13" x14ac:dyDescent="0.2">
      <c r="A8" s="9">
        <v>39203</v>
      </c>
      <c r="B8" s="10">
        <v>1.3149999999999999</v>
      </c>
      <c r="C8" s="19">
        <v>0.16787037037037034</v>
      </c>
      <c r="D8" s="19">
        <v>1.1424675925925927</v>
      </c>
      <c r="E8" s="19">
        <f t="shared" si="0"/>
        <v>1.310337962962963</v>
      </c>
      <c r="F8" s="22">
        <v>1.131</v>
      </c>
      <c r="G8" s="22">
        <v>0.15216861111111102</v>
      </c>
      <c r="H8" s="22">
        <v>0.98383121913580263</v>
      </c>
      <c r="I8" s="22">
        <f t="shared" si="1"/>
        <v>1.1359998302469136</v>
      </c>
      <c r="J8" s="39">
        <v>0.61899999999999999</v>
      </c>
      <c r="K8" s="40">
        <v>6.9425925925925877E-2</v>
      </c>
      <c r="L8" s="39">
        <v>0.54835648148148153</v>
      </c>
      <c r="M8" s="40">
        <f t="shared" si="2"/>
        <v>0.61778240740740742</v>
      </c>
    </row>
    <row r="9" spans="1:13" x14ac:dyDescent="0.2">
      <c r="A9" s="9">
        <v>39234</v>
      </c>
      <c r="B9" s="10">
        <v>1.3460000000000001</v>
      </c>
      <c r="C9" s="19">
        <v>0.17938425925925927</v>
      </c>
      <c r="D9" s="19">
        <v>1.1521851851851854</v>
      </c>
      <c r="E9" s="19">
        <f t="shared" si="0"/>
        <v>1.3315694444444448</v>
      </c>
      <c r="F9" s="22">
        <v>1.1503099999999999</v>
      </c>
      <c r="G9" s="22">
        <v>0.16248222222222219</v>
      </c>
      <c r="H9" s="22">
        <v>0.97766442901234563</v>
      </c>
      <c r="I9" s="22">
        <f t="shared" si="1"/>
        <v>1.1401466512345677</v>
      </c>
      <c r="J9" s="39">
        <v>0.61499999999999999</v>
      </c>
      <c r="K9" s="40">
        <v>5.8851851851851898E-2</v>
      </c>
      <c r="L9" s="39">
        <v>0.55879166666666658</v>
      </c>
      <c r="M9" s="40">
        <f t="shared" si="2"/>
        <v>0.61764351851851851</v>
      </c>
    </row>
    <row r="10" spans="1:13" x14ac:dyDescent="0.2">
      <c r="A10" s="9">
        <v>39264</v>
      </c>
      <c r="B10" s="10">
        <v>1.3540000000000001</v>
      </c>
      <c r="C10" s="19">
        <v>0.2111898148148148</v>
      </c>
      <c r="D10" s="19">
        <v>1.1409274691358025</v>
      </c>
      <c r="E10" s="19">
        <f t="shared" si="0"/>
        <v>1.3521172839506173</v>
      </c>
      <c r="F10" s="22">
        <v>1.16184</v>
      </c>
      <c r="G10" s="22">
        <v>0.19550587962962965</v>
      </c>
      <c r="H10" s="22">
        <v>0.98209128086419761</v>
      </c>
      <c r="I10" s="22">
        <f t="shared" si="1"/>
        <v>1.1775971604938273</v>
      </c>
      <c r="J10" s="39">
        <v>0.621</v>
      </c>
      <c r="K10" s="40">
        <v>5.034722222222221E-2</v>
      </c>
      <c r="L10" s="39">
        <v>0.5664969135802469</v>
      </c>
      <c r="M10" s="40">
        <f t="shared" si="2"/>
        <v>0.61684413580246911</v>
      </c>
    </row>
    <row r="11" spans="1:13" x14ac:dyDescent="0.2">
      <c r="A11" s="9">
        <v>39295</v>
      </c>
      <c r="B11" s="10">
        <v>1.3149999999999999</v>
      </c>
      <c r="C11" s="19">
        <v>0.20164351851851864</v>
      </c>
      <c r="D11" s="19">
        <v>1.1244969135802469</v>
      </c>
      <c r="E11" s="19">
        <f t="shared" si="0"/>
        <v>1.3261404320987655</v>
      </c>
      <c r="F11" s="22">
        <v>1.1735899999999999</v>
      </c>
      <c r="G11" s="22">
        <v>0.18147805555555557</v>
      </c>
      <c r="H11" s="22">
        <v>0.98823876543209865</v>
      </c>
      <c r="I11" s="22">
        <f t="shared" si="1"/>
        <v>1.1697168209876543</v>
      </c>
      <c r="J11" s="39">
        <v>0.626</v>
      </c>
      <c r="K11" s="40">
        <v>5.3310185185185141E-2</v>
      </c>
      <c r="L11" s="39">
        <v>0.57063425925925937</v>
      </c>
      <c r="M11" s="40">
        <f t="shared" si="2"/>
        <v>0.62394444444444452</v>
      </c>
    </row>
    <row r="12" spans="1:13" x14ac:dyDescent="0.2">
      <c r="A12" s="9">
        <v>39326</v>
      </c>
      <c r="B12" s="10">
        <v>1.306</v>
      </c>
      <c r="C12" s="19">
        <v>0.18867592592592597</v>
      </c>
      <c r="D12" s="19">
        <v>1.1277361111111111</v>
      </c>
      <c r="E12" s="19">
        <f t="shared" si="0"/>
        <v>1.3164120370370371</v>
      </c>
      <c r="F12" s="22">
        <v>1.1806700000000001</v>
      </c>
      <c r="G12" s="22">
        <v>0.17439976851851857</v>
      </c>
      <c r="H12" s="22">
        <v>1.0162430401234568</v>
      </c>
      <c r="I12" s="22">
        <f t="shared" si="1"/>
        <v>1.1906428086419754</v>
      </c>
      <c r="J12" s="39">
        <v>0.626</v>
      </c>
      <c r="K12" s="40">
        <v>5.7439814814814798E-2</v>
      </c>
      <c r="L12" s="39">
        <v>0.57100000000000006</v>
      </c>
      <c r="M12" s="40">
        <f t="shared" si="2"/>
        <v>0.62843981481481481</v>
      </c>
    </row>
    <row r="13" spans="1:13" x14ac:dyDescent="0.2">
      <c r="A13" s="9">
        <v>39356</v>
      </c>
      <c r="B13" s="10">
        <v>1.3129999999999999</v>
      </c>
      <c r="C13" s="19">
        <v>0.16047222222222227</v>
      </c>
      <c r="D13" s="19">
        <v>1.1613317901234568</v>
      </c>
      <c r="E13" s="19">
        <f t="shared" si="0"/>
        <v>1.3218040123456791</v>
      </c>
      <c r="F13" s="22">
        <v>1.2052799999999999</v>
      </c>
      <c r="G13" s="22">
        <v>0.15493305555555559</v>
      </c>
      <c r="H13" s="22">
        <v>1.0589287654320987</v>
      </c>
      <c r="I13" s="22">
        <f t="shared" si="1"/>
        <v>1.2138618209876544</v>
      </c>
      <c r="J13" s="39">
        <v>0.63100000000000001</v>
      </c>
      <c r="K13" s="40">
        <v>5.9250000000000011E-2</v>
      </c>
      <c r="L13" s="39">
        <v>0.57714197530864209</v>
      </c>
      <c r="M13" s="40">
        <f t="shared" si="2"/>
        <v>0.63639197530864211</v>
      </c>
    </row>
    <row r="14" spans="1:13" x14ac:dyDescent="0.2">
      <c r="A14" s="9">
        <v>39387</v>
      </c>
      <c r="B14" s="10">
        <v>1.347</v>
      </c>
      <c r="C14" s="19">
        <v>0.13285648148148149</v>
      </c>
      <c r="D14" s="19">
        <v>1.2006419753086419</v>
      </c>
      <c r="E14" s="19">
        <f t="shared" si="0"/>
        <v>1.3334984567901234</v>
      </c>
      <c r="F14" s="22">
        <v>1.25241</v>
      </c>
      <c r="G14" s="22">
        <v>0.13224087962962966</v>
      </c>
      <c r="H14" s="22">
        <v>1.1108365895061727</v>
      </c>
      <c r="I14" s="22">
        <f t="shared" si="1"/>
        <v>1.2430774691358024</v>
      </c>
      <c r="J14" s="39">
        <v>0.65400000000000003</v>
      </c>
      <c r="K14" s="40">
        <v>6.2884259259259279E-2</v>
      </c>
      <c r="L14" s="39">
        <v>0.58592746913580251</v>
      </c>
      <c r="M14" s="40">
        <f t="shared" si="2"/>
        <v>0.64881172839506185</v>
      </c>
    </row>
    <row r="15" spans="1:13" x14ac:dyDescent="0.2">
      <c r="A15" s="9">
        <v>39417</v>
      </c>
      <c r="B15" s="10">
        <v>1.36</v>
      </c>
      <c r="C15" s="19">
        <v>0.12474537037037042</v>
      </c>
      <c r="D15" s="19">
        <v>1.2393595679012346</v>
      </c>
      <c r="E15" s="19">
        <f t="shared" si="0"/>
        <v>1.3641049382716051</v>
      </c>
      <c r="F15" s="22">
        <v>1.2861100000000001</v>
      </c>
      <c r="G15" s="22">
        <v>0.12411629629629628</v>
      </c>
      <c r="H15" s="22">
        <v>1.1495427777777778</v>
      </c>
      <c r="I15" s="22">
        <f t="shared" si="1"/>
        <v>1.2736590740740741</v>
      </c>
      <c r="J15" s="39">
        <v>0.66900000000000004</v>
      </c>
      <c r="K15" s="40">
        <v>7.4083333333333362E-2</v>
      </c>
      <c r="L15" s="39">
        <v>0.59396296296296291</v>
      </c>
      <c r="M15" s="40">
        <f t="shared" si="2"/>
        <v>0.6680462962962963</v>
      </c>
    </row>
    <row r="16" spans="1:13" x14ac:dyDescent="0.2">
      <c r="A16" s="9">
        <v>39448</v>
      </c>
      <c r="B16" s="10">
        <v>1.3640000000000001</v>
      </c>
      <c r="C16" s="19">
        <v>9.5319444444444457E-2</v>
      </c>
      <c r="D16" s="19">
        <v>1.2529768518518518</v>
      </c>
      <c r="E16" s="19">
        <f t="shared" si="0"/>
        <v>1.3482962962962963</v>
      </c>
      <c r="F16" s="22">
        <v>1.2777400000000001</v>
      </c>
      <c r="G16" s="22">
        <v>0.11127449074074075</v>
      </c>
      <c r="H16" s="22">
        <v>1.1651863734567902</v>
      </c>
      <c r="I16" s="22">
        <f t="shared" si="1"/>
        <v>1.276460864197531</v>
      </c>
      <c r="J16" s="39">
        <v>0.67400000000000004</v>
      </c>
      <c r="K16" s="40">
        <v>7.8143518518518515E-2</v>
      </c>
      <c r="L16" s="39">
        <v>0.60054475308641975</v>
      </c>
      <c r="M16" s="40">
        <f t="shared" si="2"/>
        <v>0.67868827160493828</v>
      </c>
    </row>
    <row r="17" spans="1:13" x14ac:dyDescent="0.2">
      <c r="A17" s="9">
        <v>39479</v>
      </c>
      <c r="B17" s="10">
        <v>1.361</v>
      </c>
      <c r="C17" s="19">
        <v>0.10600462962962959</v>
      </c>
      <c r="D17" s="19">
        <v>1.2561280864197533</v>
      </c>
      <c r="E17" s="19">
        <f t="shared" si="0"/>
        <v>1.3621327160493828</v>
      </c>
      <c r="F17" s="22">
        <v>1.27189</v>
      </c>
      <c r="G17" s="22">
        <v>0.10479009259259255</v>
      </c>
      <c r="H17" s="22">
        <v>1.1768068055555556</v>
      </c>
      <c r="I17" s="22">
        <f t="shared" si="1"/>
        <v>1.2815968981481483</v>
      </c>
      <c r="J17" s="39">
        <v>0.69099999999999995</v>
      </c>
      <c r="K17" s="40">
        <v>8.0138888888888843E-2</v>
      </c>
      <c r="L17" s="39">
        <v>0.60379012345679006</v>
      </c>
      <c r="M17" s="40">
        <f t="shared" si="2"/>
        <v>0.68392901234567893</v>
      </c>
    </row>
    <row r="18" spans="1:13" x14ac:dyDescent="0.2">
      <c r="A18" s="9">
        <v>39508</v>
      </c>
      <c r="B18" s="10">
        <v>1.3859999999999999</v>
      </c>
      <c r="C18" s="19">
        <v>0.14129166666666665</v>
      </c>
      <c r="D18" s="19">
        <v>1.2401203703703703</v>
      </c>
      <c r="E18" s="19">
        <f t="shared" si="0"/>
        <v>1.3814120370370369</v>
      </c>
      <c r="F18" s="22">
        <v>1.3322799999999999</v>
      </c>
      <c r="G18" s="22">
        <v>0.13542499999999996</v>
      </c>
      <c r="H18" s="22">
        <v>1.191219799382716</v>
      </c>
      <c r="I18" s="22">
        <f t="shared" si="1"/>
        <v>1.326644799382716</v>
      </c>
      <c r="J18" s="39">
        <v>0.69099999999999995</v>
      </c>
      <c r="K18" s="40">
        <v>8.6347222222222186E-2</v>
      </c>
      <c r="L18" s="39">
        <v>0.6039537037037036</v>
      </c>
      <c r="M18" s="40">
        <f t="shared" si="2"/>
        <v>0.69030092592592585</v>
      </c>
    </row>
    <row r="19" spans="1:13" x14ac:dyDescent="0.2">
      <c r="A19" s="9">
        <v>39539</v>
      </c>
      <c r="B19" s="10">
        <v>1.3740000000000001</v>
      </c>
      <c r="C19" s="19">
        <v>0.15334259259259253</v>
      </c>
      <c r="D19" s="19">
        <v>1.2508317901234569</v>
      </c>
      <c r="E19" s="19">
        <f t="shared" si="0"/>
        <v>1.4041743827160493</v>
      </c>
      <c r="F19" s="22">
        <v>1.3454999999999999</v>
      </c>
      <c r="G19" s="22">
        <v>0.13579550925925921</v>
      </c>
      <c r="H19" s="22">
        <v>1.2325169598765433</v>
      </c>
      <c r="I19" s="22">
        <f t="shared" si="1"/>
        <v>1.3683124691358026</v>
      </c>
      <c r="J19" s="39">
        <v>0.67900000000000005</v>
      </c>
      <c r="K19" s="40">
        <v>8.2652777777777769E-2</v>
      </c>
      <c r="L19" s="39">
        <v>0.60652469135802478</v>
      </c>
      <c r="M19" s="40">
        <f t="shared" si="2"/>
        <v>0.68917746913580258</v>
      </c>
    </row>
    <row r="20" spans="1:13" x14ac:dyDescent="0.2">
      <c r="A20" s="9">
        <v>39569</v>
      </c>
      <c r="B20" s="10">
        <v>1.4550000000000001</v>
      </c>
      <c r="C20" s="19">
        <v>0.16787037037037034</v>
      </c>
      <c r="D20" s="19">
        <v>1.2801342592592593</v>
      </c>
      <c r="E20" s="19">
        <f t="shared" si="0"/>
        <v>1.4480046296296296</v>
      </c>
      <c r="F20" s="22">
        <v>1.44316</v>
      </c>
      <c r="G20" s="22">
        <v>0.15216861111111102</v>
      </c>
      <c r="H20" s="22">
        <v>1.2818212191358025</v>
      </c>
      <c r="I20" s="22">
        <f t="shared" si="1"/>
        <v>1.4339898302469134</v>
      </c>
      <c r="J20" s="39">
        <v>0.68799999999999994</v>
      </c>
      <c r="K20" s="40">
        <v>6.9425925925925877E-2</v>
      </c>
      <c r="L20" s="39">
        <v>0.61602314814814807</v>
      </c>
      <c r="M20" s="40">
        <f t="shared" si="2"/>
        <v>0.68544907407407396</v>
      </c>
    </row>
    <row r="21" spans="1:13" x14ac:dyDescent="0.2">
      <c r="A21" s="9">
        <v>39600</v>
      </c>
      <c r="B21" s="10">
        <v>1.512</v>
      </c>
      <c r="C21" s="19">
        <v>0.17938425925925927</v>
      </c>
      <c r="D21" s="19">
        <v>1.3101851851851853</v>
      </c>
      <c r="E21" s="19">
        <f t="shared" si="0"/>
        <v>1.4895694444444447</v>
      </c>
      <c r="F21" s="22">
        <v>1.50725</v>
      </c>
      <c r="G21" s="22">
        <v>0.16248222222222219</v>
      </c>
      <c r="H21" s="22">
        <v>1.3194644290123458</v>
      </c>
      <c r="I21" s="22">
        <f t="shared" si="1"/>
        <v>1.481946651234568</v>
      </c>
      <c r="J21" s="39">
        <v>0.69199999999999995</v>
      </c>
      <c r="K21" s="40">
        <v>5.8851851851851898E-2</v>
      </c>
      <c r="L21" s="39">
        <v>0.63245833333333323</v>
      </c>
      <c r="M21" s="40">
        <f t="shared" si="2"/>
        <v>0.69131018518518517</v>
      </c>
    </row>
    <row r="22" spans="1:13" x14ac:dyDescent="0.2">
      <c r="A22" s="9">
        <v>39630</v>
      </c>
      <c r="B22" s="10">
        <v>1.522</v>
      </c>
      <c r="C22" s="19">
        <v>0.2111898148148148</v>
      </c>
      <c r="D22" s="19">
        <v>1.2999274691358025</v>
      </c>
      <c r="E22" s="19">
        <f t="shared" si="0"/>
        <v>1.5111172839506173</v>
      </c>
      <c r="F22" s="22">
        <v>1.51814</v>
      </c>
      <c r="G22" s="22">
        <v>0.19550587962962965</v>
      </c>
      <c r="H22" s="22">
        <v>1.3076012808641975</v>
      </c>
      <c r="I22" s="22">
        <f t="shared" si="1"/>
        <v>1.5031071604938271</v>
      </c>
      <c r="J22" s="39">
        <v>0.69599999999999995</v>
      </c>
      <c r="K22" s="40">
        <v>5.034722222222221E-2</v>
      </c>
      <c r="L22" s="39">
        <v>0.63849691358024685</v>
      </c>
      <c r="M22" s="40">
        <f t="shared" si="2"/>
        <v>0.68884413580246906</v>
      </c>
    </row>
    <row r="23" spans="1:13" x14ac:dyDescent="0.2">
      <c r="A23" s="9">
        <v>39661</v>
      </c>
      <c r="B23" s="10">
        <v>1.458</v>
      </c>
      <c r="C23" s="19">
        <v>0.20164351851851864</v>
      </c>
      <c r="D23" s="19">
        <v>1.2711635802469134</v>
      </c>
      <c r="E23" s="19">
        <f t="shared" si="0"/>
        <v>1.472807098765432</v>
      </c>
      <c r="F23" s="22">
        <v>1.4368799999999999</v>
      </c>
      <c r="G23" s="22">
        <v>0.18147805555555557</v>
      </c>
      <c r="H23" s="22">
        <v>1.2625020987654321</v>
      </c>
      <c r="I23" s="22">
        <f t="shared" si="1"/>
        <v>1.4439801543209876</v>
      </c>
      <c r="J23" s="39">
        <v>0.69</v>
      </c>
      <c r="K23" s="40">
        <v>5.3310185185185141E-2</v>
      </c>
      <c r="L23" s="39">
        <v>0.63796759259259261</v>
      </c>
      <c r="M23" s="40">
        <f t="shared" si="2"/>
        <v>0.69127777777777777</v>
      </c>
    </row>
    <row r="24" spans="1:13" x14ac:dyDescent="0.2">
      <c r="A24" s="9">
        <v>39692</v>
      </c>
      <c r="B24" s="10">
        <v>1.4350000000000001</v>
      </c>
      <c r="C24" s="19">
        <v>0.18867592592592597</v>
      </c>
      <c r="D24" s="19">
        <v>1.2294027777777776</v>
      </c>
      <c r="E24" s="19">
        <f t="shared" si="0"/>
        <v>1.4180787037037037</v>
      </c>
      <c r="F24" s="22">
        <v>1.3838699999999999</v>
      </c>
      <c r="G24" s="22">
        <v>0.17439976851851857</v>
      </c>
      <c r="H24" s="22">
        <v>1.2038063734567901</v>
      </c>
      <c r="I24" s="22">
        <f t="shared" si="1"/>
        <v>1.3782061419753087</v>
      </c>
      <c r="J24" s="39">
        <v>0.68899999999999995</v>
      </c>
      <c r="K24" s="40">
        <v>5.7439814814814798E-2</v>
      </c>
      <c r="L24" s="39">
        <v>0.63166666666666671</v>
      </c>
      <c r="M24" s="40">
        <f t="shared" si="2"/>
        <v>0.68910648148148146</v>
      </c>
    </row>
    <row r="25" spans="1:13" x14ac:dyDescent="0.2">
      <c r="A25" s="9">
        <v>39722</v>
      </c>
      <c r="B25" s="10">
        <v>1.3460000000000001</v>
      </c>
      <c r="C25" s="19">
        <v>0.16047222222222227</v>
      </c>
      <c r="D25" s="19">
        <v>1.1699984567901234</v>
      </c>
      <c r="E25" s="19">
        <f t="shared" si="0"/>
        <v>1.3304706790123457</v>
      </c>
      <c r="F25" s="22">
        <v>1.30148</v>
      </c>
      <c r="G25" s="22">
        <v>0.15493305555555559</v>
      </c>
      <c r="H25" s="22">
        <v>1.139532098765432</v>
      </c>
      <c r="I25" s="22">
        <f t="shared" si="1"/>
        <v>1.2944651543209877</v>
      </c>
      <c r="J25" s="39">
        <v>0.68600000000000005</v>
      </c>
      <c r="K25" s="40">
        <v>5.9250000000000011E-2</v>
      </c>
      <c r="L25" s="39">
        <v>0.62180864197530872</v>
      </c>
      <c r="M25" s="40">
        <f t="shared" si="2"/>
        <v>0.68105864197530874</v>
      </c>
    </row>
    <row r="26" spans="1:13" x14ac:dyDescent="0.2">
      <c r="A26" s="9">
        <v>39753</v>
      </c>
      <c r="B26" s="10">
        <v>1.2110000000000001</v>
      </c>
      <c r="C26" s="19">
        <v>0.13285648148148149</v>
      </c>
      <c r="D26" s="19">
        <v>1.0863086419753085</v>
      </c>
      <c r="E26" s="19">
        <f t="shared" si="0"/>
        <v>1.21916512345679</v>
      </c>
      <c r="F26" s="22">
        <v>1.19482</v>
      </c>
      <c r="G26" s="22">
        <v>0.13224087962962966</v>
      </c>
      <c r="H26" s="22">
        <v>1.0593032561728393</v>
      </c>
      <c r="I26" s="22">
        <f t="shared" si="1"/>
        <v>1.191544135802469</v>
      </c>
      <c r="J26" s="39">
        <v>0.67</v>
      </c>
      <c r="K26" s="40">
        <v>6.2884259259259279E-2</v>
      </c>
      <c r="L26" s="39">
        <v>0.59392746913580252</v>
      </c>
      <c r="M26" s="40">
        <f t="shared" si="2"/>
        <v>0.65681172839506186</v>
      </c>
    </row>
    <row r="27" spans="1:13" x14ac:dyDescent="0.2">
      <c r="A27" s="9">
        <v>39783</v>
      </c>
      <c r="B27" s="10">
        <v>1.1200000000000001</v>
      </c>
      <c r="C27" s="19">
        <v>0.12474537037037042</v>
      </c>
      <c r="D27" s="19">
        <v>1.0303595679012345</v>
      </c>
      <c r="E27" s="19">
        <f t="shared" si="0"/>
        <v>1.155104938271605</v>
      </c>
      <c r="F27" s="22">
        <v>1.0929</v>
      </c>
      <c r="G27" s="22">
        <v>0.12411629629629628</v>
      </c>
      <c r="H27" s="22">
        <v>0.99049611111111113</v>
      </c>
      <c r="I27" s="22">
        <f t="shared" si="1"/>
        <v>1.1146124074074075</v>
      </c>
      <c r="J27" s="39">
        <v>0.622</v>
      </c>
      <c r="K27" s="40">
        <v>7.4083333333333362E-2</v>
      </c>
      <c r="L27" s="39">
        <v>0.55862962962962959</v>
      </c>
      <c r="M27" s="40">
        <f t="shared" si="2"/>
        <v>0.63271296296296298</v>
      </c>
    </row>
    <row r="28" spans="1:13" x14ac:dyDescent="0.2">
      <c r="A28" s="9">
        <v>39814</v>
      </c>
      <c r="B28" s="10">
        <v>1.113</v>
      </c>
      <c r="C28" s="19">
        <v>9.5319444444444457E-2</v>
      </c>
      <c r="D28" s="19">
        <v>1.0156435185185184</v>
      </c>
      <c r="E28" s="19">
        <f t="shared" si="0"/>
        <v>1.1109629629629629</v>
      </c>
      <c r="F28" s="22">
        <v>1.0513999999999999</v>
      </c>
      <c r="G28" s="22">
        <v>0.11127449074074075</v>
      </c>
      <c r="H28" s="22">
        <v>0.95361304012345682</v>
      </c>
      <c r="I28" s="22">
        <f t="shared" si="1"/>
        <v>1.0648875308641976</v>
      </c>
      <c r="J28" s="40">
        <v>0.59899999999999998</v>
      </c>
      <c r="K28" s="40">
        <v>7.8143518518518515E-2</v>
      </c>
      <c r="L28" s="39">
        <v>0.52587808641975309</v>
      </c>
      <c r="M28" s="40">
        <f t="shared" si="2"/>
        <v>0.60402160493827162</v>
      </c>
    </row>
    <row r="29" spans="1:13" x14ac:dyDescent="0.2">
      <c r="A29" s="9">
        <v>39845</v>
      </c>
      <c r="B29" s="10">
        <v>1.1399999999999999</v>
      </c>
      <c r="C29" s="19">
        <v>0.10600462962962959</v>
      </c>
      <c r="D29" s="19">
        <v>1.0241280864197531</v>
      </c>
      <c r="E29" s="19">
        <f t="shared" si="0"/>
        <v>1.1301327160493826</v>
      </c>
      <c r="F29" s="22">
        <v>1.0567200000000001</v>
      </c>
      <c r="G29" s="22">
        <v>0.10479009259259255</v>
      </c>
      <c r="H29" s="22">
        <v>0.92647347222222221</v>
      </c>
      <c r="I29" s="22">
        <f t="shared" si="1"/>
        <v>1.0312635648148147</v>
      </c>
      <c r="J29" s="40">
        <v>0.58899999999999997</v>
      </c>
      <c r="K29" s="40">
        <v>8.0138888888888843E-2</v>
      </c>
      <c r="L29" s="39">
        <v>0.50779012345679009</v>
      </c>
      <c r="M29" s="40">
        <f t="shared" si="2"/>
        <v>0.58792901234567896</v>
      </c>
    </row>
    <row r="30" spans="1:13" x14ac:dyDescent="0.2">
      <c r="A30" s="9">
        <v>39873</v>
      </c>
      <c r="B30" s="10">
        <v>1.1619999999999999</v>
      </c>
      <c r="C30" s="19">
        <v>0.14129166666666665</v>
      </c>
      <c r="D30" s="19">
        <v>1.0287870370370371</v>
      </c>
      <c r="E30" s="19">
        <f t="shared" si="0"/>
        <v>1.1700787037037037</v>
      </c>
      <c r="F30" s="22">
        <v>1.0227900000000001</v>
      </c>
      <c r="G30" s="22">
        <v>0.13542499999999996</v>
      </c>
      <c r="H30" s="22">
        <v>0.91497979938271612</v>
      </c>
      <c r="I30" s="22">
        <f t="shared" si="1"/>
        <v>1.0504047993827161</v>
      </c>
      <c r="J30" s="40">
        <v>0.57999999999999996</v>
      </c>
      <c r="K30" s="40">
        <v>8.6347222222222186E-2</v>
      </c>
      <c r="L30" s="39">
        <v>0.49095370370370373</v>
      </c>
      <c r="M30" s="40">
        <f t="shared" si="2"/>
        <v>0.57730092592592586</v>
      </c>
    </row>
    <row r="31" spans="1:13" x14ac:dyDescent="0.2">
      <c r="A31" s="9">
        <v>39904</v>
      </c>
      <c r="B31" s="10">
        <v>1.1850000000000001</v>
      </c>
      <c r="C31" s="19">
        <v>0.15334259259259253</v>
      </c>
      <c r="D31" s="19">
        <v>1.0361651234567901</v>
      </c>
      <c r="E31" s="19">
        <f t="shared" si="0"/>
        <v>1.1895077160493828</v>
      </c>
      <c r="F31" s="22">
        <v>1.0414399999999999</v>
      </c>
      <c r="G31" s="22">
        <v>0.13579550925925921</v>
      </c>
      <c r="H31" s="22">
        <v>0.90080695987654336</v>
      </c>
      <c r="I31" s="22">
        <f t="shared" si="1"/>
        <v>1.0366024691358025</v>
      </c>
      <c r="J31" s="40">
        <v>0.55300000000000005</v>
      </c>
      <c r="K31" s="40">
        <v>8.2652777777777769E-2</v>
      </c>
      <c r="L31" s="39">
        <v>0.47785802469135802</v>
      </c>
      <c r="M31" s="40">
        <f t="shared" si="2"/>
        <v>0.56051080246913576</v>
      </c>
    </row>
    <row r="32" spans="1:13" x14ac:dyDescent="0.2">
      <c r="A32" s="9">
        <v>39934</v>
      </c>
      <c r="B32" s="10">
        <v>1.224</v>
      </c>
      <c r="C32" s="19">
        <v>0.16787037037037034</v>
      </c>
      <c r="D32" s="19">
        <v>1.0674675925925927</v>
      </c>
      <c r="E32" s="19">
        <f t="shared" si="0"/>
        <v>1.2353379629629631</v>
      </c>
      <c r="F32" s="22">
        <v>1.06158</v>
      </c>
      <c r="G32" s="22">
        <v>0.15216861111111102</v>
      </c>
      <c r="H32" s="22">
        <v>0.91619788580246908</v>
      </c>
      <c r="I32" s="22">
        <f t="shared" si="1"/>
        <v>1.0683664969135802</v>
      </c>
      <c r="J32" s="40">
        <v>0.53900000000000003</v>
      </c>
      <c r="K32" s="40">
        <v>6.9425925925925877E-2</v>
      </c>
      <c r="L32" s="39">
        <v>0.47635648148148152</v>
      </c>
      <c r="M32" s="40">
        <f t="shared" si="2"/>
        <v>0.54578240740740736</v>
      </c>
    </row>
    <row r="33" spans="1:13" x14ac:dyDescent="0.2">
      <c r="A33" s="9">
        <v>39965</v>
      </c>
      <c r="B33" s="10">
        <v>1.294</v>
      </c>
      <c r="C33" s="19">
        <v>0.17938425925925927</v>
      </c>
      <c r="D33" s="19">
        <v>1.0765185185185187</v>
      </c>
      <c r="E33" s="19">
        <f t="shared" si="0"/>
        <v>1.255902777777778</v>
      </c>
      <c r="F33" s="22">
        <v>1.09602</v>
      </c>
      <c r="G33" s="22">
        <v>0.16248222222222219</v>
      </c>
      <c r="H33" s="22">
        <v>0.91121442901234573</v>
      </c>
      <c r="I33" s="22">
        <f t="shared" si="1"/>
        <v>1.073696651234568</v>
      </c>
      <c r="J33" s="40">
        <v>0.54800000000000004</v>
      </c>
      <c r="K33" s="40">
        <v>5.8851851851851898E-2</v>
      </c>
      <c r="L33" s="39">
        <v>0.48479166666666673</v>
      </c>
      <c r="M33" s="40">
        <f t="shared" si="2"/>
        <v>0.54364351851851866</v>
      </c>
    </row>
    <row r="34" spans="1:13" x14ac:dyDescent="0.2">
      <c r="A34" s="9">
        <v>39995</v>
      </c>
      <c r="B34" s="10">
        <v>1.27</v>
      </c>
      <c r="C34" s="19">
        <v>0.2111898148148148</v>
      </c>
      <c r="D34" s="19">
        <v>1.0889274691358024</v>
      </c>
      <c r="E34" s="19">
        <f t="shared" si="0"/>
        <v>1.3001172839506172</v>
      </c>
      <c r="F34" s="22">
        <v>1.0862000000000001</v>
      </c>
      <c r="G34" s="22">
        <v>0.19550587962962965</v>
      </c>
      <c r="H34" s="22">
        <v>0.92004461419753092</v>
      </c>
      <c r="I34" s="22">
        <f t="shared" si="1"/>
        <v>1.1155504938271605</v>
      </c>
      <c r="J34" s="40">
        <v>0.54600000000000004</v>
      </c>
      <c r="K34" s="40">
        <v>5.034722222222221E-2</v>
      </c>
      <c r="L34" s="39">
        <v>0.492496913580247</v>
      </c>
      <c r="M34" s="40">
        <f t="shared" si="2"/>
        <v>0.54284413580246915</v>
      </c>
    </row>
    <row r="35" spans="1:13" x14ac:dyDescent="0.2">
      <c r="A35" s="9">
        <v>40026</v>
      </c>
      <c r="B35" s="10">
        <v>1.2949999999999999</v>
      </c>
      <c r="C35" s="19">
        <v>0.20164351851851864</v>
      </c>
      <c r="D35" s="19">
        <v>1.0781635802469134</v>
      </c>
      <c r="E35" s="19">
        <f t="shared" si="0"/>
        <v>1.279807098765432</v>
      </c>
      <c r="F35" s="22">
        <v>1.11738</v>
      </c>
      <c r="G35" s="22">
        <v>0.18147805555555557</v>
      </c>
      <c r="H35" s="22">
        <v>0.91609543209876543</v>
      </c>
      <c r="I35" s="22">
        <f t="shared" si="1"/>
        <v>1.0975734876543211</v>
      </c>
      <c r="J35" s="40">
        <v>0.54600000000000004</v>
      </c>
      <c r="K35" s="40">
        <v>5.3310185185185141E-2</v>
      </c>
      <c r="L35" s="39">
        <v>0.49196759259259265</v>
      </c>
      <c r="M35" s="40">
        <f t="shared" si="2"/>
        <v>0.54527777777777775</v>
      </c>
    </row>
    <row r="36" spans="1:13" x14ac:dyDescent="0.2">
      <c r="A36" s="9">
        <v>40057</v>
      </c>
      <c r="B36" s="10">
        <v>1.2709999999999999</v>
      </c>
      <c r="C36" s="19">
        <v>0.18867592592592597</v>
      </c>
      <c r="D36" s="19">
        <v>1.0904027777777776</v>
      </c>
      <c r="E36" s="19">
        <f t="shared" si="0"/>
        <v>1.2790787037037035</v>
      </c>
      <c r="F36" s="22">
        <v>1.09609</v>
      </c>
      <c r="G36" s="22">
        <v>0.17439976851851857</v>
      </c>
      <c r="H36" s="22">
        <v>0.93279637345679012</v>
      </c>
      <c r="I36" s="22">
        <f t="shared" si="1"/>
        <v>1.1071961419753087</v>
      </c>
      <c r="J36" s="40">
        <v>0.54500000000000004</v>
      </c>
      <c r="K36" s="40">
        <v>5.7439814814814798E-2</v>
      </c>
      <c r="L36" s="39">
        <v>0.48866666666666675</v>
      </c>
      <c r="M36" s="40">
        <f t="shared" si="2"/>
        <v>0.54610648148148155</v>
      </c>
    </row>
    <row r="37" spans="1:13" x14ac:dyDescent="0.2">
      <c r="A37" s="9">
        <v>40087</v>
      </c>
      <c r="B37" s="10">
        <v>1.256</v>
      </c>
      <c r="C37" s="19">
        <v>0.16047222222222227</v>
      </c>
      <c r="D37" s="19">
        <v>1.1113317901234567</v>
      </c>
      <c r="E37" s="19">
        <f t="shared" si="0"/>
        <v>1.2718040123456791</v>
      </c>
      <c r="F37" s="22">
        <v>1.0957300000000001</v>
      </c>
      <c r="G37" s="22">
        <v>0.15493305555555559</v>
      </c>
      <c r="H37" s="22">
        <v>0.95209543209876546</v>
      </c>
      <c r="I37" s="22">
        <f t="shared" si="1"/>
        <v>1.107028487654321</v>
      </c>
      <c r="J37" s="40">
        <v>0.54500000000000004</v>
      </c>
      <c r="K37" s="40">
        <v>5.9250000000000011E-2</v>
      </c>
      <c r="L37" s="39">
        <v>0.49347530864197536</v>
      </c>
      <c r="M37" s="40">
        <f t="shared" si="2"/>
        <v>0.55272530864197533</v>
      </c>
    </row>
    <row r="38" spans="1:13" x14ac:dyDescent="0.2">
      <c r="A38" s="9">
        <v>40118</v>
      </c>
      <c r="B38" s="10">
        <v>1.2889999999999999</v>
      </c>
      <c r="C38" s="19">
        <v>0.13285648148148149</v>
      </c>
      <c r="D38" s="19">
        <v>1.1333086419753085</v>
      </c>
      <c r="E38" s="19">
        <f t="shared" si="0"/>
        <v>1.2661651234567899</v>
      </c>
      <c r="F38" s="22">
        <v>1.1260399999999999</v>
      </c>
      <c r="G38" s="22">
        <v>0.13224087962962966</v>
      </c>
      <c r="H38" s="22">
        <v>0.97504992283950609</v>
      </c>
      <c r="I38" s="22">
        <f t="shared" si="1"/>
        <v>1.1072908024691357</v>
      </c>
      <c r="J38" s="40">
        <v>0.56999999999999995</v>
      </c>
      <c r="K38" s="40">
        <v>6.2884259259259279E-2</v>
      </c>
      <c r="L38" s="39">
        <v>0.50559413580246915</v>
      </c>
      <c r="M38" s="40">
        <f t="shared" si="2"/>
        <v>0.56847839506172848</v>
      </c>
    </row>
    <row r="39" spans="1:13" x14ac:dyDescent="0.2">
      <c r="A39" s="9">
        <v>40148</v>
      </c>
      <c r="B39" s="10">
        <v>1.2729999999999999</v>
      </c>
      <c r="C39" s="19">
        <v>0.12474537037037042</v>
      </c>
      <c r="D39" s="19">
        <v>1.1713595679012345</v>
      </c>
      <c r="E39" s="19">
        <f t="shared" si="0"/>
        <v>1.296104938271605</v>
      </c>
      <c r="F39" s="22">
        <v>1.11467</v>
      </c>
      <c r="G39" s="22">
        <v>0.12411629629629628</v>
      </c>
      <c r="H39" s="22">
        <v>1.0061094444444445</v>
      </c>
      <c r="I39" s="22">
        <f t="shared" si="1"/>
        <v>1.1302257407407408</v>
      </c>
      <c r="J39" s="40">
        <v>0.59799999999999998</v>
      </c>
      <c r="K39" s="40">
        <v>7.4083333333333362E-2</v>
      </c>
      <c r="L39" s="39">
        <v>0.52296296296296296</v>
      </c>
      <c r="M39" s="40">
        <f t="shared" si="2"/>
        <v>0.59704629629629635</v>
      </c>
    </row>
    <row r="40" spans="1:13" x14ac:dyDescent="0.2">
      <c r="A40" s="9">
        <v>40179</v>
      </c>
      <c r="B40" s="10">
        <v>1.3049999999999999</v>
      </c>
      <c r="C40" s="19">
        <v>9.5319444444444457E-2</v>
      </c>
      <c r="D40" s="19">
        <v>1.1879768518518519</v>
      </c>
      <c r="E40" s="19">
        <f t="shared" si="0"/>
        <v>1.2832962962962964</v>
      </c>
      <c r="F40" s="22">
        <v>1.1452500000000001</v>
      </c>
      <c r="G40" s="22">
        <v>0.11127449074074075</v>
      </c>
      <c r="H40" s="22">
        <v>1.0206863734567901</v>
      </c>
      <c r="I40" s="22">
        <f t="shared" si="1"/>
        <v>1.1319608641975309</v>
      </c>
      <c r="J40" s="40">
        <v>0.61599999999999999</v>
      </c>
      <c r="K40" s="40">
        <v>7.8143518518518515E-2</v>
      </c>
      <c r="L40" s="39">
        <v>0.54087808641975299</v>
      </c>
      <c r="M40" s="40">
        <f t="shared" si="2"/>
        <v>0.61902160493827152</v>
      </c>
    </row>
    <row r="41" spans="1:13" x14ac:dyDescent="0.2">
      <c r="A41" s="9">
        <v>40210</v>
      </c>
      <c r="B41" s="10">
        <v>1.3120000000000001</v>
      </c>
      <c r="C41" s="19">
        <v>0.10600462962962959</v>
      </c>
      <c r="D41" s="19">
        <v>1.2107947530864198</v>
      </c>
      <c r="E41" s="19">
        <f t="shared" si="0"/>
        <v>1.3167993827160493</v>
      </c>
      <c r="F41" s="22">
        <v>1.14232</v>
      </c>
      <c r="G41" s="22">
        <v>0.10479009259259255</v>
      </c>
      <c r="H41" s="22">
        <v>1.0418868055555557</v>
      </c>
      <c r="I41" s="22">
        <f t="shared" si="1"/>
        <v>1.1466768981481483</v>
      </c>
      <c r="J41" s="40">
        <v>0.64100000000000001</v>
      </c>
      <c r="K41" s="40">
        <v>8.0138888888888843E-2</v>
      </c>
      <c r="L41" s="39">
        <v>0.55645679012345683</v>
      </c>
      <c r="M41" s="40">
        <f t="shared" si="2"/>
        <v>0.63659567901234571</v>
      </c>
    </row>
    <row r="42" spans="1:13" x14ac:dyDescent="0.2">
      <c r="A42" s="9">
        <v>40238</v>
      </c>
      <c r="B42" s="10">
        <v>1.3580000000000001</v>
      </c>
      <c r="C42" s="19">
        <v>0.14129166666666665</v>
      </c>
      <c r="D42" s="19">
        <v>1.2184537037037038</v>
      </c>
      <c r="E42" s="19">
        <f t="shared" si="0"/>
        <v>1.3597453703703704</v>
      </c>
      <c r="F42" s="22">
        <v>1.1895800000000001</v>
      </c>
      <c r="G42" s="22">
        <v>0.13542499999999996</v>
      </c>
      <c r="H42" s="22">
        <v>1.0572397993827163</v>
      </c>
      <c r="I42" s="22">
        <f t="shared" si="1"/>
        <v>1.1926647993827162</v>
      </c>
      <c r="J42" s="40">
        <v>0.65700000000000003</v>
      </c>
      <c r="K42" s="40">
        <v>8.6347222222222186E-2</v>
      </c>
      <c r="L42" s="39">
        <v>0.5699537037037038</v>
      </c>
      <c r="M42" s="40">
        <f t="shared" si="2"/>
        <v>0.65630092592592604</v>
      </c>
    </row>
    <row r="43" spans="1:13" x14ac:dyDescent="0.2">
      <c r="A43" s="9">
        <v>40269</v>
      </c>
      <c r="B43" s="10">
        <v>1.3859999999999999</v>
      </c>
      <c r="C43" s="19">
        <v>0.15334259259259253</v>
      </c>
      <c r="D43" s="19">
        <v>1.2241651234567901</v>
      </c>
      <c r="E43" s="19">
        <f t="shared" si="0"/>
        <v>1.3775077160493825</v>
      </c>
      <c r="F43" s="22">
        <v>1.21583</v>
      </c>
      <c r="G43" s="22">
        <v>0.13579550925925921</v>
      </c>
      <c r="H43" s="22">
        <v>1.0744102932098767</v>
      </c>
      <c r="I43" s="22">
        <f t="shared" si="1"/>
        <v>1.2102058024691358</v>
      </c>
      <c r="J43" s="40">
        <v>0.66100000000000003</v>
      </c>
      <c r="K43" s="40">
        <v>8.2652777777777769E-2</v>
      </c>
      <c r="L43" s="39">
        <v>0.57985802469135805</v>
      </c>
      <c r="M43" s="40">
        <f t="shared" si="2"/>
        <v>0.66251080246913585</v>
      </c>
    </row>
    <row r="44" spans="1:13" x14ac:dyDescent="0.2">
      <c r="A44" s="9">
        <v>40299</v>
      </c>
      <c r="B44" s="10">
        <v>1.391</v>
      </c>
      <c r="C44" s="19">
        <v>0.16787037037037034</v>
      </c>
      <c r="D44" s="19">
        <v>1.2178009259259259</v>
      </c>
      <c r="E44" s="19">
        <f t="shared" si="0"/>
        <v>1.3856712962962963</v>
      </c>
      <c r="F44" s="22">
        <v>1.2412099999999999</v>
      </c>
      <c r="G44" s="22">
        <v>0.15216861111111102</v>
      </c>
      <c r="H44" s="22">
        <v>1.0809645524691358</v>
      </c>
      <c r="I44" s="22">
        <f t="shared" si="1"/>
        <v>1.2331331635802467</v>
      </c>
      <c r="J44" s="40">
        <v>0.66</v>
      </c>
      <c r="K44" s="40">
        <v>6.9425925925925877E-2</v>
      </c>
      <c r="L44" s="39">
        <v>0.59035648148148157</v>
      </c>
      <c r="M44" s="40">
        <f t="shared" si="2"/>
        <v>0.65978240740740746</v>
      </c>
    </row>
    <row r="45" spans="1:13" x14ac:dyDescent="0.2">
      <c r="A45" s="9">
        <v>40330</v>
      </c>
      <c r="B45" s="10">
        <v>1.377</v>
      </c>
      <c r="C45" s="19">
        <v>0.17938425925925927</v>
      </c>
      <c r="D45" s="19">
        <v>1.1935185185185184</v>
      </c>
      <c r="E45" s="19">
        <f t="shared" si="0"/>
        <v>1.3729027777777776</v>
      </c>
      <c r="F45" s="22">
        <v>1.2363</v>
      </c>
      <c r="G45" s="22">
        <v>0.16248222222222219</v>
      </c>
      <c r="H45" s="22">
        <v>1.0608877623456789</v>
      </c>
      <c r="I45" s="22">
        <f t="shared" si="1"/>
        <v>1.2233699845679011</v>
      </c>
      <c r="J45" s="40">
        <v>0.66100000000000003</v>
      </c>
      <c r="K45" s="40">
        <v>5.8851851851851898E-2</v>
      </c>
      <c r="L45" s="39">
        <v>0.60012500000000002</v>
      </c>
      <c r="M45" s="40">
        <f t="shared" si="2"/>
        <v>0.65897685185185195</v>
      </c>
    </row>
    <row r="46" spans="1:13" x14ac:dyDescent="0.2">
      <c r="A46" s="9">
        <v>40360</v>
      </c>
      <c r="B46" s="10">
        <v>1.371</v>
      </c>
      <c r="C46" s="19">
        <v>0.2111898148148148</v>
      </c>
      <c r="D46" s="19">
        <v>1.1725941358024692</v>
      </c>
      <c r="E46" s="19">
        <f t="shared" si="0"/>
        <v>1.383783950617284</v>
      </c>
      <c r="F46" s="22">
        <v>1.2153099999999999</v>
      </c>
      <c r="G46" s="22">
        <v>0.19550587962962965</v>
      </c>
      <c r="H46" s="22">
        <v>1.0411946141975308</v>
      </c>
      <c r="I46" s="22">
        <f t="shared" si="1"/>
        <v>1.2367004938271604</v>
      </c>
      <c r="J46" s="40">
        <v>0.65800000000000003</v>
      </c>
      <c r="K46" s="40">
        <v>5.034722222222221E-2</v>
      </c>
      <c r="L46" s="39">
        <v>0.60349691358024693</v>
      </c>
      <c r="M46" s="40">
        <f t="shared" si="2"/>
        <v>0.65384413580246914</v>
      </c>
    </row>
    <row r="47" spans="1:13" x14ac:dyDescent="0.2">
      <c r="A47" s="9">
        <v>40391</v>
      </c>
      <c r="B47" s="10">
        <v>1.3620000000000001</v>
      </c>
      <c r="C47" s="19">
        <v>0.20164351851851864</v>
      </c>
      <c r="D47" s="19">
        <v>1.1621635802469135</v>
      </c>
      <c r="E47" s="19">
        <f t="shared" si="0"/>
        <v>1.363807098765432</v>
      </c>
      <c r="F47" s="22">
        <v>1.2114400000000001</v>
      </c>
      <c r="G47" s="22">
        <v>0.18147805555555557</v>
      </c>
      <c r="H47" s="22">
        <v>1.0308487654320988</v>
      </c>
      <c r="I47" s="22">
        <f t="shared" si="1"/>
        <v>1.2123268209876543</v>
      </c>
      <c r="J47" s="40">
        <v>0.65400000000000003</v>
      </c>
      <c r="K47" s="40">
        <v>5.3310185185185141E-2</v>
      </c>
      <c r="L47" s="39">
        <v>0.60196759259259269</v>
      </c>
      <c r="M47" s="40">
        <f t="shared" si="2"/>
        <v>0.65527777777777785</v>
      </c>
    </row>
    <row r="48" spans="1:13" x14ac:dyDescent="0.2">
      <c r="A48" s="9">
        <v>40422</v>
      </c>
      <c r="B48" s="10">
        <v>1.355</v>
      </c>
      <c r="C48" s="19">
        <v>0.18867592592592597</v>
      </c>
      <c r="D48" s="19">
        <v>1.1724027777777777</v>
      </c>
      <c r="E48" s="19">
        <f t="shared" si="0"/>
        <v>1.3610787037037038</v>
      </c>
      <c r="F48" s="22">
        <v>1.2171799999999999</v>
      </c>
      <c r="G48" s="22">
        <v>0.17439976851851857</v>
      </c>
      <c r="H48" s="22">
        <v>1.0464230401234569</v>
      </c>
      <c r="I48" s="22">
        <f t="shared" si="1"/>
        <v>1.2208228086419755</v>
      </c>
      <c r="J48" s="40">
        <v>0.65500000000000003</v>
      </c>
      <c r="K48" s="40">
        <v>5.7439814814814798E-2</v>
      </c>
      <c r="L48" s="39">
        <v>0.59966666666666679</v>
      </c>
      <c r="M48" s="40">
        <f t="shared" si="2"/>
        <v>0.65710648148148154</v>
      </c>
    </row>
    <row r="49" spans="1:13" x14ac:dyDescent="0.2">
      <c r="A49" s="9">
        <v>40452</v>
      </c>
      <c r="B49" s="10">
        <v>1.351</v>
      </c>
      <c r="C49" s="19">
        <v>0.16047222222222227</v>
      </c>
      <c r="D49" s="19">
        <v>1.1976651234567901</v>
      </c>
      <c r="E49" s="19">
        <f t="shared" si="0"/>
        <v>1.3581373456790125</v>
      </c>
      <c r="F49" s="22">
        <v>1.22146</v>
      </c>
      <c r="G49" s="22">
        <v>0.15493305555555559</v>
      </c>
      <c r="H49" s="22">
        <v>1.073302098765432</v>
      </c>
      <c r="I49" s="22">
        <f t="shared" si="1"/>
        <v>1.2282351543209877</v>
      </c>
      <c r="J49" s="40">
        <v>0.66</v>
      </c>
      <c r="K49" s="40">
        <v>5.9250000000000011E-2</v>
      </c>
      <c r="L49" s="39">
        <v>0.6038086419753087</v>
      </c>
      <c r="M49" s="40">
        <f t="shared" si="2"/>
        <v>0.66305864197530873</v>
      </c>
    </row>
    <row r="50" spans="1:13" x14ac:dyDescent="0.2">
      <c r="A50" s="9">
        <v>40483</v>
      </c>
      <c r="B50" s="10">
        <v>1.369</v>
      </c>
      <c r="C50" s="19">
        <v>0.13285648148148149</v>
      </c>
      <c r="D50" s="19">
        <v>1.2376419753086418</v>
      </c>
      <c r="E50" s="19">
        <f t="shared" si="0"/>
        <v>1.3704984567901233</v>
      </c>
      <c r="F50" s="22">
        <v>1.2428399999999999</v>
      </c>
      <c r="G50" s="22">
        <v>0.13224087962962966</v>
      </c>
      <c r="H50" s="22">
        <v>1.1131299228395062</v>
      </c>
      <c r="I50" s="22">
        <f t="shared" si="1"/>
        <v>1.2453708024691359</v>
      </c>
      <c r="J50" s="40">
        <v>0.67600000000000005</v>
      </c>
      <c r="K50" s="40">
        <v>6.2884259259259279E-2</v>
      </c>
      <c r="L50" s="39">
        <v>0.62226080246913584</v>
      </c>
      <c r="M50" s="40">
        <f t="shared" si="2"/>
        <v>0.68514506172839518</v>
      </c>
    </row>
    <row r="51" spans="1:13" x14ac:dyDescent="0.2">
      <c r="A51" s="9">
        <v>40513</v>
      </c>
      <c r="B51" s="10">
        <v>1.411</v>
      </c>
      <c r="C51" s="19">
        <v>0.12474537037037042</v>
      </c>
      <c r="D51" s="19">
        <v>1.2930262345679011</v>
      </c>
      <c r="E51" s="19">
        <f t="shared" si="0"/>
        <v>1.4177716049382716</v>
      </c>
      <c r="F51" s="22">
        <v>1.2863800000000001</v>
      </c>
      <c r="G51" s="22">
        <v>0.12411629629629628</v>
      </c>
      <c r="H51" s="22">
        <v>1.1632427777777776</v>
      </c>
      <c r="I51" s="22">
        <f t="shared" si="1"/>
        <v>1.2873590740740739</v>
      </c>
      <c r="J51" s="40">
        <v>0.72699999999999998</v>
      </c>
      <c r="K51" s="40">
        <v>7.4083333333333362E-2</v>
      </c>
      <c r="L51" s="39">
        <v>0.65196296296296297</v>
      </c>
      <c r="M51" s="40">
        <f t="shared" si="2"/>
        <v>0.72604629629629636</v>
      </c>
    </row>
    <row r="52" spans="1:13" x14ac:dyDescent="0.2">
      <c r="A52" s="9">
        <v>40544</v>
      </c>
      <c r="B52" s="10">
        <v>1.452</v>
      </c>
      <c r="C52" s="19">
        <v>9.5319444444444457E-2</v>
      </c>
      <c r="D52" s="19">
        <v>1.3353101851851852</v>
      </c>
      <c r="E52" s="19">
        <f t="shared" si="0"/>
        <v>1.4306296296296297</v>
      </c>
      <c r="F52" s="22">
        <v>1.3281400000000001</v>
      </c>
      <c r="G52" s="22">
        <v>0.11127449074074075</v>
      </c>
      <c r="H52" s="22">
        <v>1.2085330401234569</v>
      </c>
      <c r="I52" s="22">
        <f t="shared" si="1"/>
        <v>1.3198075308641977</v>
      </c>
      <c r="J52" s="40">
        <v>0.76800000000000002</v>
      </c>
      <c r="K52" s="40">
        <v>7.8143518518518515E-2</v>
      </c>
      <c r="L52" s="39">
        <v>0.68454475308641971</v>
      </c>
      <c r="M52" s="40">
        <f t="shared" si="2"/>
        <v>0.76268827160493824</v>
      </c>
    </row>
    <row r="53" spans="1:13" x14ac:dyDescent="0.2">
      <c r="A53" s="9">
        <v>40575</v>
      </c>
      <c r="B53" s="10">
        <v>1.4690000000000001</v>
      </c>
      <c r="C53" s="19">
        <v>0.10600462962962959</v>
      </c>
      <c r="D53" s="19">
        <v>1.367128086419753</v>
      </c>
      <c r="E53" s="19">
        <f t="shared" si="0"/>
        <v>1.4731327160493826</v>
      </c>
      <c r="F53" s="22">
        <v>1.3512599999999999</v>
      </c>
      <c r="G53" s="22">
        <v>0.10479009259259255</v>
      </c>
      <c r="H53" s="22">
        <v>1.2482134722222222</v>
      </c>
      <c r="I53" s="22">
        <f t="shared" si="1"/>
        <v>1.3530035648148149</v>
      </c>
      <c r="J53" s="40">
        <v>0.79100000000000004</v>
      </c>
      <c r="K53" s="40">
        <v>8.0138888888888843E-2</v>
      </c>
      <c r="L53" s="39">
        <v>0.70212345679012345</v>
      </c>
      <c r="M53" s="40">
        <f t="shared" si="2"/>
        <v>0.78226234567901232</v>
      </c>
    </row>
    <row r="54" spans="1:13" x14ac:dyDescent="0.2">
      <c r="A54" s="9">
        <v>40603</v>
      </c>
      <c r="B54" s="10">
        <v>1.5229999999999999</v>
      </c>
      <c r="C54" s="19">
        <v>0.14129166666666665</v>
      </c>
      <c r="D54" s="19">
        <v>1.3777870370370371</v>
      </c>
      <c r="E54" s="19">
        <f t="shared" si="0"/>
        <v>1.5190787037037037</v>
      </c>
      <c r="F54" s="22">
        <v>1.41673</v>
      </c>
      <c r="G54" s="22">
        <v>0.13542499999999996</v>
      </c>
      <c r="H54" s="22">
        <v>1.2800131327160493</v>
      </c>
      <c r="I54" s="22">
        <f t="shared" si="1"/>
        <v>1.4154381327160492</v>
      </c>
      <c r="J54" s="40">
        <v>0.79200000000000004</v>
      </c>
      <c r="K54" s="40">
        <v>8.6347222222222186E-2</v>
      </c>
      <c r="L54" s="39">
        <v>0.7079537037037037</v>
      </c>
      <c r="M54" s="40">
        <f t="shared" si="2"/>
        <v>0.79430092592592594</v>
      </c>
    </row>
    <row r="55" spans="1:13" x14ac:dyDescent="0.2">
      <c r="A55" s="9">
        <v>40634</v>
      </c>
      <c r="B55" s="10">
        <v>1.542</v>
      </c>
      <c r="C55" s="19">
        <v>0.15334259259259253</v>
      </c>
      <c r="D55" s="19">
        <v>1.3834984567901234</v>
      </c>
      <c r="E55" s="19">
        <f t="shared" si="0"/>
        <v>1.536841049382716</v>
      </c>
      <c r="F55" s="22">
        <v>1.4480599999999999</v>
      </c>
      <c r="G55" s="22">
        <v>0.13579550925925921</v>
      </c>
      <c r="H55" s="22">
        <v>1.2882202932098765</v>
      </c>
      <c r="I55" s="22">
        <f t="shared" si="1"/>
        <v>1.4240158024691358</v>
      </c>
      <c r="J55" s="40">
        <v>0.79</v>
      </c>
      <c r="K55" s="40">
        <v>8.2652777777777769E-2</v>
      </c>
      <c r="L55" s="39">
        <v>0.70752469135802476</v>
      </c>
      <c r="M55" s="40">
        <f t="shared" si="2"/>
        <v>0.79017746913580256</v>
      </c>
    </row>
    <row r="56" spans="1:13" x14ac:dyDescent="0.2">
      <c r="A56" s="9">
        <v>40664</v>
      </c>
      <c r="B56" s="10">
        <v>1.548</v>
      </c>
      <c r="C56" s="19">
        <v>0.16787037037037034</v>
      </c>
      <c r="D56" s="19">
        <v>1.372800925925926</v>
      </c>
      <c r="E56" s="19">
        <f t="shared" si="0"/>
        <v>1.5406712962962963</v>
      </c>
      <c r="F56" s="22">
        <v>1.42326</v>
      </c>
      <c r="G56" s="22">
        <v>0.15216861111111102</v>
      </c>
      <c r="H56" s="22">
        <v>1.2744645524691358</v>
      </c>
      <c r="I56" s="22">
        <f t="shared" si="1"/>
        <v>1.4266331635802469</v>
      </c>
      <c r="J56" s="40">
        <v>0.77900000000000003</v>
      </c>
      <c r="K56" s="40">
        <v>6.9425925925925877E-2</v>
      </c>
      <c r="L56" s="39">
        <v>0.70435648148148144</v>
      </c>
      <c r="M56" s="40">
        <f t="shared" si="2"/>
        <v>0.77378240740740734</v>
      </c>
    </row>
    <row r="57" spans="1:13" x14ac:dyDescent="0.2">
      <c r="A57" s="9">
        <v>40695</v>
      </c>
      <c r="B57" s="10">
        <v>1.5289999999999999</v>
      </c>
      <c r="C57" s="19">
        <v>0.17938425925925927</v>
      </c>
      <c r="D57" s="19">
        <v>1.3648518518518518</v>
      </c>
      <c r="E57" s="19">
        <f t="shared" si="0"/>
        <v>1.5442361111111111</v>
      </c>
      <c r="F57" s="22">
        <v>1.40252</v>
      </c>
      <c r="G57" s="22">
        <v>0.16248222222222219</v>
      </c>
      <c r="H57" s="22">
        <v>1.2553010956790123</v>
      </c>
      <c r="I57" s="22">
        <f t="shared" si="1"/>
        <v>1.4177833179012345</v>
      </c>
      <c r="J57" s="40">
        <v>0.755</v>
      </c>
      <c r="K57" s="40">
        <v>5.8851851851851898E-2</v>
      </c>
      <c r="L57" s="39">
        <v>0.69679166666666659</v>
      </c>
      <c r="M57" s="40">
        <f t="shared" si="2"/>
        <v>0.75564351851851852</v>
      </c>
    </row>
    <row r="58" spans="1:13" x14ac:dyDescent="0.2">
      <c r="A58" s="9">
        <v>40725</v>
      </c>
      <c r="B58" s="10">
        <v>1.5760000000000001</v>
      </c>
      <c r="C58" s="19">
        <v>0.2111898148148148</v>
      </c>
      <c r="D58" s="19">
        <v>1.3662608024691358</v>
      </c>
      <c r="E58" s="19">
        <f t="shared" si="0"/>
        <v>1.5774506172839506</v>
      </c>
      <c r="F58" s="22">
        <v>1.45028</v>
      </c>
      <c r="G58" s="22">
        <v>0.19550587962962965</v>
      </c>
      <c r="H58" s="22">
        <v>1.2581246141975309</v>
      </c>
      <c r="I58" s="22">
        <f t="shared" si="1"/>
        <v>1.4536304938271605</v>
      </c>
      <c r="J58" s="40">
        <v>0.73499999999999999</v>
      </c>
      <c r="K58" s="40">
        <v>5.034722222222221E-2</v>
      </c>
      <c r="L58" s="39">
        <v>0.68516358024691348</v>
      </c>
      <c r="M58" s="40">
        <f t="shared" si="2"/>
        <v>0.73551080246913569</v>
      </c>
    </row>
    <row r="59" spans="1:13" x14ac:dyDescent="0.2">
      <c r="A59" s="9">
        <v>40756</v>
      </c>
      <c r="B59" s="10">
        <v>1.5860000000000001</v>
      </c>
      <c r="C59" s="19">
        <v>0.20164351851851864</v>
      </c>
      <c r="D59" s="19">
        <v>1.3831635802469133</v>
      </c>
      <c r="E59" s="19">
        <f t="shared" si="0"/>
        <v>1.5848070987654319</v>
      </c>
      <c r="F59" s="22">
        <v>1.4610399999999999</v>
      </c>
      <c r="G59" s="22">
        <v>0.18147805555555557</v>
      </c>
      <c r="H59" s="22">
        <v>1.275242098765432</v>
      </c>
      <c r="I59" s="22">
        <f t="shared" si="1"/>
        <v>1.4567201543209876</v>
      </c>
      <c r="J59" s="40">
        <v>0.72799999999999998</v>
      </c>
      <c r="K59" s="40">
        <v>5.3310185185185141E-2</v>
      </c>
      <c r="L59" s="39">
        <v>0.67763425925925924</v>
      </c>
      <c r="M59" s="40">
        <f t="shared" si="2"/>
        <v>0.7309444444444444</v>
      </c>
    </row>
    <row r="60" spans="1:13" x14ac:dyDescent="0.2">
      <c r="A60" s="9">
        <v>40787</v>
      </c>
      <c r="B60" s="10">
        <v>1.589</v>
      </c>
      <c r="C60" s="19">
        <v>0.18867592592592597</v>
      </c>
      <c r="D60" s="19">
        <v>1.4054027777777776</v>
      </c>
      <c r="E60" s="19">
        <f t="shared" si="0"/>
        <v>1.5940787037037034</v>
      </c>
      <c r="F60" s="22">
        <v>1.4657899999999999</v>
      </c>
      <c r="G60" s="22">
        <v>0.17439976851851857</v>
      </c>
      <c r="H60" s="22">
        <v>1.2999797067901233</v>
      </c>
      <c r="I60" s="22">
        <f t="shared" si="1"/>
        <v>1.4743794753086419</v>
      </c>
      <c r="J60" s="40">
        <v>0.73099999999999998</v>
      </c>
      <c r="K60" s="40">
        <v>5.7439814814814798E-2</v>
      </c>
      <c r="L60" s="39">
        <v>0.67300000000000004</v>
      </c>
      <c r="M60" s="40">
        <f t="shared" si="2"/>
        <v>0.73043981481481479</v>
      </c>
    </row>
    <row r="61" spans="1:13" x14ac:dyDescent="0.2">
      <c r="A61" s="9">
        <v>40817</v>
      </c>
      <c r="B61" s="10">
        <v>1.5920000000000001</v>
      </c>
      <c r="C61" s="19">
        <v>0.16047222222222227</v>
      </c>
      <c r="D61" s="19">
        <v>1.4299984567901234</v>
      </c>
      <c r="E61" s="19">
        <f t="shared" si="0"/>
        <v>1.5904706790123457</v>
      </c>
      <c r="F61" s="22">
        <v>1.4839199999999999</v>
      </c>
      <c r="G61" s="22">
        <v>0.15493305555555559</v>
      </c>
      <c r="H61" s="22">
        <v>1.3336754320987654</v>
      </c>
      <c r="I61" s="22">
        <f t="shared" si="1"/>
        <v>1.4886084876543211</v>
      </c>
      <c r="J61" s="40">
        <v>0.73</v>
      </c>
      <c r="K61" s="40">
        <v>5.9250000000000011E-2</v>
      </c>
      <c r="L61" s="39">
        <v>0.66880864197530865</v>
      </c>
      <c r="M61" s="40">
        <f t="shared" si="2"/>
        <v>0.72805864197530867</v>
      </c>
    </row>
    <row r="62" spans="1:13" x14ac:dyDescent="0.2">
      <c r="A62" s="9">
        <v>40848</v>
      </c>
      <c r="B62" s="10">
        <v>1.591</v>
      </c>
      <c r="C62" s="19">
        <v>0.13285648148148149</v>
      </c>
      <c r="D62" s="19">
        <v>1.4733086419753085</v>
      </c>
      <c r="E62" s="19">
        <f t="shared" si="0"/>
        <v>1.60616512345679</v>
      </c>
      <c r="F62" s="22">
        <v>1.5128900000000001</v>
      </c>
      <c r="G62" s="22">
        <v>0.13224087962962966</v>
      </c>
      <c r="H62" s="22">
        <v>1.4057232561728394</v>
      </c>
      <c r="I62" s="22">
        <f t="shared" si="1"/>
        <v>1.5379641358024692</v>
      </c>
      <c r="J62" s="40">
        <v>0.72499999999999998</v>
      </c>
      <c r="K62" s="40">
        <v>6.2884259259259279E-2</v>
      </c>
      <c r="L62" s="39">
        <v>0.66459413580246907</v>
      </c>
      <c r="M62" s="40">
        <f t="shared" si="2"/>
        <v>0.72747839506172829</v>
      </c>
    </row>
    <row r="63" spans="1:13" x14ac:dyDescent="0.2">
      <c r="A63" s="9">
        <v>40878</v>
      </c>
      <c r="B63" s="10">
        <v>1.655</v>
      </c>
      <c r="C63" s="19">
        <v>0.12474537037037042</v>
      </c>
      <c r="D63" s="19">
        <v>1.5310262345679011</v>
      </c>
      <c r="E63" s="19">
        <f t="shared" si="0"/>
        <v>1.6557716049382716</v>
      </c>
      <c r="F63" s="22">
        <v>1.63165</v>
      </c>
      <c r="G63" s="22">
        <v>0.12411629629629628</v>
      </c>
      <c r="H63" s="22">
        <v>1.4828727777777779</v>
      </c>
      <c r="I63" s="22">
        <f t="shared" si="1"/>
        <v>1.6069890740740742</v>
      </c>
      <c r="J63" s="40">
        <v>0.73499999999999999</v>
      </c>
      <c r="K63" s="40">
        <v>7.4083333333333362E-2</v>
      </c>
      <c r="L63" s="39">
        <v>0.66629629629629628</v>
      </c>
      <c r="M63" s="40">
        <f t="shared" si="2"/>
        <v>0.74037962962962967</v>
      </c>
    </row>
    <row r="64" spans="1:13" x14ac:dyDescent="0.2">
      <c r="A64" s="9">
        <v>40909</v>
      </c>
      <c r="B64" s="10">
        <v>1.7</v>
      </c>
      <c r="C64" s="19">
        <v>9.5319444444444457E-2</v>
      </c>
      <c r="D64" s="19">
        <v>1.5886435185185184</v>
      </c>
      <c r="E64" s="19">
        <f t="shared" si="0"/>
        <v>1.6839629629629629</v>
      </c>
      <c r="F64" s="22">
        <v>1.67171</v>
      </c>
      <c r="G64" s="22">
        <v>0.11127449074074075</v>
      </c>
      <c r="H64" s="22">
        <v>1.5520397067901233</v>
      </c>
      <c r="I64" s="22">
        <f t="shared" si="1"/>
        <v>1.6633141975308641</v>
      </c>
      <c r="J64" s="40">
        <v>0.754</v>
      </c>
      <c r="K64" s="40">
        <v>7.8143518518518515E-2</v>
      </c>
      <c r="L64" s="39">
        <v>0.68287808641975312</v>
      </c>
      <c r="M64" s="40">
        <f t="shared" si="2"/>
        <v>0.76102160493827165</v>
      </c>
    </row>
    <row r="65" spans="1:15" x14ac:dyDescent="0.2">
      <c r="A65" s="9">
        <v>40940</v>
      </c>
      <c r="B65" s="10">
        <v>1.7370000000000001</v>
      </c>
      <c r="C65" s="19">
        <v>0.10600462962962959</v>
      </c>
      <c r="D65" s="19">
        <v>1.6311280864197528</v>
      </c>
      <c r="E65" s="19">
        <f t="shared" si="0"/>
        <v>1.7371327160493824</v>
      </c>
      <c r="F65" s="22">
        <v>1.6929399999999999</v>
      </c>
      <c r="G65" s="22">
        <v>0.10479009259259255</v>
      </c>
      <c r="H65" s="22">
        <v>1.5791434722222222</v>
      </c>
      <c r="I65" s="22">
        <f t="shared" si="1"/>
        <v>1.6839335648148148</v>
      </c>
      <c r="J65" s="40">
        <v>0.79200000000000004</v>
      </c>
      <c r="K65" s="40">
        <v>8.0138888888888843E-2</v>
      </c>
      <c r="L65" s="39">
        <v>0.72312345679012358</v>
      </c>
      <c r="M65" s="40">
        <f t="shared" si="2"/>
        <v>0.80326234567901245</v>
      </c>
    </row>
    <row r="66" spans="1:15" x14ac:dyDescent="0.2">
      <c r="A66" s="9">
        <v>40969</v>
      </c>
      <c r="B66" s="10">
        <v>1.7989999999999999</v>
      </c>
      <c r="C66" s="19">
        <v>0.14129166666666665</v>
      </c>
      <c r="D66" s="19">
        <v>1.6617870370370371</v>
      </c>
      <c r="E66" s="19">
        <f t="shared" si="0"/>
        <v>1.8030787037037037</v>
      </c>
      <c r="F66" s="22">
        <v>1.72427</v>
      </c>
      <c r="G66" s="22">
        <v>0.13542499999999996</v>
      </c>
      <c r="H66" s="22">
        <v>1.5920831327160494</v>
      </c>
      <c r="I66" s="22">
        <f t="shared" si="1"/>
        <v>1.7275081327160493</v>
      </c>
      <c r="J66" s="40">
        <v>0.86799999999999999</v>
      </c>
      <c r="K66" s="40">
        <v>8.6347222222222186E-2</v>
      </c>
      <c r="L66" s="39">
        <v>0.76662037037037034</v>
      </c>
      <c r="M66" s="40">
        <f t="shared" si="2"/>
        <v>0.85296759259259258</v>
      </c>
    </row>
    <row r="67" spans="1:15" x14ac:dyDescent="0.2">
      <c r="A67" s="9">
        <v>41000</v>
      </c>
      <c r="B67" s="10">
        <v>1.85</v>
      </c>
      <c r="C67" s="19">
        <v>0.15334259259259253</v>
      </c>
      <c r="D67" s="19">
        <v>1.6638317901234567</v>
      </c>
      <c r="E67" s="19">
        <f t="shared" si="0"/>
        <v>1.8171743827160491</v>
      </c>
      <c r="F67" s="22">
        <v>1.73505</v>
      </c>
      <c r="G67" s="22">
        <v>0.13579550925925921</v>
      </c>
      <c r="H67" s="22">
        <v>1.579646959876543</v>
      </c>
      <c r="I67" s="22">
        <f t="shared" si="1"/>
        <v>1.7154424691358021</v>
      </c>
      <c r="J67" s="40">
        <v>0.88900000000000001</v>
      </c>
      <c r="K67" s="40">
        <v>8.2652777777777769E-2</v>
      </c>
      <c r="L67" s="39">
        <v>0.78719135802469131</v>
      </c>
      <c r="M67" s="40">
        <f t="shared" si="2"/>
        <v>0.86984413580246911</v>
      </c>
    </row>
    <row r="68" spans="1:15" x14ac:dyDescent="0.2">
      <c r="A68" s="9">
        <v>41030</v>
      </c>
      <c r="B68" s="10">
        <v>1.8049999999999999</v>
      </c>
      <c r="C68" s="19">
        <v>0.16787037037037034</v>
      </c>
      <c r="D68" s="19">
        <v>1.6381342592592592</v>
      </c>
      <c r="E68" s="19">
        <f t="shared" si="0"/>
        <v>1.8060046296296295</v>
      </c>
      <c r="F68" s="22">
        <v>1.7030099999999999</v>
      </c>
      <c r="G68" s="22">
        <v>0.15216861111111102</v>
      </c>
      <c r="H68" s="22">
        <v>1.5482812191358024</v>
      </c>
      <c r="I68" s="22">
        <f t="shared" si="1"/>
        <v>1.7004498302469133</v>
      </c>
      <c r="J68" s="40">
        <v>0.84299999999999997</v>
      </c>
      <c r="K68" s="40">
        <v>6.9425925925925877E-2</v>
      </c>
      <c r="L68" s="39">
        <v>0.77168981481481469</v>
      </c>
      <c r="M68" s="40">
        <f t="shared" si="2"/>
        <v>0.84111574074074058</v>
      </c>
    </row>
    <row r="69" spans="1:15" x14ac:dyDescent="0.2">
      <c r="A69" s="9">
        <v>41061</v>
      </c>
      <c r="B69" s="10">
        <v>1.76</v>
      </c>
      <c r="C69" s="19">
        <v>0.17938425925925927</v>
      </c>
      <c r="D69" s="19">
        <v>1.5855185185185185</v>
      </c>
      <c r="E69" s="19">
        <f t="shared" ref="E69:E111" si="3">C69+D69</f>
        <v>1.7649027777777779</v>
      </c>
      <c r="F69" s="22">
        <v>1.65723</v>
      </c>
      <c r="G69" s="22">
        <v>0.16248222222222219</v>
      </c>
      <c r="H69" s="22">
        <v>1.4990344290123456</v>
      </c>
      <c r="I69" s="22">
        <f t="shared" ref="I69:I111" si="4">G69+H69</f>
        <v>1.6615166512345678</v>
      </c>
      <c r="J69" s="40">
        <v>0.79400000000000004</v>
      </c>
      <c r="K69" s="40">
        <v>5.8851851851851898E-2</v>
      </c>
      <c r="L69" s="39">
        <v>0.73345833333333321</v>
      </c>
      <c r="M69" s="40">
        <f t="shared" ref="M69:M111" si="5">K69+L69</f>
        <v>0.79231018518518515</v>
      </c>
      <c r="O69" s="7" t="s">
        <v>177</v>
      </c>
    </row>
    <row r="70" spans="1:15" x14ac:dyDescent="0.2">
      <c r="A70" s="9">
        <v>41091</v>
      </c>
      <c r="B70" s="10">
        <v>1.75</v>
      </c>
      <c r="C70" s="19">
        <v>0.2111898148148148</v>
      </c>
      <c r="D70" s="19">
        <v>1.5785941358024693</v>
      </c>
      <c r="E70" s="19">
        <f t="shared" si="3"/>
        <v>1.7897839506172841</v>
      </c>
      <c r="F70" s="22">
        <v>1.6470199999999999</v>
      </c>
      <c r="G70" s="22">
        <v>0.19550587962962965</v>
      </c>
      <c r="H70" s="22">
        <v>1.4938646141975307</v>
      </c>
      <c r="I70" s="22">
        <f t="shared" si="4"/>
        <v>1.6893704938271603</v>
      </c>
      <c r="J70" s="40">
        <v>0.74199999999999999</v>
      </c>
      <c r="K70" s="40">
        <v>5.034722222222221E-2</v>
      </c>
      <c r="L70" s="39">
        <v>0.71383024691358032</v>
      </c>
      <c r="M70" s="40">
        <f t="shared" si="5"/>
        <v>0.76417746913580253</v>
      </c>
    </row>
    <row r="71" spans="1:15" x14ac:dyDescent="0.2">
      <c r="A71" s="9">
        <v>41122</v>
      </c>
      <c r="B71" s="10">
        <v>1.8180000000000001</v>
      </c>
      <c r="C71" s="19">
        <v>0.20164351851851864</v>
      </c>
      <c r="D71" s="19">
        <v>1.6121635802469136</v>
      </c>
      <c r="E71" s="19">
        <f t="shared" si="3"/>
        <v>1.8138070987654322</v>
      </c>
      <c r="F71" s="22">
        <v>1.7168099999999999</v>
      </c>
      <c r="G71" s="22">
        <v>0.18147805555555557</v>
      </c>
      <c r="H71" s="22">
        <v>1.5255554320987654</v>
      </c>
      <c r="I71" s="22">
        <f t="shared" si="4"/>
        <v>1.7070334876543209</v>
      </c>
      <c r="J71" s="40">
        <v>0.76800000000000002</v>
      </c>
      <c r="K71" s="40">
        <v>5.3310185185185141E-2</v>
      </c>
      <c r="L71" s="39">
        <v>0.72230092592592599</v>
      </c>
      <c r="M71" s="40">
        <f t="shared" si="5"/>
        <v>0.77561111111111114</v>
      </c>
    </row>
    <row r="72" spans="1:15" x14ac:dyDescent="0.2">
      <c r="A72" s="9">
        <v>41153</v>
      </c>
      <c r="B72" s="10">
        <v>1.87</v>
      </c>
      <c r="C72" s="19">
        <v>0.18867592592592597</v>
      </c>
      <c r="D72" s="19">
        <v>1.656736111111111</v>
      </c>
      <c r="E72" s="19">
        <f t="shared" si="3"/>
        <v>1.845412037037037</v>
      </c>
      <c r="F72" s="22">
        <v>1.7642199999999999</v>
      </c>
      <c r="G72" s="22">
        <v>0.17439976851851857</v>
      </c>
      <c r="H72" s="22">
        <v>1.5719563734567901</v>
      </c>
      <c r="I72" s="22">
        <f t="shared" si="4"/>
        <v>1.7463561419753086</v>
      </c>
      <c r="J72" s="40">
        <v>0.81799999999999995</v>
      </c>
      <c r="K72" s="40">
        <v>5.7439814814814798E-2</v>
      </c>
      <c r="L72" s="39">
        <v>0.7556666666666666</v>
      </c>
      <c r="M72" s="40">
        <f t="shared" si="5"/>
        <v>0.81310648148148135</v>
      </c>
    </row>
    <row r="73" spans="1:15" x14ac:dyDescent="0.2">
      <c r="A73" s="9">
        <v>41183</v>
      </c>
      <c r="B73" s="10">
        <v>1.833</v>
      </c>
      <c r="C73" s="19">
        <v>0.16047222222222227</v>
      </c>
      <c r="D73" s="19">
        <v>1.6599984567901236</v>
      </c>
      <c r="E73" s="19">
        <f t="shared" si="3"/>
        <v>1.8204706790123459</v>
      </c>
      <c r="F73" s="22">
        <v>1.7456499999999999</v>
      </c>
      <c r="G73" s="22">
        <v>0.15493305555555559</v>
      </c>
      <c r="H73" s="22">
        <v>1.5870487654320986</v>
      </c>
      <c r="I73" s="22">
        <f t="shared" si="4"/>
        <v>1.7419818209876543</v>
      </c>
      <c r="J73" s="40">
        <v>0.85099999999999998</v>
      </c>
      <c r="K73" s="40">
        <v>5.9250000000000011E-2</v>
      </c>
      <c r="L73" s="39">
        <v>0.78747530864197535</v>
      </c>
      <c r="M73" s="40">
        <f t="shared" si="5"/>
        <v>0.84672530864197537</v>
      </c>
    </row>
    <row r="74" spans="1:15" x14ac:dyDescent="0.2">
      <c r="A74" s="9">
        <v>41214</v>
      </c>
      <c r="B74" s="10">
        <v>1.7589999999999999</v>
      </c>
      <c r="C74" s="19">
        <v>0.13285648148148149</v>
      </c>
      <c r="D74" s="19">
        <v>1.639975308641975</v>
      </c>
      <c r="E74" s="19">
        <f t="shared" si="3"/>
        <v>1.7728317901234565</v>
      </c>
      <c r="F74" s="22">
        <v>1.71285</v>
      </c>
      <c r="G74" s="22">
        <v>0.13224087962962966</v>
      </c>
      <c r="H74" s="22">
        <v>1.5827732561728396</v>
      </c>
      <c r="I74" s="22">
        <f t="shared" si="4"/>
        <v>1.7150141358024693</v>
      </c>
      <c r="J74" s="40">
        <v>0.873</v>
      </c>
      <c r="K74" s="40">
        <v>6.2884259259259279E-2</v>
      </c>
      <c r="L74" s="39">
        <v>0.80259413580246919</v>
      </c>
      <c r="M74" s="40">
        <f t="shared" si="5"/>
        <v>0.86547839506172841</v>
      </c>
    </row>
    <row r="75" spans="1:15" x14ac:dyDescent="0.2">
      <c r="A75" s="9">
        <v>41244</v>
      </c>
      <c r="B75" s="10">
        <v>1.746</v>
      </c>
      <c r="C75" s="19">
        <v>0.12474537037037042</v>
      </c>
      <c r="D75" s="19">
        <v>1.6336929012345678</v>
      </c>
      <c r="E75" s="19">
        <f t="shared" si="3"/>
        <v>1.7584382716049383</v>
      </c>
      <c r="F75" s="22">
        <v>1.7011099999999999</v>
      </c>
      <c r="G75" s="22">
        <v>0.12411629629629628</v>
      </c>
      <c r="H75" s="22">
        <v>1.580236111111111</v>
      </c>
      <c r="I75" s="22">
        <f t="shared" si="4"/>
        <v>1.7043524074074072</v>
      </c>
      <c r="J75" s="40">
        <v>0.88</v>
      </c>
      <c r="K75" s="40">
        <v>7.4083333333333362E-2</v>
      </c>
      <c r="L75" s="39">
        <v>0.80329629629629629</v>
      </c>
      <c r="M75" s="40">
        <f t="shared" si="5"/>
        <v>0.87737962962962968</v>
      </c>
    </row>
    <row r="76" spans="1:15" x14ac:dyDescent="0.2">
      <c r="A76" s="9">
        <v>41275</v>
      </c>
      <c r="B76" s="10">
        <v>1.7490000000000001</v>
      </c>
      <c r="C76" s="19">
        <v>9.5319444444444457E-2</v>
      </c>
      <c r="D76" s="19">
        <v>1.6499768518518518</v>
      </c>
      <c r="E76" s="19">
        <f t="shared" si="3"/>
        <v>1.7452962962962963</v>
      </c>
      <c r="F76" s="22">
        <v>1.69438</v>
      </c>
      <c r="G76" s="22">
        <v>0.11127449074074075</v>
      </c>
      <c r="H76" s="22">
        <v>1.5849930401234567</v>
      </c>
      <c r="I76" s="22">
        <f t="shared" si="4"/>
        <v>1.6962675308641975</v>
      </c>
      <c r="J76" s="40">
        <v>0.872</v>
      </c>
      <c r="K76" s="40">
        <v>7.8143518518518515E-2</v>
      </c>
      <c r="L76" s="39">
        <v>0.7922114197530864</v>
      </c>
      <c r="M76" s="40">
        <f t="shared" si="5"/>
        <v>0.87035493827160493</v>
      </c>
    </row>
    <row r="77" spans="1:15" x14ac:dyDescent="0.2">
      <c r="A77" s="9">
        <v>41306</v>
      </c>
      <c r="B77" s="10">
        <v>1.7809999999999999</v>
      </c>
      <c r="C77" s="19">
        <v>0.10600462962962959</v>
      </c>
      <c r="D77" s="19">
        <v>1.6611280864197531</v>
      </c>
      <c r="E77" s="19">
        <f t="shared" si="3"/>
        <v>1.7671327160493826</v>
      </c>
      <c r="F77" s="22">
        <v>1.69967</v>
      </c>
      <c r="G77" s="22">
        <v>0.10479009259259255</v>
      </c>
      <c r="H77" s="22">
        <v>1.5788334722222224</v>
      </c>
      <c r="I77" s="22">
        <f t="shared" si="4"/>
        <v>1.683623564814815</v>
      </c>
      <c r="J77" s="40">
        <v>0.85699999999999998</v>
      </c>
      <c r="K77" s="40">
        <v>8.0138888888888843E-2</v>
      </c>
      <c r="L77" s="39">
        <v>0.7751234567901234</v>
      </c>
      <c r="M77" s="40">
        <f t="shared" si="5"/>
        <v>0.85526234567901227</v>
      </c>
    </row>
    <row r="78" spans="1:15" x14ac:dyDescent="0.2">
      <c r="A78" s="9">
        <v>41334</v>
      </c>
      <c r="B78" s="10">
        <v>1.796</v>
      </c>
      <c r="C78" s="19">
        <v>0.14129166666666665</v>
      </c>
      <c r="D78" s="19">
        <v>1.6431203703703705</v>
      </c>
      <c r="E78" s="19">
        <f t="shared" si="3"/>
        <v>1.7844120370370371</v>
      </c>
      <c r="F78" s="22">
        <v>1.69394</v>
      </c>
      <c r="G78" s="22">
        <v>0.13542499999999996</v>
      </c>
      <c r="H78" s="22">
        <v>1.556236466049383</v>
      </c>
      <c r="I78" s="22">
        <f t="shared" si="4"/>
        <v>1.6916614660493829</v>
      </c>
      <c r="J78" s="40">
        <v>0.84099999999999997</v>
      </c>
      <c r="K78" s="40">
        <v>8.6347222222222186E-2</v>
      </c>
      <c r="L78" s="39">
        <v>0.75362037037037044</v>
      </c>
      <c r="M78" s="40">
        <f t="shared" si="5"/>
        <v>0.83996759259259268</v>
      </c>
    </row>
    <row r="79" spans="1:15" x14ac:dyDescent="0.2">
      <c r="A79" s="9">
        <v>41365</v>
      </c>
      <c r="B79" s="10">
        <v>1.7529999999999999</v>
      </c>
      <c r="C79" s="19">
        <v>0.15334259259259253</v>
      </c>
      <c r="D79" s="19">
        <v>1.6011651234567903</v>
      </c>
      <c r="E79" s="19">
        <f t="shared" si="3"/>
        <v>1.7545077160493827</v>
      </c>
      <c r="F79" s="22">
        <v>1.6511100000000001</v>
      </c>
      <c r="G79" s="22">
        <v>0.13579550925925921</v>
      </c>
      <c r="H79" s="22">
        <v>1.51132362654321</v>
      </c>
      <c r="I79" s="22">
        <f t="shared" si="4"/>
        <v>1.6471191358024693</v>
      </c>
      <c r="J79" s="40">
        <v>0.81200000000000006</v>
      </c>
      <c r="K79" s="40">
        <v>8.2652777777777769E-2</v>
      </c>
      <c r="L79" s="39">
        <v>0.72952469135802467</v>
      </c>
      <c r="M79" s="40">
        <f t="shared" si="5"/>
        <v>0.81217746913580247</v>
      </c>
    </row>
    <row r="80" spans="1:15" x14ac:dyDescent="0.2">
      <c r="A80" s="9">
        <v>41395</v>
      </c>
      <c r="B80" s="10">
        <v>1.7170000000000001</v>
      </c>
      <c r="C80" s="19">
        <v>0.16787037037037034</v>
      </c>
      <c r="D80" s="19">
        <v>1.5674675925925925</v>
      </c>
      <c r="E80" s="19">
        <f t="shared" si="3"/>
        <v>1.7353379629629628</v>
      </c>
      <c r="F80" s="22">
        <v>1.6123099999999999</v>
      </c>
      <c r="G80" s="22">
        <v>0.15216861111111102</v>
      </c>
      <c r="H80" s="22">
        <v>1.4798112191358026</v>
      </c>
      <c r="I80" s="22">
        <f t="shared" si="4"/>
        <v>1.6319798302469137</v>
      </c>
      <c r="J80" s="40">
        <v>0.77400000000000002</v>
      </c>
      <c r="K80" s="40">
        <v>6.9425925925925877E-2</v>
      </c>
      <c r="L80" s="39">
        <v>0.70935648148148145</v>
      </c>
      <c r="M80" s="40">
        <f t="shared" si="5"/>
        <v>0.77878240740740734</v>
      </c>
    </row>
    <row r="81" spans="1:13" x14ac:dyDescent="0.2">
      <c r="A81" s="9">
        <v>41426</v>
      </c>
      <c r="B81" s="10">
        <v>1.7330000000000001</v>
      </c>
      <c r="C81" s="19">
        <v>0.17938425925925927</v>
      </c>
      <c r="D81" s="19">
        <v>1.5481851851851853</v>
      </c>
      <c r="E81" s="19">
        <f t="shared" si="3"/>
        <v>1.7275694444444447</v>
      </c>
      <c r="F81" s="22">
        <v>1.62646</v>
      </c>
      <c r="G81" s="22">
        <v>0.16248222222222219</v>
      </c>
      <c r="H81" s="22">
        <v>1.4575444290123454</v>
      </c>
      <c r="I81" s="22">
        <f t="shared" si="4"/>
        <v>1.6200266512345676</v>
      </c>
      <c r="J81" s="40">
        <v>0.753</v>
      </c>
      <c r="K81" s="40">
        <v>5.8851851851851898E-2</v>
      </c>
      <c r="L81" s="39">
        <v>0.70545833333333341</v>
      </c>
      <c r="M81" s="40">
        <f t="shared" si="5"/>
        <v>0.76431018518518534</v>
      </c>
    </row>
    <row r="82" spans="1:13" x14ac:dyDescent="0.2">
      <c r="A82" s="9">
        <v>41456</v>
      </c>
      <c r="B82" s="10">
        <v>1.7529999999999999</v>
      </c>
      <c r="C82" s="19">
        <v>0.2111898148148148</v>
      </c>
      <c r="D82" s="19">
        <v>1.553594135802469</v>
      </c>
      <c r="E82" s="19">
        <f t="shared" si="3"/>
        <v>1.7647839506172838</v>
      </c>
      <c r="F82" s="22">
        <v>1.64402</v>
      </c>
      <c r="G82" s="22">
        <v>0.19550587962962965</v>
      </c>
      <c r="H82" s="22">
        <v>1.4630179475308642</v>
      </c>
      <c r="I82" s="22">
        <f t="shared" si="4"/>
        <v>1.6585238271604938</v>
      </c>
      <c r="J82" s="40">
        <v>0.76800000000000002</v>
      </c>
      <c r="K82" s="40">
        <v>5.034722222222221E-2</v>
      </c>
      <c r="L82" s="39">
        <v>0.71549691358024692</v>
      </c>
      <c r="M82" s="40">
        <f t="shared" si="5"/>
        <v>0.76584413580246913</v>
      </c>
    </row>
    <row r="83" spans="1:13" x14ac:dyDescent="0.2">
      <c r="A83" s="9">
        <v>41487</v>
      </c>
      <c r="B83" s="10">
        <v>1.7669999999999999</v>
      </c>
      <c r="C83" s="19">
        <v>0.20164351851851864</v>
      </c>
      <c r="D83" s="19">
        <v>1.5634969135802468</v>
      </c>
      <c r="E83" s="19">
        <f t="shared" si="3"/>
        <v>1.7651404320987654</v>
      </c>
      <c r="F83" s="22">
        <v>1.65804</v>
      </c>
      <c r="G83" s="22">
        <v>0.18147805555555557</v>
      </c>
      <c r="H83" s="22">
        <v>1.475782098765432</v>
      </c>
      <c r="I83" s="22">
        <f t="shared" si="4"/>
        <v>1.6572601543209875</v>
      </c>
      <c r="J83" s="40">
        <v>0.78800000000000003</v>
      </c>
      <c r="K83" s="40">
        <v>5.3310185185185141E-2</v>
      </c>
      <c r="L83" s="39">
        <v>0.73063425925925929</v>
      </c>
      <c r="M83" s="40">
        <f t="shared" si="5"/>
        <v>0.78394444444444444</v>
      </c>
    </row>
    <row r="84" spans="1:13" x14ac:dyDescent="0.2">
      <c r="A84" s="9">
        <v>41518</v>
      </c>
      <c r="B84" s="10">
        <v>1.772</v>
      </c>
      <c r="C84" s="19">
        <v>0.18867592592592597</v>
      </c>
      <c r="D84" s="19">
        <v>1.5720694444444445</v>
      </c>
      <c r="E84" s="19">
        <f t="shared" si="3"/>
        <v>1.7607453703703704</v>
      </c>
      <c r="F84" s="22">
        <v>1.6766700000000001</v>
      </c>
      <c r="G84" s="22">
        <v>0.17439976851851857</v>
      </c>
      <c r="H84" s="22">
        <v>1.4945297067901233</v>
      </c>
      <c r="I84" s="22">
        <f t="shared" si="4"/>
        <v>1.6689294753086419</v>
      </c>
      <c r="J84" s="40">
        <v>0.79700000000000004</v>
      </c>
      <c r="K84" s="40">
        <v>5.7439814814814798E-2</v>
      </c>
      <c r="L84" s="39">
        <v>0.73433333333333339</v>
      </c>
      <c r="M84" s="40">
        <f t="shared" si="5"/>
        <v>0.79177314814814814</v>
      </c>
    </row>
    <row r="85" spans="1:13" x14ac:dyDescent="0.2">
      <c r="A85" s="9">
        <v>41548</v>
      </c>
      <c r="B85" s="10">
        <v>1.728</v>
      </c>
      <c r="C85" s="19">
        <v>0.16047222222222227</v>
      </c>
      <c r="D85" s="19">
        <v>1.57366512345679</v>
      </c>
      <c r="E85" s="19">
        <f t="shared" si="3"/>
        <v>1.7341373456790123</v>
      </c>
      <c r="F85" s="22">
        <v>1.6596900000000001</v>
      </c>
      <c r="G85" s="22">
        <v>0.15493305555555559</v>
      </c>
      <c r="H85" s="22">
        <v>1.5038054320987655</v>
      </c>
      <c r="I85" s="22">
        <f t="shared" si="4"/>
        <v>1.658738487654321</v>
      </c>
      <c r="J85" s="40">
        <v>0.78800000000000003</v>
      </c>
      <c r="K85" s="40">
        <v>5.9250000000000011E-2</v>
      </c>
      <c r="L85" s="39">
        <v>0.729141975308642</v>
      </c>
      <c r="M85" s="40">
        <f t="shared" si="5"/>
        <v>0.78839197530864202</v>
      </c>
    </row>
    <row r="86" spans="1:13" x14ac:dyDescent="0.2">
      <c r="A86" s="9">
        <v>41579</v>
      </c>
      <c r="B86" s="10">
        <v>1.7030000000000001</v>
      </c>
      <c r="C86" s="19">
        <v>0.13285648148148149</v>
      </c>
      <c r="D86" s="19">
        <v>1.5799753086419752</v>
      </c>
      <c r="E86" s="19">
        <f t="shared" si="3"/>
        <v>1.7128317901234567</v>
      </c>
      <c r="F86" s="22">
        <v>1.63663</v>
      </c>
      <c r="G86" s="22">
        <v>0.13224087962962966</v>
      </c>
      <c r="H86" s="22">
        <v>1.5138632561728393</v>
      </c>
      <c r="I86" s="22">
        <f t="shared" si="4"/>
        <v>1.6461041358024691</v>
      </c>
      <c r="J86" s="40">
        <v>0.78200000000000003</v>
      </c>
      <c r="K86" s="40">
        <v>6.2884259259259279E-2</v>
      </c>
      <c r="L86" s="39">
        <v>0.73959413580246913</v>
      </c>
      <c r="M86" s="40">
        <f t="shared" si="5"/>
        <v>0.80247839506172847</v>
      </c>
    </row>
    <row r="87" spans="1:13" x14ac:dyDescent="0.2">
      <c r="A87" s="9">
        <v>41609</v>
      </c>
      <c r="B87" s="10">
        <v>1.7270000000000001</v>
      </c>
      <c r="C87" s="19">
        <v>0.12474537037037042</v>
      </c>
      <c r="D87" s="19">
        <v>1.6000262345679015</v>
      </c>
      <c r="E87" s="19">
        <f t="shared" si="3"/>
        <v>1.724771604938272</v>
      </c>
      <c r="F87" s="22">
        <v>1.65656</v>
      </c>
      <c r="G87" s="22">
        <v>0.12411629629629628</v>
      </c>
      <c r="H87" s="22">
        <v>1.5248494444444445</v>
      </c>
      <c r="I87" s="22">
        <f t="shared" si="4"/>
        <v>1.6489657407407408</v>
      </c>
      <c r="J87" s="40">
        <v>0.84499999999999997</v>
      </c>
      <c r="K87" s="40">
        <v>7.4083333333333362E-2</v>
      </c>
      <c r="L87" s="39">
        <v>0.76229629629629614</v>
      </c>
      <c r="M87" s="40">
        <f t="shared" si="5"/>
        <v>0.83637962962962953</v>
      </c>
    </row>
    <row r="88" spans="1:13" x14ac:dyDescent="0.2">
      <c r="A88" s="9">
        <v>41640</v>
      </c>
      <c r="B88" s="10">
        <v>1.7230000000000001</v>
      </c>
      <c r="C88" s="19">
        <v>9.5319444444444457E-2</v>
      </c>
      <c r="D88" s="19">
        <v>1.6126435185185184</v>
      </c>
      <c r="E88" s="19">
        <f t="shared" si="3"/>
        <v>1.7079629629629629</v>
      </c>
      <c r="F88" s="22">
        <v>1.64899</v>
      </c>
      <c r="G88" s="22">
        <v>0.11127449074074075</v>
      </c>
      <c r="H88" s="22">
        <v>1.5343997067901236</v>
      </c>
      <c r="I88" s="22">
        <f t="shared" si="4"/>
        <v>1.6456741975308644</v>
      </c>
      <c r="J88" s="40">
        <v>0.875</v>
      </c>
      <c r="K88" s="40">
        <v>7.8143518518518515E-2</v>
      </c>
      <c r="L88" s="39">
        <v>0.77021141975308638</v>
      </c>
      <c r="M88" s="40">
        <f t="shared" si="5"/>
        <v>0.84835493827160491</v>
      </c>
    </row>
    <row r="89" spans="1:13" x14ac:dyDescent="0.2">
      <c r="A89" s="9">
        <v>41671</v>
      </c>
      <c r="B89" s="10">
        <v>1.714</v>
      </c>
      <c r="C89" s="19">
        <v>0.10600462962962959</v>
      </c>
      <c r="D89" s="19">
        <v>1.603128086419753</v>
      </c>
      <c r="E89" s="19">
        <f t="shared" si="3"/>
        <v>1.7091327160493825</v>
      </c>
      <c r="F89" s="22">
        <v>1.6378299999999999</v>
      </c>
      <c r="G89" s="22">
        <v>0.10479009259259255</v>
      </c>
      <c r="H89" s="22">
        <v>1.5222668055555555</v>
      </c>
      <c r="I89" s="22">
        <f t="shared" si="4"/>
        <v>1.6270568981481481</v>
      </c>
      <c r="J89" s="40">
        <v>0.82299999999999995</v>
      </c>
      <c r="K89" s="40">
        <v>8.0138888888888843E-2</v>
      </c>
      <c r="L89" s="39">
        <v>0.74645679012345678</v>
      </c>
      <c r="M89" s="40">
        <f t="shared" si="5"/>
        <v>0.82659567901234565</v>
      </c>
    </row>
    <row r="90" spans="1:13" x14ac:dyDescent="0.2">
      <c r="A90" s="9">
        <v>41699</v>
      </c>
      <c r="B90" s="10">
        <v>1.7150000000000001</v>
      </c>
      <c r="C90" s="19">
        <v>0.14129166666666665</v>
      </c>
      <c r="D90" s="19">
        <v>1.5847870370370369</v>
      </c>
      <c r="E90" s="19">
        <f t="shared" si="3"/>
        <v>1.7260787037037035</v>
      </c>
      <c r="F90" s="22">
        <v>1.63147</v>
      </c>
      <c r="G90" s="22">
        <v>0.13542499999999996</v>
      </c>
      <c r="H90" s="22">
        <v>1.5072797993827158</v>
      </c>
      <c r="I90" s="22">
        <f t="shared" si="4"/>
        <v>1.6427047993827157</v>
      </c>
      <c r="J90" s="40">
        <v>0.78600000000000003</v>
      </c>
      <c r="K90" s="40">
        <v>8.6347222222222186E-2</v>
      </c>
      <c r="L90" s="39">
        <v>0.7096203703703704</v>
      </c>
      <c r="M90" s="40">
        <f t="shared" si="5"/>
        <v>0.79596759259259264</v>
      </c>
    </row>
    <row r="91" spans="1:13" x14ac:dyDescent="0.2">
      <c r="A91" s="9">
        <v>41730</v>
      </c>
      <c r="B91" s="10">
        <v>1.726</v>
      </c>
      <c r="C91" s="19">
        <v>0.15334259259259253</v>
      </c>
      <c r="D91" s="19">
        <v>1.5718317901234569</v>
      </c>
      <c r="E91" s="19">
        <f t="shared" si="3"/>
        <v>1.7251743827160495</v>
      </c>
      <c r="F91" s="22">
        <v>1.6285499999999999</v>
      </c>
      <c r="G91" s="22">
        <v>0.13579550925925921</v>
      </c>
      <c r="H91" s="22">
        <v>1.4891036265432096</v>
      </c>
      <c r="I91" s="22">
        <f t="shared" si="4"/>
        <v>1.6248991358024689</v>
      </c>
      <c r="J91" s="40">
        <v>0.76900000000000002</v>
      </c>
      <c r="K91" s="40">
        <v>8.2652777777777769E-2</v>
      </c>
      <c r="L91" s="39">
        <v>0.69252469135802475</v>
      </c>
      <c r="M91" s="40">
        <f t="shared" si="5"/>
        <v>0.77517746913580254</v>
      </c>
    </row>
    <row r="92" spans="1:13" x14ac:dyDescent="0.2">
      <c r="A92" s="9">
        <v>41760</v>
      </c>
      <c r="B92" s="10">
        <v>1.7370000000000001</v>
      </c>
      <c r="C92" s="19">
        <v>0.16787037037037034</v>
      </c>
      <c r="D92" s="19">
        <v>1.5688009259259259</v>
      </c>
      <c r="E92" s="19">
        <f t="shared" si="3"/>
        <v>1.7366712962962962</v>
      </c>
      <c r="F92" s="22">
        <v>1.6306799999999999</v>
      </c>
      <c r="G92" s="22">
        <v>0.15216861111111102</v>
      </c>
      <c r="H92" s="22">
        <v>1.4802878858024691</v>
      </c>
      <c r="I92" s="22">
        <f t="shared" si="4"/>
        <v>1.63245649691358</v>
      </c>
      <c r="J92" s="40">
        <v>0.76100000000000001</v>
      </c>
      <c r="K92" s="40">
        <v>6.9425925925925877E-2</v>
      </c>
      <c r="L92" s="39">
        <v>0.69468981481481473</v>
      </c>
      <c r="M92" s="40">
        <f t="shared" si="5"/>
        <v>0.76411574074074062</v>
      </c>
    </row>
    <row r="93" spans="1:13" x14ac:dyDescent="0.2">
      <c r="A93" s="9">
        <v>41791</v>
      </c>
      <c r="B93" s="10">
        <v>1.744</v>
      </c>
      <c r="C93" s="19">
        <v>0.17938425925925927</v>
      </c>
      <c r="D93" s="19">
        <v>1.5611851851851852</v>
      </c>
      <c r="E93" s="19">
        <f t="shared" si="3"/>
        <v>1.7405694444444446</v>
      </c>
      <c r="F93" s="22">
        <v>1.63208</v>
      </c>
      <c r="G93" s="22">
        <v>0.16248222222222219</v>
      </c>
      <c r="H93" s="22">
        <v>1.462747762345679</v>
      </c>
      <c r="I93" s="22">
        <f t="shared" si="4"/>
        <v>1.6252299845679012</v>
      </c>
      <c r="J93" s="40">
        <v>0.76500000000000001</v>
      </c>
      <c r="K93" s="40">
        <v>5.8851851851851898E-2</v>
      </c>
      <c r="L93" s="39">
        <v>0.70579166666666671</v>
      </c>
      <c r="M93" s="40">
        <f t="shared" si="5"/>
        <v>0.76464351851851864</v>
      </c>
    </row>
    <row r="94" spans="1:13" x14ac:dyDescent="0.2">
      <c r="A94" s="9">
        <v>41821</v>
      </c>
      <c r="B94" s="10">
        <v>1.7609999999999999</v>
      </c>
      <c r="C94" s="19">
        <v>0.2111898148148148</v>
      </c>
      <c r="D94" s="19">
        <v>1.5542608024691358</v>
      </c>
      <c r="E94" s="19">
        <f t="shared" si="3"/>
        <v>1.7654506172839506</v>
      </c>
      <c r="F94" s="22">
        <v>1.63564</v>
      </c>
      <c r="G94" s="22">
        <v>0.19550587962962965</v>
      </c>
      <c r="H94" s="22">
        <v>1.4499546141975308</v>
      </c>
      <c r="I94" s="22">
        <f t="shared" si="4"/>
        <v>1.6454604938271604</v>
      </c>
      <c r="J94" s="40">
        <v>0.77</v>
      </c>
      <c r="K94" s="40">
        <v>5.034722222222221E-2</v>
      </c>
      <c r="L94" s="39">
        <v>0.71349691358024681</v>
      </c>
      <c r="M94" s="40">
        <f t="shared" si="5"/>
        <v>0.76384413580246902</v>
      </c>
    </row>
    <row r="95" spans="1:13" x14ac:dyDescent="0.2">
      <c r="A95" s="9">
        <v>41852</v>
      </c>
      <c r="B95" s="10">
        <v>1.75</v>
      </c>
      <c r="C95" s="19">
        <v>0.20164351851851864</v>
      </c>
      <c r="D95" s="19">
        <v>1.5481635802469136</v>
      </c>
      <c r="E95" s="19">
        <f t="shared" si="3"/>
        <v>1.7498070987654322</v>
      </c>
      <c r="F95" s="22">
        <v>1.62161</v>
      </c>
      <c r="G95" s="22">
        <v>0.18147805555555557</v>
      </c>
      <c r="H95" s="22">
        <v>1.4402154320987652</v>
      </c>
      <c r="I95" s="22">
        <f t="shared" si="4"/>
        <v>1.6216934876543208</v>
      </c>
      <c r="J95" s="40">
        <v>0.76800000000000002</v>
      </c>
      <c r="K95" s="40">
        <v>5.3310185185185141E-2</v>
      </c>
      <c r="L95" s="39">
        <v>0.71196759259259268</v>
      </c>
      <c r="M95" s="40">
        <f t="shared" si="5"/>
        <v>0.76527777777777783</v>
      </c>
    </row>
    <row r="96" spans="1:13" x14ac:dyDescent="0.2">
      <c r="A96" s="9">
        <v>41883</v>
      </c>
      <c r="B96" s="10">
        <v>1.7350000000000001</v>
      </c>
      <c r="C96" s="19">
        <v>0.18867592592592597</v>
      </c>
      <c r="D96" s="19">
        <v>1.5477361111111112</v>
      </c>
      <c r="E96" s="19">
        <f t="shared" si="3"/>
        <v>1.7364120370370371</v>
      </c>
      <c r="F96" s="22">
        <v>1.6147800000000001</v>
      </c>
      <c r="G96" s="22">
        <v>0.17439976851851857</v>
      </c>
      <c r="H96" s="22">
        <v>1.4396063734567901</v>
      </c>
      <c r="I96" s="22">
        <f t="shared" si="4"/>
        <v>1.6140061419753087</v>
      </c>
      <c r="J96" s="40">
        <v>0.75900000000000001</v>
      </c>
      <c r="K96" s="40">
        <v>5.7439814814814798E-2</v>
      </c>
      <c r="L96" s="39">
        <v>0.70266666666666666</v>
      </c>
      <c r="M96" s="40">
        <f t="shared" si="5"/>
        <v>0.76010648148148141</v>
      </c>
    </row>
    <row r="97" spans="1:13" x14ac:dyDescent="0.2">
      <c r="A97" s="9">
        <v>41913</v>
      </c>
      <c r="B97" s="10">
        <v>1.7090000000000001</v>
      </c>
      <c r="C97" s="19">
        <v>0.16047222222222227</v>
      </c>
      <c r="D97" s="19">
        <v>1.5379984567901233</v>
      </c>
      <c r="E97" s="19">
        <f t="shared" si="3"/>
        <v>1.6984706790123456</v>
      </c>
      <c r="F97" s="22">
        <v>1.59324</v>
      </c>
      <c r="G97" s="22">
        <v>0.15493305555555559</v>
      </c>
      <c r="H97" s="22">
        <v>1.4332987654320988</v>
      </c>
      <c r="I97" s="22">
        <f t="shared" si="4"/>
        <v>1.5882318209876543</v>
      </c>
      <c r="J97" s="40">
        <v>0.751</v>
      </c>
      <c r="K97" s="40">
        <v>5.9250000000000011E-2</v>
      </c>
      <c r="L97" s="39">
        <v>0.68514197530864196</v>
      </c>
      <c r="M97" s="40">
        <f t="shared" si="5"/>
        <v>0.74439197530864198</v>
      </c>
    </row>
    <row r="98" spans="1:13" x14ac:dyDescent="0.2">
      <c r="A98" s="9">
        <v>41944</v>
      </c>
      <c r="B98" s="10">
        <v>1.6519999999999999</v>
      </c>
      <c r="C98" s="19">
        <v>0.13285648148148149</v>
      </c>
      <c r="D98" s="19">
        <v>1.5096419753086419</v>
      </c>
      <c r="E98" s="19">
        <f t="shared" si="3"/>
        <v>1.6424984567901233</v>
      </c>
      <c r="F98" s="22">
        <v>1.55345</v>
      </c>
      <c r="G98" s="22">
        <v>0.13224087962962966</v>
      </c>
      <c r="H98" s="22">
        <v>1.4096232561728395</v>
      </c>
      <c r="I98" s="22">
        <f t="shared" si="4"/>
        <v>1.5418641358024692</v>
      </c>
      <c r="J98" s="40">
        <v>0.72499999999999998</v>
      </c>
      <c r="K98" s="40">
        <v>6.2884259259259279E-2</v>
      </c>
      <c r="L98" s="39">
        <v>0.65526080246913576</v>
      </c>
      <c r="M98" s="40">
        <f t="shared" si="5"/>
        <v>0.7181450617283951</v>
      </c>
    </row>
    <row r="99" spans="1:13" x14ac:dyDescent="0.2">
      <c r="A99" s="9">
        <v>41974</v>
      </c>
      <c r="B99" s="10">
        <v>1.5860000000000001</v>
      </c>
      <c r="C99" s="19">
        <v>0.12474537037037042</v>
      </c>
      <c r="D99" s="19">
        <v>1.4523595679012347</v>
      </c>
      <c r="E99" s="19">
        <f t="shared" si="3"/>
        <v>1.5771049382716051</v>
      </c>
      <c r="F99" s="22">
        <v>1.4934700000000001</v>
      </c>
      <c r="G99" s="22">
        <v>0.12411629629629628</v>
      </c>
      <c r="H99" s="22">
        <v>1.3555161111111111</v>
      </c>
      <c r="I99" s="22">
        <f t="shared" si="4"/>
        <v>1.4796324074074074</v>
      </c>
      <c r="J99" s="40">
        <v>0.68600000000000005</v>
      </c>
      <c r="K99" s="40">
        <v>7.4083333333333362E-2</v>
      </c>
      <c r="L99" s="39">
        <v>0.60862962962962963</v>
      </c>
      <c r="M99" s="40">
        <f t="shared" si="5"/>
        <v>0.68271296296296302</v>
      </c>
    </row>
    <row r="100" spans="1:13" x14ac:dyDescent="0.2">
      <c r="A100" s="9">
        <v>42005</v>
      </c>
      <c r="B100" s="10">
        <v>1.472</v>
      </c>
      <c r="C100" s="19">
        <v>9.5319444444444457E-2</v>
      </c>
      <c r="D100" s="19">
        <v>1.4069768518518522</v>
      </c>
      <c r="E100" s="19">
        <f t="shared" si="3"/>
        <v>1.5022962962962967</v>
      </c>
      <c r="F100" s="22">
        <v>1.3872599999999999</v>
      </c>
      <c r="G100" s="22">
        <v>0.11127449074074075</v>
      </c>
      <c r="H100" s="22">
        <v>1.31364637345679</v>
      </c>
      <c r="I100" s="22">
        <f t="shared" si="4"/>
        <v>1.4249208641975308</v>
      </c>
      <c r="J100" s="40">
        <v>0.63</v>
      </c>
      <c r="K100" s="40">
        <v>7.8143518518518515E-2</v>
      </c>
      <c r="L100" s="39">
        <v>0.56787808641975313</v>
      </c>
      <c r="M100" s="40">
        <f t="shared" si="5"/>
        <v>0.64602160493827165</v>
      </c>
    </row>
    <row r="101" spans="1:13" x14ac:dyDescent="0.2">
      <c r="A101" s="9">
        <v>42036</v>
      </c>
      <c r="B101" s="10">
        <v>1.4890000000000001</v>
      </c>
      <c r="C101" s="19">
        <v>0.10600462962962959</v>
      </c>
      <c r="D101" s="19">
        <v>1.3947947530864198</v>
      </c>
      <c r="E101" s="19">
        <f t="shared" si="3"/>
        <v>1.5007993827160493</v>
      </c>
      <c r="F101" s="22">
        <v>1.40039</v>
      </c>
      <c r="G101" s="22">
        <v>0.10479009259259255</v>
      </c>
      <c r="H101" s="22">
        <v>1.2994734722222221</v>
      </c>
      <c r="I101" s="22">
        <f t="shared" si="4"/>
        <v>1.4042635648148147</v>
      </c>
      <c r="J101" s="40">
        <v>0.62</v>
      </c>
      <c r="K101" s="40">
        <v>8.0138888888888843E-2</v>
      </c>
      <c r="L101" s="39">
        <v>0.54912345679012342</v>
      </c>
      <c r="M101" s="40">
        <f t="shared" si="5"/>
        <v>0.62926234567901229</v>
      </c>
    </row>
    <row r="102" spans="1:13" x14ac:dyDescent="0.2">
      <c r="A102" s="9">
        <v>42064</v>
      </c>
      <c r="B102" s="10">
        <v>1.5660000000000001</v>
      </c>
      <c r="C102" s="19">
        <v>0.14129166666666665</v>
      </c>
      <c r="D102" s="19">
        <v>1.4117870370370371</v>
      </c>
      <c r="E102" s="19">
        <f t="shared" si="3"/>
        <v>1.5530787037037037</v>
      </c>
      <c r="F102" s="22">
        <v>1.4622599999999999</v>
      </c>
      <c r="G102" s="22">
        <v>0.13542499999999996</v>
      </c>
      <c r="H102" s="22">
        <v>1.3114531327160492</v>
      </c>
      <c r="I102" s="22">
        <f t="shared" si="4"/>
        <v>1.4468781327160491</v>
      </c>
      <c r="J102" s="40">
        <v>0.64200000000000002</v>
      </c>
      <c r="K102" s="40">
        <v>8.6347222222222186E-2</v>
      </c>
      <c r="L102" s="39">
        <v>0.55562037037037038</v>
      </c>
      <c r="M102" s="40">
        <f t="shared" si="5"/>
        <v>0.64196759259259251</v>
      </c>
    </row>
    <row r="103" spans="1:13" x14ac:dyDescent="0.2">
      <c r="A103" s="9">
        <v>42095</v>
      </c>
      <c r="B103" s="10">
        <v>1.581</v>
      </c>
      <c r="C103" s="19">
        <v>0.15334259259259253</v>
      </c>
      <c r="D103" s="19">
        <v>1.4328317901234566</v>
      </c>
      <c r="E103" s="19">
        <f t="shared" si="3"/>
        <v>1.5861743827160493</v>
      </c>
      <c r="F103" s="22">
        <v>1.4477199999999999</v>
      </c>
      <c r="G103" s="22">
        <v>0.13579550925925921</v>
      </c>
      <c r="H103" s="22">
        <v>1.3222636265432099</v>
      </c>
      <c r="I103" s="22">
        <f t="shared" si="4"/>
        <v>1.4580591358024693</v>
      </c>
      <c r="J103" s="40">
        <v>0.65400000000000003</v>
      </c>
      <c r="K103" s="40">
        <v>8.2652777777777769E-2</v>
      </c>
      <c r="L103" s="39">
        <v>0.56652469135802475</v>
      </c>
      <c r="M103" s="40">
        <f t="shared" si="5"/>
        <v>0.64917746913580254</v>
      </c>
    </row>
    <row r="104" spans="1:13" x14ac:dyDescent="0.2">
      <c r="A104" s="9">
        <v>42125</v>
      </c>
      <c r="B104" s="10">
        <v>1.6140000000000001</v>
      </c>
      <c r="C104" s="19">
        <v>0.16787037037037034</v>
      </c>
      <c r="D104" s="19">
        <v>1.4391342592592593</v>
      </c>
      <c r="E104" s="19">
        <f t="shared" si="3"/>
        <v>1.6070046296296296</v>
      </c>
      <c r="F104" s="22">
        <v>1.4802</v>
      </c>
      <c r="G104" s="22">
        <v>0.15216861111111102</v>
      </c>
      <c r="H104" s="22">
        <v>1.3183378858024692</v>
      </c>
      <c r="I104" s="22">
        <f t="shared" si="4"/>
        <v>1.4705064969135804</v>
      </c>
      <c r="J104" s="40">
        <v>0.64200000000000002</v>
      </c>
      <c r="K104" s="40">
        <v>6.9425925925925877E-2</v>
      </c>
      <c r="L104" s="39">
        <v>0.56868981481481484</v>
      </c>
      <c r="M104" s="40">
        <f t="shared" si="5"/>
        <v>0.63811574074074073</v>
      </c>
    </row>
    <row r="105" spans="1:13" x14ac:dyDescent="0.2">
      <c r="A105" s="9">
        <v>42156</v>
      </c>
      <c r="B105" s="10">
        <v>1.623</v>
      </c>
      <c r="C105" s="19">
        <v>0.17938425925925927</v>
      </c>
      <c r="D105" s="19">
        <v>1.4345185185185185</v>
      </c>
      <c r="E105" s="19">
        <f t="shared" si="3"/>
        <v>1.6139027777777777</v>
      </c>
      <c r="F105" s="22">
        <v>1.4775400000000001</v>
      </c>
      <c r="G105" s="22">
        <v>0.16248222222222219</v>
      </c>
      <c r="H105" s="22">
        <v>1.2997110956790123</v>
      </c>
      <c r="I105" s="22">
        <f t="shared" si="4"/>
        <v>1.4621933179012345</v>
      </c>
      <c r="J105" s="40">
        <v>0.621</v>
      </c>
      <c r="K105" s="40">
        <v>5.8851851851851898E-2</v>
      </c>
      <c r="L105" s="39">
        <v>0.56212499999999999</v>
      </c>
      <c r="M105" s="40">
        <f t="shared" si="5"/>
        <v>0.62097685185185192</v>
      </c>
    </row>
    <row r="106" spans="1:13" x14ac:dyDescent="0.2">
      <c r="A106" s="9">
        <v>42186</v>
      </c>
      <c r="B106" s="10">
        <v>1.625</v>
      </c>
      <c r="C106" s="19">
        <v>0.2111898148148148</v>
      </c>
      <c r="D106" s="19">
        <v>1.4079274691358024</v>
      </c>
      <c r="E106" s="19">
        <f t="shared" si="3"/>
        <v>1.6191172839506172</v>
      </c>
      <c r="F106" s="22">
        <v>1.4515499999999999</v>
      </c>
      <c r="G106" s="22">
        <v>0.19550587962962965</v>
      </c>
      <c r="H106" s="22">
        <v>1.2627946141975308</v>
      </c>
      <c r="I106" s="22">
        <f t="shared" si="4"/>
        <v>1.4583004938271604</v>
      </c>
      <c r="J106" s="40">
        <v>0.60199999999999998</v>
      </c>
      <c r="K106" s="40">
        <v>5.034722222222221E-2</v>
      </c>
      <c r="L106" s="39">
        <v>0.55283024691358029</v>
      </c>
      <c r="M106" s="40">
        <f t="shared" si="5"/>
        <v>0.6031774691358025</v>
      </c>
    </row>
    <row r="107" spans="1:13" x14ac:dyDescent="0.2">
      <c r="A107" s="9">
        <v>42217</v>
      </c>
      <c r="B107" s="10">
        <v>1.5680000000000001</v>
      </c>
      <c r="C107" s="19">
        <v>0.20164351851851864</v>
      </c>
      <c r="D107" s="19">
        <v>1.3621635802469136</v>
      </c>
      <c r="E107" s="19">
        <f t="shared" si="3"/>
        <v>1.5638070987654322</v>
      </c>
      <c r="F107" s="22">
        <v>1.39876</v>
      </c>
      <c r="G107" s="22">
        <v>0.18147805555555557</v>
      </c>
      <c r="H107" s="22">
        <v>1.2196520987654322</v>
      </c>
      <c r="I107" s="22">
        <f t="shared" si="4"/>
        <v>1.4011301543209878</v>
      </c>
      <c r="J107" s="40">
        <v>0.59799999999999998</v>
      </c>
      <c r="K107" s="40">
        <v>5.3310185185185141E-2</v>
      </c>
      <c r="L107" s="39">
        <v>0.54130092592592594</v>
      </c>
      <c r="M107" s="40">
        <f t="shared" si="5"/>
        <v>0.59461111111111109</v>
      </c>
    </row>
    <row r="108" spans="1:13" x14ac:dyDescent="0.2">
      <c r="A108" s="9">
        <v>42248</v>
      </c>
      <c r="B108" s="10">
        <v>1.4950000000000001</v>
      </c>
      <c r="C108" s="19">
        <v>0.18867592592592597</v>
      </c>
      <c r="D108" s="19">
        <v>1.3284027777777778</v>
      </c>
      <c r="E108" s="19">
        <f t="shared" si="3"/>
        <v>1.5170787037037039</v>
      </c>
      <c r="F108" s="22">
        <v>1.3600300000000001</v>
      </c>
      <c r="G108" s="22">
        <v>0.17439976851851857</v>
      </c>
      <c r="H108" s="22">
        <v>1.1987930401234568</v>
      </c>
      <c r="I108" s="22">
        <f t="shared" si="4"/>
        <v>1.3731928086419753</v>
      </c>
      <c r="J108" s="40">
        <v>0.58499999999999996</v>
      </c>
      <c r="K108" s="40">
        <v>5.7439814814814798E-2</v>
      </c>
      <c r="L108" s="39">
        <v>0.53166666666666662</v>
      </c>
      <c r="M108" s="40">
        <f t="shared" si="5"/>
        <v>0.58910648148148137</v>
      </c>
    </row>
    <row r="109" spans="1:13" x14ac:dyDescent="0.2">
      <c r="A109" s="9">
        <v>42278</v>
      </c>
      <c r="B109" s="10">
        <v>1.4730000000000001</v>
      </c>
      <c r="C109" s="19">
        <v>0.16047222222222227</v>
      </c>
      <c r="D109" s="19">
        <v>1.3143317901234568</v>
      </c>
      <c r="E109" s="19">
        <f t="shared" si="3"/>
        <v>1.4748040123456791</v>
      </c>
      <c r="F109" s="22">
        <v>1.3484</v>
      </c>
      <c r="G109" s="22">
        <v>0.15493305555555559</v>
      </c>
      <c r="H109" s="22">
        <v>1.195792098765432</v>
      </c>
      <c r="I109" s="22">
        <f t="shared" si="4"/>
        <v>1.3507251543209877</v>
      </c>
      <c r="J109" s="40">
        <v>0.58199999999999996</v>
      </c>
      <c r="K109" s="40">
        <v>5.9250000000000011E-2</v>
      </c>
      <c r="L109" s="39">
        <v>0.52380864197530863</v>
      </c>
      <c r="M109" s="40">
        <f t="shared" si="5"/>
        <v>0.58305864197530866</v>
      </c>
    </row>
    <row r="110" spans="1:13" x14ac:dyDescent="0.2">
      <c r="A110" s="9">
        <v>42309</v>
      </c>
      <c r="B110" s="10">
        <v>1.4570000000000001</v>
      </c>
      <c r="C110" s="19">
        <v>0.13285648148148149</v>
      </c>
      <c r="D110" s="19">
        <v>1.3209753086419755</v>
      </c>
      <c r="E110" s="19">
        <f t="shared" si="3"/>
        <v>1.453831790123457</v>
      </c>
      <c r="F110" s="22">
        <v>1.3405199999999999</v>
      </c>
      <c r="G110" s="22">
        <v>0.13224087962962966</v>
      </c>
      <c r="H110" s="22">
        <v>1.1954932561728395</v>
      </c>
      <c r="I110" s="22">
        <f t="shared" si="4"/>
        <v>1.3277341358024692</v>
      </c>
      <c r="J110" s="40">
        <v>0.58399999999999996</v>
      </c>
      <c r="K110" s="40">
        <v>6.2884259259259279E-2</v>
      </c>
      <c r="L110" s="39">
        <v>0.52292746913580235</v>
      </c>
      <c r="M110" s="40">
        <f t="shared" si="5"/>
        <v>0.58581172839506168</v>
      </c>
    </row>
    <row r="111" spans="1:13" x14ac:dyDescent="0.2">
      <c r="A111" s="9">
        <v>42339</v>
      </c>
      <c r="B111" s="10">
        <v>1.4510000000000001</v>
      </c>
      <c r="C111" s="19">
        <v>0.12474537037037042</v>
      </c>
      <c r="D111" s="19">
        <v>1.325199074074074</v>
      </c>
      <c r="E111" s="19">
        <f t="shared" si="3"/>
        <v>1.4499444444444445</v>
      </c>
      <c r="F111" s="22">
        <v>1.3088500000000001</v>
      </c>
      <c r="G111" s="22">
        <v>0.12411629629629628</v>
      </c>
      <c r="H111" s="22">
        <v>1.196506412037037</v>
      </c>
      <c r="I111" s="22">
        <f t="shared" si="4"/>
        <v>1.3206227083333333</v>
      </c>
      <c r="J111" s="40">
        <v>0.59899999999999998</v>
      </c>
      <c r="K111" s="40">
        <v>7.4083333333333362E-2</v>
      </c>
      <c r="L111" s="39">
        <v>0.52301620370370361</v>
      </c>
      <c r="M111" s="40">
        <f t="shared" si="5"/>
        <v>0.597099537037037</v>
      </c>
    </row>
  </sheetData>
  <mergeCells count="1">
    <mergeCell ref="B1:K1"/>
  </mergeCells>
  <pageMargins left="0.7" right="0.7" top="0.75" bottom="0.75" header="0.3" footer="0.3"/>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111"/>
  <sheetViews>
    <sheetView topLeftCell="U46" workbookViewId="0">
      <selection activeCell="AI38" sqref="AI38"/>
    </sheetView>
  </sheetViews>
  <sheetFormatPr defaultColWidth="8.85546875" defaultRowHeight="12.75" x14ac:dyDescent="0.2"/>
  <cols>
    <col min="1" max="1" width="8.85546875" style="7"/>
    <col min="2" max="2" width="9.85546875" style="7" customWidth="1"/>
    <col min="3" max="4" width="8.85546875" style="7"/>
  </cols>
  <sheetData>
    <row r="1" spans="1:12" ht="21" x14ac:dyDescent="0.35">
      <c r="C1" s="201" t="s">
        <v>10</v>
      </c>
      <c r="D1" s="201"/>
      <c r="E1" s="201"/>
      <c r="F1" s="201"/>
      <c r="G1" s="201"/>
      <c r="H1" s="201"/>
      <c r="I1" s="201"/>
      <c r="J1" s="201"/>
      <c r="K1" s="201"/>
      <c r="L1" s="201"/>
    </row>
    <row r="3" spans="1:12" x14ac:dyDescent="0.2">
      <c r="A3" s="8" t="s">
        <v>4</v>
      </c>
      <c r="B3" s="8" t="s">
        <v>23</v>
      </c>
      <c r="C3" s="8" t="s">
        <v>37</v>
      </c>
      <c r="D3" s="8" t="s">
        <v>38</v>
      </c>
      <c r="E3" s="38" t="s">
        <v>24</v>
      </c>
      <c r="F3" s="38" t="s">
        <v>39</v>
      </c>
      <c r="G3" s="38" t="s">
        <v>40</v>
      </c>
      <c r="H3" s="38" t="s">
        <v>48</v>
      </c>
      <c r="I3" s="38" t="s">
        <v>54</v>
      </c>
      <c r="J3" s="38" t="s">
        <v>55</v>
      </c>
    </row>
    <row r="4" spans="1:12" x14ac:dyDescent="0.2">
      <c r="A4" s="9">
        <v>39083</v>
      </c>
      <c r="B4" s="10">
        <v>1.2090000000000001</v>
      </c>
      <c r="C4" s="19">
        <v>1.2001574074074075</v>
      </c>
      <c r="D4" s="19">
        <f>B4-C4</f>
        <v>8.8425925925925686E-3</v>
      </c>
      <c r="E4" s="22">
        <v>1.0993999999999999</v>
      </c>
      <c r="F4" s="22">
        <v>1.0942621990740742</v>
      </c>
      <c r="G4" s="22">
        <f>E4-F4</f>
        <v>5.1378009259257507E-3</v>
      </c>
      <c r="H4" s="39">
        <v>0.60899999999999999</v>
      </c>
      <c r="I4" s="40">
        <v>0.60800231481481481</v>
      </c>
      <c r="J4" s="39">
        <f>H4-I4</f>
        <v>9.9768518518517091E-4</v>
      </c>
    </row>
    <row r="5" spans="1:12" x14ac:dyDescent="0.2">
      <c r="A5" s="9">
        <v>39114</v>
      </c>
      <c r="B5" s="10">
        <v>1.202</v>
      </c>
      <c r="C5" s="19">
        <v>1.2074660493827158</v>
      </c>
      <c r="D5" s="19">
        <f t="shared" ref="D5:D68" si="0">B5-C5</f>
        <v>-5.4660493827158874E-3</v>
      </c>
      <c r="E5" s="22">
        <v>1.08264</v>
      </c>
      <c r="F5" s="22">
        <v>1.083416898148148</v>
      </c>
      <c r="G5" s="22">
        <f t="shared" ref="G5:G68" si="1">E5-F5</f>
        <v>-7.7689814814796421E-4</v>
      </c>
      <c r="H5" s="39">
        <v>0.60899999999999999</v>
      </c>
      <c r="I5" s="40">
        <v>0.60759567901234568</v>
      </c>
      <c r="J5" s="39">
        <f t="shared" ref="J5:J68" si="2">H5-I5</f>
        <v>1.4043209876543061E-3</v>
      </c>
    </row>
    <row r="6" spans="1:12" x14ac:dyDescent="0.2">
      <c r="A6" s="9">
        <v>39142</v>
      </c>
      <c r="B6" s="10">
        <v>1.236</v>
      </c>
      <c r="C6" s="19">
        <v>1.2427453703703704</v>
      </c>
      <c r="D6" s="19">
        <f t="shared" si="0"/>
        <v>-6.7453703703703738E-3</v>
      </c>
      <c r="E6" s="22">
        <v>1.1053299999999999</v>
      </c>
      <c r="F6" s="22">
        <v>1.112954799382716</v>
      </c>
      <c r="G6" s="22">
        <f t="shared" si="1"/>
        <v>-7.6247993827160965E-3</v>
      </c>
      <c r="H6" s="39">
        <v>0.60899999999999999</v>
      </c>
      <c r="I6" s="40">
        <v>0.6166342592592593</v>
      </c>
      <c r="J6" s="39">
        <f t="shared" si="2"/>
        <v>-7.6342592592593128E-3</v>
      </c>
    </row>
    <row r="7" spans="1:12" x14ac:dyDescent="0.2">
      <c r="A7" s="9">
        <v>39173</v>
      </c>
      <c r="B7" s="10">
        <v>1.2669999999999999</v>
      </c>
      <c r="C7" s="19">
        <v>1.2718410493827159</v>
      </c>
      <c r="D7" s="19">
        <f t="shared" si="0"/>
        <v>-4.8410493827160117E-3</v>
      </c>
      <c r="E7" s="22">
        <v>1.12063</v>
      </c>
      <c r="F7" s="22">
        <v>1.1136524691358025</v>
      </c>
      <c r="G7" s="22">
        <f t="shared" si="1"/>
        <v>6.9775308641975009E-3</v>
      </c>
      <c r="H7" s="39">
        <v>0.622</v>
      </c>
      <c r="I7" s="40">
        <v>0.61984413580246911</v>
      </c>
      <c r="J7" s="39">
        <f t="shared" si="2"/>
        <v>2.1558641975308879E-3</v>
      </c>
    </row>
    <row r="8" spans="1:12" x14ac:dyDescent="0.2">
      <c r="A8" s="9">
        <v>39203</v>
      </c>
      <c r="B8" s="10">
        <v>1.3149999999999999</v>
      </c>
      <c r="C8" s="19">
        <v>1.310337962962963</v>
      </c>
      <c r="D8" s="19">
        <f t="shared" si="0"/>
        <v>4.6620370370369368E-3</v>
      </c>
      <c r="E8" s="22">
        <v>1.131</v>
      </c>
      <c r="F8" s="22">
        <v>1.1359998302469136</v>
      </c>
      <c r="G8" s="22">
        <f t="shared" si="1"/>
        <v>-4.9998302469136391E-3</v>
      </c>
      <c r="H8" s="39">
        <v>0.61899999999999999</v>
      </c>
      <c r="I8" s="40">
        <v>0.61778240740740742</v>
      </c>
      <c r="J8" s="39">
        <f t="shared" si="2"/>
        <v>1.2175925925925757E-3</v>
      </c>
    </row>
    <row r="9" spans="1:12" x14ac:dyDescent="0.2">
      <c r="A9" s="9">
        <v>39234</v>
      </c>
      <c r="B9" s="10">
        <v>1.3460000000000001</v>
      </c>
      <c r="C9" s="19">
        <v>1.3315694444444448</v>
      </c>
      <c r="D9" s="19">
        <f t="shared" si="0"/>
        <v>1.443055555555528E-2</v>
      </c>
      <c r="E9" s="22">
        <v>1.1503099999999999</v>
      </c>
      <c r="F9" s="22">
        <v>1.1401466512345677</v>
      </c>
      <c r="G9" s="22">
        <f t="shared" si="1"/>
        <v>1.0163348765432234E-2</v>
      </c>
      <c r="H9" s="39">
        <v>0.61499999999999999</v>
      </c>
      <c r="I9" s="40">
        <v>0.61764351851851851</v>
      </c>
      <c r="J9" s="39">
        <f t="shared" si="2"/>
        <v>-2.6435185185185173E-3</v>
      </c>
    </row>
    <row r="10" spans="1:12" x14ac:dyDescent="0.2">
      <c r="A10" s="9">
        <v>39264</v>
      </c>
      <c r="B10" s="10">
        <v>1.3540000000000001</v>
      </c>
      <c r="C10" s="19">
        <v>1.3521172839506173</v>
      </c>
      <c r="D10" s="19">
        <f t="shared" si="0"/>
        <v>1.8827160493828377E-3</v>
      </c>
      <c r="E10" s="22">
        <v>1.16184</v>
      </c>
      <c r="F10" s="22">
        <v>1.1775971604938273</v>
      </c>
      <c r="G10" s="22">
        <f t="shared" si="1"/>
        <v>-1.575716049382736E-2</v>
      </c>
      <c r="H10" s="39">
        <v>0.621</v>
      </c>
      <c r="I10" s="40">
        <v>0.61684413580246911</v>
      </c>
      <c r="J10" s="39">
        <f t="shared" si="2"/>
        <v>4.1558641975308896E-3</v>
      </c>
    </row>
    <row r="11" spans="1:12" x14ac:dyDescent="0.2">
      <c r="A11" s="9">
        <v>39295</v>
      </c>
      <c r="B11" s="10">
        <v>1.3149999999999999</v>
      </c>
      <c r="C11" s="19">
        <v>1.3261404320987655</v>
      </c>
      <c r="D11" s="19">
        <f t="shared" si="0"/>
        <v>-1.1140432098765585E-2</v>
      </c>
      <c r="E11" s="22">
        <v>1.1735899999999999</v>
      </c>
      <c r="F11" s="22">
        <v>1.1697168209876543</v>
      </c>
      <c r="G11" s="22">
        <f t="shared" si="1"/>
        <v>3.8731790123456289E-3</v>
      </c>
      <c r="H11" s="39">
        <v>0.626</v>
      </c>
      <c r="I11" s="40">
        <v>0.62394444444444452</v>
      </c>
      <c r="J11" s="39">
        <f t="shared" si="2"/>
        <v>2.0555555555554772E-3</v>
      </c>
    </row>
    <row r="12" spans="1:12" x14ac:dyDescent="0.2">
      <c r="A12" s="9">
        <v>39326</v>
      </c>
      <c r="B12" s="10">
        <v>1.306</v>
      </c>
      <c r="C12" s="19">
        <v>1.3164120370370371</v>
      </c>
      <c r="D12" s="19">
        <f t="shared" si="0"/>
        <v>-1.0412037037037081E-2</v>
      </c>
      <c r="E12" s="22">
        <v>1.1806700000000001</v>
      </c>
      <c r="F12" s="22">
        <v>1.1906428086419754</v>
      </c>
      <c r="G12" s="22">
        <f t="shared" si="1"/>
        <v>-9.9728086419752504E-3</v>
      </c>
      <c r="H12" s="39">
        <v>0.626</v>
      </c>
      <c r="I12" s="40">
        <v>0.62843981481481481</v>
      </c>
      <c r="J12" s="39">
        <f t="shared" si="2"/>
        <v>-2.4398148148148113E-3</v>
      </c>
    </row>
    <row r="13" spans="1:12" x14ac:dyDescent="0.2">
      <c r="A13" s="9">
        <v>39356</v>
      </c>
      <c r="B13" s="10">
        <v>1.3129999999999999</v>
      </c>
      <c r="C13" s="19">
        <v>1.3218040123456791</v>
      </c>
      <c r="D13" s="19">
        <f t="shared" si="0"/>
        <v>-8.8040123456791797E-3</v>
      </c>
      <c r="E13" s="22">
        <v>1.2052799999999999</v>
      </c>
      <c r="F13" s="22">
        <v>1.2138618209876544</v>
      </c>
      <c r="G13" s="22">
        <f t="shared" si="1"/>
        <v>-8.581820987654476E-3</v>
      </c>
      <c r="H13" s="39">
        <v>0.63100000000000001</v>
      </c>
      <c r="I13" s="40">
        <v>0.63639197530864211</v>
      </c>
      <c r="J13" s="39">
        <f t="shared" si="2"/>
        <v>-5.3919753086421052E-3</v>
      </c>
    </row>
    <row r="14" spans="1:12" x14ac:dyDescent="0.2">
      <c r="A14" s="9">
        <v>39387</v>
      </c>
      <c r="B14" s="10">
        <v>1.347</v>
      </c>
      <c r="C14" s="19">
        <v>1.3334984567901234</v>
      </c>
      <c r="D14" s="19">
        <f t="shared" si="0"/>
        <v>1.3501543209876621E-2</v>
      </c>
      <c r="E14" s="22">
        <v>1.25241</v>
      </c>
      <c r="F14" s="22">
        <v>1.2430774691358024</v>
      </c>
      <c r="G14" s="22">
        <f t="shared" si="1"/>
        <v>9.3325308641976079E-3</v>
      </c>
      <c r="H14" s="39">
        <v>0.65400000000000003</v>
      </c>
      <c r="I14" s="40">
        <v>0.64881172839506185</v>
      </c>
      <c r="J14" s="39">
        <f t="shared" si="2"/>
        <v>5.1882716049381772E-3</v>
      </c>
    </row>
    <row r="15" spans="1:12" x14ac:dyDescent="0.2">
      <c r="A15" s="9">
        <v>39417</v>
      </c>
      <c r="B15" s="10">
        <v>1.36</v>
      </c>
      <c r="C15" s="19">
        <v>1.3641049382716051</v>
      </c>
      <c r="D15" s="19">
        <f t="shared" si="0"/>
        <v>-4.1049382716049632E-3</v>
      </c>
      <c r="E15" s="22">
        <v>1.2861100000000001</v>
      </c>
      <c r="F15" s="22">
        <v>1.2736590740740741</v>
      </c>
      <c r="G15" s="22">
        <f t="shared" si="1"/>
        <v>1.2450925925926004E-2</v>
      </c>
      <c r="H15" s="39">
        <v>0.66900000000000004</v>
      </c>
      <c r="I15" s="40">
        <v>0.6680462962962963</v>
      </c>
      <c r="J15" s="39">
        <f t="shared" si="2"/>
        <v>9.5370370370373436E-4</v>
      </c>
    </row>
    <row r="16" spans="1:12" x14ac:dyDescent="0.2">
      <c r="A16" s="9">
        <v>39448</v>
      </c>
      <c r="B16" s="10">
        <v>1.3640000000000001</v>
      </c>
      <c r="C16" s="19">
        <v>1.3482962962962963</v>
      </c>
      <c r="D16" s="19">
        <f t="shared" si="0"/>
        <v>1.5703703703703775E-2</v>
      </c>
      <c r="E16" s="22">
        <v>1.2777400000000001</v>
      </c>
      <c r="F16" s="22">
        <v>1.276460864197531</v>
      </c>
      <c r="G16" s="22">
        <f t="shared" si="1"/>
        <v>1.279135802469078E-3</v>
      </c>
      <c r="H16" s="39">
        <v>0.67400000000000004</v>
      </c>
      <c r="I16" s="40">
        <v>0.67868827160493828</v>
      </c>
      <c r="J16" s="39">
        <f t="shared" si="2"/>
        <v>-4.6882716049382323E-3</v>
      </c>
    </row>
    <row r="17" spans="1:25" x14ac:dyDescent="0.2">
      <c r="A17" s="9">
        <v>39479</v>
      </c>
      <c r="B17" s="10">
        <v>1.361</v>
      </c>
      <c r="C17" s="19">
        <v>1.3621327160493828</v>
      </c>
      <c r="D17" s="19">
        <f t="shared" si="0"/>
        <v>-1.1327160493828092E-3</v>
      </c>
      <c r="E17" s="22">
        <v>1.27189</v>
      </c>
      <c r="F17" s="22">
        <v>1.2815968981481483</v>
      </c>
      <c r="G17" s="22">
        <f t="shared" si="1"/>
        <v>-9.7068981481482908E-3</v>
      </c>
      <c r="H17" s="39">
        <v>0.69099999999999995</v>
      </c>
      <c r="I17" s="40">
        <v>0.68392901234567893</v>
      </c>
      <c r="J17" s="39">
        <f t="shared" si="2"/>
        <v>7.0709876543210148E-3</v>
      </c>
    </row>
    <row r="18" spans="1:25" x14ac:dyDescent="0.2">
      <c r="A18" s="9">
        <v>39508</v>
      </c>
      <c r="B18" s="10">
        <v>1.3859999999999999</v>
      </c>
      <c r="C18" s="19">
        <v>1.3814120370370369</v>
      </c>
      <c r="D18" s="19">
        <f t="shared" si="0"/>
        <v>4.5879629629630436E-3</v>
      </c>
      <c r="E18" s="22">
        <v>1.3322799999999999</v>
      </c>
      <c r="F18" s="22">
        <v>1.326644799382716</v>
      </c>
      <c r="G18" s="22">
        <f t="shared" si="1"/>
        <v>5.6352006172839531E-3</v>
      </c>
      <c r="H18" s="39">
        <v>0.69099999999999995</v>
      </c>
      <c r="I18" s="40">
        <v>0.69030092592592585</v>
      </c>
      <c r="J18" s="39">
        <f t="shared" si="2"/>
        <v>6.9907407407410194E-4</v>
      </c>
    </row>
    <row r="19" spans="1:25" x14ac:dyDescent="0.2">
      <c r="A19" s="9">
        <v>39539</v>
      </c>
      <c r="B19" s="10">
        <v>1.3740000000000001</v>
      </c>
      <c r="C19" s="19">
        <v>1.4041743827160493</v>
      </c>
      <c r="D19" s="19">
        <f t="shared" si="0"/>
        <v>-3.017438271604922E-2</v>
      </c>
      <c r="E19" s="22">
        <v>1.3454999999999999</v>
      </c>
      <c r="F19" s="22">
        <v>1.3683124691358026</v>
      </c>
      <c r="G19" s="22">
        <f t="shared" si="1"/>
        <v>-2.2812469135802704E-2</v>
      </c>
      <c r="H19" s="39">
        <v>0.67900000000000005</v>
      </c>
      <c r="I19" s="40">
        <v>0.68917746913580258</v>
      </c>
      <c r="J19" s="39">
        <f t="shared" si="2"/>
        <v>-1.017746913580253E-2</v>
      </c>
    </row>
    <row r="20" spans="1:25" x14ac:dyDescent="0.2">
      <c r="A20" s="9">
        <v>39569</v>
      </c>
      <c r="B20" s="10">
        <v>1.4550000000000001</v>
      </c>
      <c r="C20" s="19">
        <v>1.4480046296296296</v>
      </c>
      <c r="D20" s="19">
        <f t="shared" si="0"/>
        <v>6.9953703703704573E-3</v>
      </c>
      <c r="E20" s="22">
        <v>1.44316</v>
      </c>
      <c r="F20" s="22">
        <v>1.4339898302469134</v>
      </c>
      <c r="G20" s="22">
        <f t="shared" si="1"/>
        <v>9.1701697530865989E-3</v>
      </c>
      <c r="H20" s="39">
        <v>0.68799999999999994</v>
      </c>
      <c r="I20" s="40">
        <v>0.68544907407407396</v>
      </c>
      <c r="J20" s="39">
        <f t="shared" si="2"/>
        <v>2.5509259259259842E-3</v>
      </c>
    </row>
    <row r="21" spans="1:25" x14ac:dyDescent="0.2">
      <c r="A21" s="9">
        <v>39600</v>
      </c>
      <c r="B21" s="10">
        <v>1.512</v>
      </c>
      <c r="C21" s="19">
        <v>1.4895694444444447</v>
      </c>
      <c r="D21" s="19">
        <f t="shared" si="0"/>
        <v>2.2430555555555287E-2</v>
      </c>
      <c r="E21" s="22">
        <v>1.50725</v>
      </c>
      <c r="F21" s="22">
        <v>1.481946651234568</v>
      </c>
      <c r="G21" s="22">
        <f t="shared" si="1"/>
        <v>2.5303348765431943E-2</v>
      </c>
      <c r="H21" s="39">
        <v>0.69199999999999995</v>
      </c>
      <c r="I21" s="40">
        <v>0.69131018518518517</v>
      </c>
      <c r="J21" s="39">
        <f t="shared" si="2"/>
        <v>6.8981481481478202E-4</v>
      </c>
    </row>
    <row r="22" spans="1:25" x14ac:dyDescent="0.2">
      <c r="A22" s="9">
        <v>39630</v>
      </c>
      <c r="B22" s="10">
        <v>1.522</v>
      </c>
      <c r="C22" s="19">
        <v>1.5111172839506173</v>
      </c>
      <c r="D22" s="19">
        <f t="shared" si="0"/>
        <v>1.0882716049382735E-2</v>
      </c>
      <c r="E22" s="22">
        <v>1.51814</v>
      </c>
      <c r="F22" s="22">
        <v>1.5031071604938271</v>
      </c>
      <c r="G22" s="22">
        <f t="shared" si="1"/>
        <v>1.5032839506172957E-2</v>
      </c>
      <c r="H22" s="39">
        <v>0.69599999999999995</v>
      </c>
      <c r="I22" s="40">
        <v>0.68884413580246906</v>
      </c>
      <c r="J22" s="39">
        <f t="shared" si="2"/>
        <v>7.1558641975308923E-3</v>
      </c>
    </row>
    <row r="23" spans="1:25" x14ac:dyDescent="0.2">
      <c r="A23" s="9">
        <v>39661</v>
      </c>
      <c r="B23" s="10">
        <v>1.458</v>
      </c>
      <c r="C23" s="19">
        <v>1.472807098765432</v>
      </c>
      <c r="D23" s="19">
        <f t="shared" si="0"/>
        <v>-1.480709876543207E-2</v>
      </c>
      <c r="E23" s="22">
        <v>1.4368799999999999</v>
      </c>
      <c r="F23" s="22">
        <v>1.4439801543209876</v>
      </c>
      <c r="G23" s="22">
        <f t="shared" si="1"/>
        <v>-7.1001543209876505E-3</v>
      </c>
      <c r="H23" s="39">
        <v>0.69</v>
      </c>
      <c r="I23" s="40">
        <v>0.69127777777777777</v>
      </c>
      <c r="J23" s="39">
        <f t="shared" si="2"/>
        <v>-1.2777777777778221E-3</v>
      </c>
    </row>
    <row r="24" spans="1:25" x14ac:dyDescent="0.2">
      <c r="A24" s="9">
        <v>39692</v>
      </c>
      <c r="B24" s="10">
        <v>1.4350000000000001</v>
      </c>
      <c r="C24" s="19">
        <v>1.4180787037037037</v>
      </c>
      <c r="D24" s="19">
        <f t="shared" si="0"/>
        <v>1.6921296296296351E-2</v>
      </c>
      <c r="E24" s="22">
        <v>1.3838699999999999</v>
      </c>
      <c r="F24" s="22">
        <v>1.3782061419753087</v>
      </c>
      <c r="G24" s="22">
        <f t="shared" si="1"/>
        <v>5.6638580246912706E-3</v>
      </c>
      <c r="H24" s="39">
        <v>0.68899999999999995</v>
      </c>
      <c r="I24" s="40">
        <v>0.68910648148148146</v>
      </c>
      <c r="J24" s="39">
        <f t="shared" si="2"/>
        <v>-1.0648148148151293E-4</v>
      </c>
    </row>
    <row r="25" spans="1:25" x14ac:dyDescent="0.2">
      <c r="A25" s="9">
        <v>39722</v>
      </c>
      <c r="B25" s="10">
        <v>1.3460000000000001</v>
      </c>
      <c r="C25" s="19">
        <v>1.3304706790123457</v>
      </c>
      <c r="D25" s="19">
        <f t="shared" si="0"/>
        <v>1.552932098765436E-2</v>
      </c>
      <c r="E25" s="22">
        <v>1.30148</v>
      </c>
      <c r="F25" s="22">
        <v>1.2944651543209877</v>
      </c>
      <c r="G25" s="22">
        <f t="shared" si="1"/>
        <v>7.0148456790122271E-3</v>
      </c>
      <c r="H25" s="39">
        <v>0.68600000000000005</v>
      </c>
      <c r="I25" s="40">
        <v>0.68105864197530874</v>
      </c>
      <c r="J25" s="39">
        <f t="shared" si="2"/>
        <v>4.9413580246913114E-3</v>
      </c>
    </row>
    <row r="26" spans="1:25" x14ac:dyDescent="0.2">
      <c r="A26" s="9">
        <v>39753</v>
      </c>
      <c r="B26" s="10">
        <v>1.2110000000000001</v>
      </c>
      <c r="C26" s="19">
        <v>1.21916512345679</v>
      </c>
      <c r="D26" s="19">
        <f t="shared" si="0"/>
        <v>-8.1651234567898801E-3</v>
      </c>
      <c r="E26" s="22">
        <v>1.19482</v>
      </c>
      <c r="F26" s="22">
        <v>1.191544135802469</v>
      </c>
      <c r="G26" s="22">
        <f t="shared" si="1"/>
        <v>3.2758641975310088E-3</v>
      </c>
      <c r="H26" s="39">
        <v>0.67</v>
      </c>
      <c r="I26" s="40">
        <v>0.65681172839506186</v>
      </c>
      <c r="J26" s="39">
        <f t="shared" si="2"/>
        <v>1.3188271604938184E-2</v>
      </c>
    </row>
    <row r="27" spans="1:25" x14ac:dyDescent="0.2">
      <c r="A27" s="9">
        <v>39783</v>
      </c>
      <c r="B27" s="10">
        <v>1.1200000000000001</v>
      </c>
      <c r="C27" s="19">
        <v>1.155104938271605</v>
      </c>
      <c r="D27" s="19">
        <f t="shared" si="0"/>
        <v>-3.510493827160488E-2</v>
      </c>
      <c r="E27" s="22">
        <v>1.0929</v>
      </c>
      <c r="F27" s="22">
        <v>1.1146124074074075</v>
      </c>
      <c r="G27" s="22">
        <f t="shared" si="1"/>
        <v>-2.1712407407407541E-2</v>
      </c>
      <c r="H27" s="39">
        <v>0.622</v>
      </c>
      <c r="I27" s="40">
        <v>0.63271296296296298</v>
      </c>
      <c r="J27" s="39">
        <f t="shared" si="2"/>
        <v>-1.071296296296298E-2</v>
      </c>
    </row>
    <row r="28" spans="1:25" x14ac:dyDescent="0.2">
      <c r="A28" s="9">
        <v>39814</v>
      </c>
      <c r="B28" s="10">
        <v>1.113</v>
      </c>
      <c r="C28" s="19">
        <v>1.1109629629629629</v>
      </c>
      <c r="D28" s="19">
        <f t="shared" si="0"/>
        <v>2.0370370370370594E-3</v>
      </c>
      <c r="E28" s="22">
        <v>1.0513999999999999</v>
      </c>
      <c r="F28" s="22">
        <v>1.0648875308641976</v>
      </c>
      <c r="G28" s="22">
        <f t="shared" si="1"/>
        <v>-1.3487530864197739E-2</v>
      </c>
      <c r="H28" s="40">
        <v>0.59899999999999998</v>
      </c>
      <c r="I28" s="40">
        <v>0.60402160493827162</v>
      </c>
      <c r="J28" s="39">
        <f t="shared" si="2"/>
        <v>-5.0216049382716399E-3</v>
      </c>
    </row>
    <row r="29" spans="1:25" x14ac:dyDescent="0.2">
      <c r="A29" s="9">
        <v>39845</v>
      </c>
      <c r="B29" s="10">
        <v>1.1399999999999999</v>
      </c>
      <c r="C29" s="19">
        <v>1.1301327160493826</v>
      </c>
      <c r="D29" s="19">
        <f t="shared" si="0"/>
        <v>9.8672839506173116E-3</v>
      </c>
      <c r="E29" s="22">
        <v>1.0567200000000001</v>
      </c>
      <c r="F29" s="22">
        <v>1.0312635648148147</v>
      </c>
      <c r="G29" s="22">
        <f t="shared" si="1"/>
        <v>2.5456435185185367E-2</v>
      </c>
      <c r="H29" s="40">
        <v>0.58899999999999997</v>
      </c>
      <c r="I29" s="40">
        <v>0.58792901234567896</v>
      </c>
      <c r="J29" s="39">
        <f t="shared" si="2"/>
        <v>1.0709876543210095E-3</v>
      </c>
    </row>
    <row r="30" spans="1:25" x14ac:dyDescent="0.2">
      <c r="A30" s="9">
        <v>39873</v>
      </c>
      <c r="B30" s="10">
        <v>1.1619999999999999</v>
      </c>
      <c r="C30" s="19">
        <v>1.1700787037037037</v>
      </c>
      <c r="D30" s="19">
        <f t="shared" si="0"/>
        <v>-8.0787037037037823E-3</v>
      </c>
      <c r="E30" s="22">
        <v>1.0227900000000001</v>
      </c>
      <c r="F30" s="22">
        <v>1.0504047993827161</v>
      </c>
      <c r="G30" s="22">
        <f t="shared" si="1"/>
        <v>-2.7614799382716049E-2</v>
      </c>
      <c r="H30" s="40">
        <v>0.57999999999999996</v>
      </c>
      <c r="I30" s="40">
        <v>0.57730092592592586</v>
      </c>
      <c r="J30" s="39">
        <f t="shared" si="2"/>
        <v>2.6990740740741037E-3</v>
      </c>
    </row>
    <row r="31" spans="1:25" x14ac:dyDescent="0.2">
      <c r="A31" s="9">
        <v>39904</v>
      </c>
      <c r="B31" s="10">
        <v>1.1850000000000001</v>
      </c>
      <c r="C31" s="19">
        <v>1.1895077160493828</v>
      </c>
      <c r="D31" s="19">
        <f t="shared" si="0"/>
        <v>-4.5077160493827151E-3</v>
      </c>
      <c r="E31" s="22">
        <v>1.0414399999999999</v>
      </c>
      <c r="F31" s="22">
        <v>1.0366024691358025</v>
      </c>
      <c r="G31" s="22">
        <f t="shared" si="1"/>
        <v>4.8375308641974701E-3</v>
      </c>
      <c r="H31" s="40">
        <v>0.55300000000000005</v>
      </c>
      <c r="I31" s="40">
        <v>0.56051080246913576</v>
      </c>
      <c r="J31" s="39">
        <f t="shared" si="2"/>
        <v>-7.5108024691357134E-3</v>
      </c>
    </row>
    <row r="32" spans="1:25" ht="17.25" x14ac:dyDescent="0.3">
      <c r="A32" s="9">
        <v>39934</v>
      </c>
      <c r="B32" s="10">
        <v>1.224</v>
      </c>
      <c r="C32" s="19">
        <v>1.2353379629629631</v>
      </c>
      <c r="D32" s="19">
        <f t="shared" si="0"/>
        <v>-1.1337962962963077E-2</v>
      </c>
      <c r="E32" s="22">
        <v>1.06158</v>
      </c>
      <c r="F32" s="22">
        <v>1.0683664969135802</v>
      </c>
      <c r="G32" s="22">
        <f t="shared" si="1"/>
        <v>-6.7864969135802422E-3</v>
      </c>
      <c r="H32" s="40">
        <v>0.53900000000000003</v>
      </c>
      <c r="I32" s="40">
        <v>0.54578240740740736</v>
      </c>
      <c r="J32" s="39">
        <f t="shared" si="2"/>
        <v>-6.7824074074073204E-3</v>
      </c>
      <c r="Y32" s="76" t="s">
        <v>180</v>
      </c>
    </row>
    <row r="33" spans="1:25" ht="17.25" x14ac:dyDescent="0.3">
      <c r="A33" s="9">
        <v>39965</v>
      </c>
      <c r="B33" s="10">
        <v>1.294</v>
      </c>
      <c r="C33" s="19">
        <v>1.255902777777778</v>
      </c>
      <c r="D33" s="19">
        <f t="shared" si="0"/>
        <v>3.8097222222222005E-2</v>
      </c>
      <c r="E33" s="22">
        <v>1.09602</v>
      </c>
      <c r="F33" s="22">
        <v>1.073696651234568</v>
      </c>
      <c r="G33" s="22">
        <f t="shared" si="1"/>
        <v>2.2323348765431961E-2</v>
      </c>
      <c r="H33" s="40">
        <v>0.54800000000000004</v>
      </c>
      <c r="I33" s="40">
        <v>0.54364351851851866</v>
      </c>
      <c r="J33" s="39">
        <f t="shared" si="2"/>
        <v>4.3564814814813779E-3</v>
      </c>
      <c r="Y33" s="76" t="s">
        <v>181</v>
      </c>
    </row>
    <row r="34" spans="1:25" x14ac:dyDescent="0.2">
      <c r="A34" s="9">
        <v>39995</v>
      </c>
      <c r="B34" s="10">
        <v>1.27</v>
      </c>
      <c r="C34" s="19">
        <v>1.3001172839506172</v>
      </c>
      <c r="D34" s="19">
        <f t="shared" si="0"/>
        <v>-3.0117283950617191E-2</v>
      </c>
      <c r="E34" s="22">
        <v>1.0862000000000001</v>
      </c>
      <c r="F34" s="22">
        <v>1.1155504938271605</v>
      </c>
      <c r="G34" s="22">
        <f t="shared" si="1"/>
        <v>-2.9350493827160484E-2</v>
      </c>
      <c r="H34" s="40">
        <v>0.54600000000000004</v>
      </c>
      <c r="I34" s="40">
        <v>0.54284413580246915</v>
      </c>
      <c r="J34" s="39">
        <f t="shared" si="2"/>
        <v>3.1558641975308888E-3</v>
      </c>
    </row>
    <row r="35" spans="1:25" x14ac:dyDescent="0.2">
      <c r="A35" s="9">
        <v>40026</v>
      </c>
      <c r="B35" s="10">
        <v>1.2949999999999999</v>
      </c>
      <c r="C35" s="19">
        <v>1.279807098765432</v>
      </c>
      <c r="D35" s="19">
        <f t="shared" si="0"/>
        <v>1.5192901234567957E-2</v>
      </c>
      <c r="E35" s="22">
        <v>1.11738</v>
      </c>
      <c r="F35" s="22">
        <v>1.0975734876543211</v>
      </c>
      <c r="G35" s="22">
        <f t="shared" si="1"/>
        <v>1.9806512345678984E-2</v>
      </c>
      <c r="H35" s="40">
        <v>0.54600000000000004</v>
      </c>
      <c r="I35" s="40">
        <v>0.54527777777777775</v>
      </c>
      <c r="J35" s="39">
        <f t="shared" si="2"/>
        <v>7.2222222222229071E-4</v>
      </c>
    </row>
    <row r="36" spans="1:25" x14ac:dyDescent="0.2">
      <c r="A36" s="9">
        <v>40057</v>
      </c>
      <c r="B36" s="10">
        <v>1.2709999999999999</v>
      </c>
      <c r="C36" s="19">
        <v>1.2790787037037035</v>
      </c>
      <c r="D36" s="19">
        <f t="shared" si="0"/>
        <v>-8.0787037037035603E-3</v>
      </c>
      <c r="E36" s="22">
        <v>1.09609</v>
      </c>
      <c r="F36" s="22">
        <v>1.1071961419753087</v>
      </c>
      <c r="G36" s="22">
        <f t="shared" si="1"/>
        <v>-1.1106141975308681E-2</v>
      </c>
      <c r="H36" s="40">
        <v>0.54500000000000004</v>
      </c>
      <c r="I36" s="40">
        <v>0.54610648148148155</v>
      </c>
      <c r="J36" s="39">
        <f t="shared" si="2"/>
        <v>-1.1064814814815138E-3</v>
      </c>
    </row>
    <row r="37" spans="1:25" x14ac:dyDescent="0.2">
      <c r="A37" s="9">
        <v>40087</v>
      </c>
      <c r="B37" s="10">
        <v>1.256</v>
      </c>
      <c r="C37" s="19">
        <v>1.2718040123456791</v>
      </c>
      <c r="D37" s="19">
        <f t="shared" si="0"/>
        <v>-1.5804012345679075E-2</v>
      </c>
      <c r="E37" s="22">
        <v>1.0957300000000001</v>
      </c>
      <c r="F37" s="22">
        <v>1.107028487654321</v>
      </c>
      <c r="G37" s="22">
        <f t="shared" si="1"/>
        <v>-1.1298487654320954E-2</v>
      </c>
      <c r="H37" s="40">
        <v>0.54500000000000004</v>
      </c>
      <c r="I37" s="40">
        <v>0.55272530864197533</v>
      </c>
      <c r="J37" s="39">
        <f t="shared" si="2"/>
        <v>-7.7253086419752925E-3</v>
      </c>
    </row>
    <row r="38" spans="1:25" x14ac:dyDescent="0.2">
      <c r="A38" s="9">
        <v>40118</v>
      </c>
      <c r="B38" s="10">
        <v>1.2889999999999999</v>
      </c>
      <c r="C38" s="19">
        <v>1.2661651234567899</v>
      </c>
      <c r="D38" s="19">
        <f t="shared" si="0"/>
        <v>2.2834876543210036E-2</v>
      </c>
      <c r="E38" s="22">
        <v>1.1260399999999999</v>
      </c>
      <c r="F38" s="22">
        <v>1.1072908024691357</v>
      </c>
      <c r="G38" s="22">
        <f t="shared" si="1"/>
        <v>1.8749197530864237E-2</v>
      </c>
      <c r="H38" s="40">
        <v>0.56999999999999995</v>
      </c>
      <c r="I38" s="40">
        <v>0.56847839506172848</v>
      </c>
      <c r="J38" s="39">
        <f t="shared" si="2"/>
        <v>1.5216049382714703E-3</v>
      </c>
    </row>
    <row r="39" spans="1:25" x14ac:dyDescent="0.2">
      <c r="A39" s="9">
        <v>40148</v>
      </c>
      <c r="B39" s="10">
        <v>1.2729999999999999</v>
      </c>
      <c r="C39" s="19">
        <v>1.296104938271605</v>
      </c>
      <c r="D39" s="19">
        <f t="shared" si="0"/>
        <v>-2.3104938271605091E-2</v>
      </c>
      <c r="E39" s="22">
        <v>1.11467</v>
      </c>
      <c r="F39" s="22">
        <v>1.1302257407407408</v>
      </c>
      <c r="G39" s="22">
        <f t="shared" si="1"/>
        <v>-1.5555740740740731E-2</v>
      </c>
      <c r="H39" s="40">
        <v>0.59799999999999998</v>
      </c>
      <c r="I39" s="40">
        <v>0.59704629629629635</v>
      </c>
      <c r="J39" s="39">
        <f t="shared" si="2"/>
        <v>9.5370370370362334E-4</v>
      </c>
    </row>
    <row r="40" spans="1:25" x14ac:dyDescent="0.2">
      <c r="A40" s="9">
        <v>40179</v>
      </c>
      <c r="B40" s="10">
        <v>1.3049999999999999</v>
      </c>
      <c r="C40" s="19">
        <v>1.2832962962962964</v>
      </c>
      <c r="D40" s="19">
        <f t="shared" si="0"/>
        <v>2.1703703703703559E-2</v>
      </c>
      <c r="E40" s="22">
        <v>1.1452500000000001</v>
      </c>
      <c r="F40" s="22">
        <v>1.1319608641975309</v>
      </c>
      <c r="G40" s="22">
        <f t="shared" si="1"/>
        <v>1.3289135802469154E-2</v>
      </c>
      <c r="H40" s="40">
        <v>0.61599999999999999</v>
      </c>
      <c r="I40" s="40">
        <v>0.61902160493827152</v>
      </c>
      <c r="J40" s="39">
        <f t="shared" si="2"/>
        <v>-3.0216049382715271E-3</v>
      </c>
    </row>
    <row r="41" spans="1:25" x14ac:dyDescent="0.2">
      <c r="A41" s="9">
        <v>40210</v>
      </c>
      <c r="B41" s="10">
        <v>1.3120000000000001</v>
      </c>
      <c r="C41" s="19">
        <v>1.3167993827160493</v>
      </c>
      <c r="D41" s="19">
        <f t="shared" si="0"/>
        <v>-4.7993827160492941E-3</v>
      </c>
      <c r="E41" s="22">
        <v>1.14232</v>
      </c>
      <c r="F41" s="22">
        <v>1.1466768981481483</v>
      </c>
      <c r="G41" s="22">
        <f t="shared" si="1"/>
        <v>-4.3568981481483249E-3</v>
      </c>
      <c r="H41" s="40">
        <v>0.64100000000000001</v>
      </c>
      <c r="I41" s="40">
        <v>0.63659567901234571</v>
      </c>
      <c r="J41" s="39">
        <f t="shared" si="2"/>
        <v>4.4043209876543088E-3</v>
      </c>
    </row>
    <row r="42" spans="1:25" x14ac:dyDescent="0.2">
      <c r="A42" s="9">
        <v>40238</v>
      </c>
      <c r="B42" s="10">
        <v>1.3580000000000001</v>
      </c>
      <c r="C42" s="19">
        <v>1.3597453703703704</v>
      </c>
      <c r="D42" s="19">
        <f t="shared" si="0"/>
        <v>-1.7453703703702583E-3</v>
      </c>
      <c r="E42" s="22">
        <v>1.1895800000000001</v>
      </c>
      <c r="F42" s="22">
        <v>1.1926647993827162</v>
      </c>
      <c r="G42" s="22">
        <f t="shared" si="1"/>
        <v>-3.084799382716108E-3</v>
      </c>
      <c r="H42" s="40">
        <v>0.65700000000000003</v>
      </c>
      <c r="I42" s="40">
        <v>0.65630092592592604</v>
      </c>
      <c r="J42" s="39">
        <f t="shared" si="2"/>
        <v>6.9907407407399091E-4</v>
      </c>
    </row>
    <row r="43" spans="1:25" x14ac:dyDescent="0.2">
      <c r="A43" s="9">
        <v>40269</v>
      </c>
      <c r="B43" s="10">
        <v>1.3859999999999999</v>
      </c>
      <c r="C43" s="19">
        <v>1.3775077160493825</v>
      </c>
      <c r="D43" s="19">
        <f t="shared" si="0"/>
        <v>8.4922839506174075E-3</v>
      </c>
      <c r="E43" s="22">
        <v>1.21583</v>
      </c>
      <c r="F43" s="22">
        <v>1.2102058024691358</v>
      </c>
      <c r="G43" s="22">
        <f t="shared" si="1"/>
        <v>5.6241975308641834E-3</v>
      </c>
      <c r="H43" s="40">
        <v>0.66100000000000003</v>
      </c>
      <c r="I43" s="40">
        <v>0.66251080246913585</v>
      </c>
      <c r="J43" s="39">
        <f t="shared" si="2"/>
        <v>-1.5108024691358191E-3</v>
      </c>
    </row>
    <row r="44" spans="1:25" x14ac:dyDescent="0.2">
      <c r="A44" s="9">
        <v>40299</v>
      </c>
      <c r="B44" s="10">
        <v>1.391</v>
      </c>
      <c r="C44" s="19">
        <v>1.3856712962962963</v>
      </c>
      <c r="D44" s="19">
        <f t="shared" si="0"/>
        <v>5.3287037037037521E-3</v>
      </c>
      <c r="E44" s="22">
        <v>1.2412099999999999</v>
      </c>
      <c r="F44" s="22">
        <v>1.2331331635802467</v>
      </c>
      <c r="G44" s="22">
        <f t="shared" si="1"/>
        <v>8.0768364197532083E-3</v>
      </c>
      <c r="H44" s="40">
        <v>0.66</v>
      </c>
      <c r="I44" s="40">
        <v>0.65978240740740746</v>
      </c>
      <c r="J44" s="39">
        <f t="shared" si="2"/>
        <v>2.175925925925748E-4</v>
      </c>
    </row>
    <row r="45" spans="1:25" x14ac:dyDescent="0.2">
      <c r="A45" s="9">
        <v>40330</v>
      </c>
      <c r="B45" s="10">
        <v>1.377</v>
      </c>
      <c r="C45" s="19">
        <v>1.3729027777777776</v>
      </c>
      <c r="D45" s="19">
        <f t="shared" si="0"/>
        <v>4.0972222222224186E-3</v>
      </c>
      <c r="E45" s="22">
        <v>1.2363</v>
      </c>
      <c r="F45" s="22">
        <v>1.2233699845679011</v>
      </c>
      <c r="G45" s="22">
        <f t="shared" si="1"/>
        <v>1.2930015432098818E-2</v>
      </c>
      <c r="H45" s="40">
        <v>0.66100000000000003</v>
      </c>
      <c r="I45" s="40">
        <v>0.65897685185185195</v>
      </c>
      <c r="J45" s="39">
        <f t="shared" si="2"/>
        <v>2.0231481481480795E-3</v>
      </c>
    </row>
    <row r="46" spans="1:25" x14ac:dyDescent="0.2">
      <c r="A46" s="9">
        <v>40360</v>
      </c>
      <c r="B46" s="10">
        <v>1.371</v>
      </c>
      <c r="C46" s="19">
        <v>1.383783950617284</v>
      </c>
      <c r="D46" s="19">
        <f t="shared" si="0"/>
        <v>-1.278395061728399E-2</v>
      </c>
      <c r="E46" s="22">
        <v>1.2153099999999999</v>
      </c>
      <c r="F46" s="22">
        <v>1.2367004938271604</v>
      </c>
      <c r="G46" s="22">
        <f t="shared" si="1"/>
        <v>-2.1390493827160517E-2</v>
      </c>
      <c r="H46" s="40">
        <v>0.65800000000000003</v>
      </c>
      <c r="I46" s="40">
        <v>0.65384413580246914</v>
      </c>
      <c r="J46" s="39">
        <f t="shared" si="2"/>
        <v>4.1558641975308896E-3</v>
      </c>
    </row>
    <row r="47" spans="1:25" x14ac:dyDescent="0.2">
      <c r="A47" s="9">
        <v>40391</v>
      </c>
      <c r="B47" s="10">
        <v>1.3620000000000001</v>
      </c>
      <c r="C47" s="19">
        <v>1.363807098765432</v>
      </c>
      <c r="D47" s="19">
        <f t="shared" si="0"/>
        <v>-1.807098765431947E-3</v>
      </c>
      <c r="E47" s="22">
        <v>1.2114400000000001</v>
      </c>
      <c r="F47" s="22">
        <v>1.2123268209876543</v>
      </c>
      <c r="G47" s="22">
        <f t="shared" si="1"/>
        <v>-8.8682098765424655E-4</v>
      </c>
      <c r="H47" s="40">
        <v>0.65400000000000003</v>
      </c>
      <c r="I47" s="40">
        <v>0.65527777777777785</v>
      </c>
      <c r="J47" s="39">
        <f t="shared" si="2"/>
        <v>-1.2777777777778221E-3</v>
      </c>
    </row>
    <row r="48" spans="1:25" x14ac:dyDescent="0.2">
      <c r="A48" s="9">
        <v>40422</v>
      </c>
      <c r="B48" s="10">
        <v>1.355</v>
      </c>
      <c r="C48" s="19">
        <v>1.3610787037037038</v>
      </c>
      <c r="D48" s="19">
        <f t="shared" si="0"/>
        <v>-6.0787037037037805E-3</v>
      </c>
      <c r="E48" s="22">
        <v>1.2171799999999999</v>
      </c>
      <c r="F48" s="22">
        <v>1.2208228086419755</v>
      </c>
      <c r="G48" s="22">
        <f t="shared" si="1"/>
        <v>-3.6428086419755257E-3</v>
      </c>
      <c r="H48" s="40">
        <v>0.65500000000000003</v>
      </c>
      <c r="I48" s="40">
        <v>0.65710648148148154</v>
      </c>
      <c r="J48" s="39">
        <f t="shared" si="2"/>
        <v>-2.1064814814815147E-3</v>
      </c>
    </row>
    <row r="49" spans="1:10" x14ac:dyDescent="0.2">
      <c r="A49" s="9">
        <v>40452</v>
      </c>
      <c r="B49" s="10">
        <v>1.351</v>
      </c>
      <c r="C49" s="19">
        <v>1.3581373456790125</v>
      </c>
      <c r="D49" s="19">
        <f t="shared" si="0"/>
        <v>-7.1373456790124745E-3</v>
      </c>
      <c r="E49" s="22">
        <v>1.22146</v>
      </c>
      <c r="F49" s="22">
        <v>1.2282351543209877</v>
      </c>
      <c r="G49" s="22">
        <f t="shared" si="1"/>
        <v>-6.7751543209877418E-3</v>
      </c>
      <c r="H49" s="40">
        <v>0.66</v>
      </c>
      <c r="I49" s="40">
        <v>0.66305864197530873</v>
      </c>
      <c r="J49" s="39">
        <f t="shared" si="2"/>
        <v>-3.0586419753086957E-3</v>
      </c>
    </row>
    <row r="50" spans="1:10" x14ac:dyDescent="0.2">
      <c r="A50" s="9">
        <v>40483</v>
      </c>
      <c r="B50" s="10">
        <v>1.369</v>
      </c>
      <c r="C50" s="19">
        <v>1.3704984567901233</v>
      </c>
      <c r="D50" s="19">
        <f t="shared" si="0"/>
        <v>-1.4984567901232815E-3</v>
      </c>
      <c r="E50" s="22">
        <v>1.2428399999999999</v>
      </c>
      <c r="F50" s="22">
        <v>1.2453708024691359</v>
      </c>
      <c r="G50" s="22">
        <f t="shared" si="1"/>
        <v>-2.530802469135951E-3</v>
      </c>
      <c r="H50" s="40">
        <v>0.67600000000000005</v>
      </c>
      <c r="I50" s="40">
        <v>0.68514506172839518</v>
      </c>
      <c r="J50" s="39">
        <f t="shared" si="2"/>
        <v>-9.1450617283951319E-3</v>
      </c>
    </row>
    <row r="51" spans="1:10" x14ac:dyDescent="0.2">
      <c r="A51" s="9">
        <v>40513</v>
      </c>
      <c r="B51" s="10">
        <v>1.411</v>
      </c>
      <c r="C51" s="19">
        <v>1.4177716049382716</v>
      </c>
      <c r="D51" s="19">
        <f t="shared" si="0"/>
        <v>-6.7716049382715582E-3</v>
      </c>
      <c r="E51" s="22">
        <v>1.2863800000000001</v>
      </c>
      <c r="F51" s="22">
        <v>1.2873590740740739</v>
      </c>
      <c r="G51" s="22">
        <f t="shared" si="1"/>
        <v>-9.7907407407382685E-4</v>
      </c>
      <c r="H51" s="40">
        <v>0.72699999999999998</v>
      </c>
      <c r="I51" s="40">
        <v>0.72604629629629636</v>
      </c>
      <c r="J51" s="39">
        <f t="shared" si="2"/>
        <v>9.5370370370362334E-4</v>
      </c>
    </row>
    <row r="52" spans="1:10" x14ac:dyDescent="0.2">
      <c r="A52" s="9">
        <v>40544</v>
      </c>
      <c r="B52" s="10">
        <v>1.452</v>
      </c>
      <c r="C52" s="19">
        <v>1.4306296296296297</v>
      </c>
      <c r="D52" s="19">
        <f t="shared" si="0"/>
        <v>2.1370370370370262E-2</v>
      </c>
      <c r="E52" s="22">
        <v>1.3281400000000001</v>
      </c>
      <c r="F52" s="22">
        <v>1.3198075308641977</v>
      </c>
      <c r="G52" s="22">
        <f t="shared" si="1"/>
        <v>8.3324691358024339E-3</v>
      </c>
      <c r="H52" s="40">
        <v>0.76800000000000002</v>
      </c>
      <c r="I52" s="40">
        <v>0.76268827160493824</v>
      </c>
      <c r="J52" s="39">
        <f t="shared" si="2"/>
        <v>5.3117283950617766E-3</v>
      </c>
    </row>
    <row r="53" spans="1:10" x14ac:dyDescent="0.2">
      <c r="A53" s="9">
        <v>40575</v>
      </c>
      <c r="B53" s="10">
        <v>1.4690000000000001</v>
      </c>
      <c r="C53" s="19">
        <v>1.4731327160493826</v>
      </c>
      <c r="D53" s="19">
        <f t="shared" si="0"/>
        <v>-4.1327160493824788E-3</v>
      </c>
      <c r="E53" s="22">
        <v>1.3512599999999999</v>
      </c>
      <c r="F53" s="22">
        <v>1.3530035648148149</v>
      </c>
      <c r="G53" s="22">
        <f t="shared" si="1"/>
        <v>-1.7435648148149685E-3</v>
      </c>
      <c r="H53" s="40">
        <v>0.79100000000000004</v>
      </c>
      <c r="I53" s="40">
        <v>0.78226234567901232</v>
      </c>
      <c r="J53" s="39">
        <f t="shared" si="2"/>
        <v>8.73765432098772E-3</v>
      </c>
    </row>
    <row r="54" spans="1:10" x14ac:dyDescent="0.2">
      <c r="A54" s="9">
        <v>40603</v>
      </c>
      <c r="B54" s="10">
        <v>1.5229999999999999</v>
      </c>
      <c r="C54" s="19">
        <v>1.5190787037037037</v>
      </c>
      <c r="D54" s="19">
        <f t="shared" si="0"/>
        <v>3.9212962962962283E-3</v>
      </c>
      <c r="E54" s="22">
        <v>1.41673</v>
      </c>
      <c r="F54" s="22">
        <v>1.4154381327160492</v>
      </c>
      <c r="G54" s="22">
        <f t="shared" si="1"/>
        <v>1.2918672839508094E-3</v>
      </c>
      <c r="H54" s="40">
        <v>0.79200000000000004</v>
      </c>
      <c r="I54" s="40">
        <v>0.79430092592592594</v>
      </c>
      <c r="J54" s="39">
        <f t="shared" si="2"/>
        <v>-2.3009259259259007E-3</v>
      </c>
    </row>
    <row r="55" spans="1:10" x14ac:dyDescent="0.2">
      <c r="A55" s="9">
        <v>40634</v>
      </c>
      <c r="B55" s="10">
        <v>1.542</v>
      </c>
      <c r="C55" s="19">
        <v>1.536841049382716</v>
      </c>
      <c r="D55" s="19">
        <f t="shared" si="0"/>
        <v>5.1589506172839972E-3</v>
      </c>
      <c r="E55" s="22">
        <v>1.4480599999999999</v>
      </c>
      <c r="F55" s="22">
        <v>1.4240158024691358</v>
      </c>
      <c r="G55" s="22">
        <f t="shared" si="1"/>
        <v>2.4044197530864064E-2</v>
      </c>
      <c r="H55" s="40">
        <v>0.79</v>
      </c>
      <c r="I55" s="40">
        <v>0.79017746913580256</v>
      </c>
      <c r="J55" s="39">
        <f t="shared" si="2"/>
        <v>-1.7746913580252155E-4</v>
      </c>
    </row>
    <row r="56" spans="1:10" x14ac:dyDescent="0.2">
      <c r="A56" s="9">
        <v>40664</v>
      </c>
      <c r="B56" s="10">
        <v>1.548</v>
      </c>
      <c r="C56" s="19">
        <v>1.5406712962962963</v>
      </c>
      <c r="D56" s="19">
        <f t="shared" si="0"/>
        <v>7.3287037037037539E-3</v>
      </c>
      <c r="E56" s="22">
        <v>1.42326</v>
      </c>
      <c r="F56" s="22">
        <v>1.4266331635802469</v>
      </c>
      <c r="G56" s="22">
        <f t="shared" si="1"/>
        <v>-3.3731635802469739E-3</v>
      </c>
      <c r="H56" s="40">
        <v>0.77900000000000003</v>
      </c>
      <c r="I56" s="40">
        <v>0.77378240740740734</v>
      </c>
      <c r="J56" s="39">
        <f t="shared" si="2"/>
        <v>5.2175925925926903E-3</v>
      </c>
    </row>
    <row r="57" spans="1:10" x14ac:dyDescent="0.2">
      <c r="A57" s="9">
        <v>40695</v>
      </c>
      <c r="B57" s="10">
        <v>1.5289999999999999</v>
      </c>
      <c r="C57" s="19">
        <v>1.5442361111111111</v>
      </c>
      <c r="D57" s="19">
        <f t="shared" si="0"/>
        <v>-1.5236111111111228E-2</v>
      </c>
      <c r="E57" s="22">
        <v>1.40252</v>
      </c>
      <c r="F57" s="22">
        <v>1.4177833179012345</v>
      </c>
      <c r="G57" s="22">
        <f t="shared" si="1"/>
        <v>-1.5263317901234474E-2</v>
      </c>
      <c r="H57" s="40">
        <v>0.755</v>
      </c>
      <c r="I57" s="40">
        <v>0.75564351851851852</v>
      </c>
      <c r="J57" s="39">
        <f t="shared" si="2"/>
        <v>-6.4351851851851549E-4</v>
      </c>
    </row>
    <row r="58" spans="1:10" x14ac:dyDescent="0.2">
      <c r="A58" s="9">
        <v>40725</v>
      </c>
      <c r="B58" s="10">
        <v>1.5760000000000001</v>
      </c>
      <c r="C58" s="19">
        <v>1.5774506172839506</v>
      </c>
      <c r="D58" s="19">
        <f t="shared" si="0"/>
        <v>-1.4506172839505727E-3</v>
      </c>
      <c r="E58" s="22">
        <v>1.45028</v>
      </c>
      <c r="F58" s="22">
        <v>1.4536304938271605</v>
      </c>
      <c r="G58" s="22">
        <f t="shared" si="1"/>
        <v>-3.3504938271604612E-3</v>
      </c>
      <c r="H58" s="40">
        <v>0.73499999999999999</v>
      </c>
      <c r="I58" s="40">
        <v>0.73551080246913569</v>
      </c>
      <c r="J58" s="39">
        <f t="shared" si="2"/>
        <v>-5.1080246913570715E-4</v>
      </c>
    </row>
    <row r="59" spans="1:10" x14ac:dyDescent="0.2">
      <c r="A59" s="9">
        <v>40756</v>
      </c>
      <c r="B59" s="10">
        <v>1.5860000000000001</v>
      </c>
      <c r="C59" s="19">
        <v>1.5848070987654319</v>
      </c>
      <c r="D59" s="19">
        <f t="shared" si="0"/>
        <v>1.1929012345681667E-3</v>
      </c>
      <c r="E59" s="22">
        <v>1.4610399999999999</v>
      </c>
      <c r="F59" s="22">
        <v>1.4567201543209876</v>
      </c>
      <c r="G59" s="22">
        <f t="shared" si="1"/>
        <v>4.3198456790123352E-3</v>
      </c>
      <c r="H59" s="40">
        <v>0.72799999999999998</v>
      </c>
      <c r="I59" s="40">
        <v>0.7309444444444444</v>
      </c>
      <c r="J59" s="39">
        <f t="shared" si="2"/>
        <v>-2.9444444444444162E-3</v>
      </c>
    </row>
    <row r="60" spans="1:10" x14ac:dyDescent="0.2">
      <c r="A60" s="9">
        <v>40787</v>
      </c>
      <c r="B60" s="10">
        <v>1.589</v>
      </c>
      <c r="C60" s="19">
        <v>1.5940787037037034</v>
      </c>
      <c r="D60" s="19">
        <f t="shared" si="0"/>
        <v>-5.0787037037034466E-3</v>
      </c>
      <c r="E60" s="22">
        <v>1.4657899999999999</v>
      </c>
      <c r="F60" s="22">
        <v>1.4743794753086419</v>
      </c>
      <c r="G60" s="22">
        <f t="shared" si="1"/>
        <v>-8.5894753086419584E-3</v>
      </c>
      <c r="H60" s="40">
        <v>0.73099999999999998</v>
      </c>
      <c r="I60" s="40">
        <v>0.73043981481481479</v>
      </c>
      <c r="J60" s="39">
        <f t="shared" si="2"/>
        <v>5.6018518518519134E-4</v>
      </c>
    </row>
    <row r="61" spans="1:10" x14ac:dyDescent="0.2">
      <c r="A61" s="9">
        <v>40817</v>
      </c>
      <c r="B61" s="10">
        <v>1.5920000000000001</v>
      </c>
      <c r="C61" s="19">
        <v>1.5904706790123457</v>
      </c>
      <c r="D61" s="19">
        <f t="shared" si="0"/>
        <v>1.5293209876543479E-3</v>
      </c>
      <c r="E61" s="22">
        <v>1.4839199999999999</v>
      </c>
      <c r="F61" s="22">
        <v>1.4886084876543211</v>
      </c>
      <c r="G61" s="22">
        <f t="shared" si="1"/>
        <v>-4.6884876543211718E-3</v>
      </c>
      <c r="H61" s="40">
        <v>0.73</v>
      </c>
      <c r="I61" s="40">
        <v>0.72805864197530867</v>
      </c>
      <c r="J61" s="39">
        <f t="shared" si="2"/>
        <v>1.9413580246913087E-3</v>
      </c>
    </row>
    <row r="62" spans="1:10" x14ac:dyDescent="0.2">
      <c r="A62" s="9">
        <v>40848</v>
      </c>
      <c r="B62" s="10">
        <v>1.591</v>
      </c>
      <c r="C62" s="19">
        <v>1.60616512345679</v>
      </c>
      <c r="D62" s="19">
        <f t="shared" si="0"/>
        <v>-1.5165123456789997E-2</v>
      </c>
      <c r="E62" s="22">
        <v>1.5128900000000001</v>
      </c>
      <c r="F62" s="22">
        <v>1.5379641358024692</v>
      </c>
      <c r="G62" s="22">
        <f t="shared" si="1"/>
        <v>-2.5074135802469089E-2</v>
      </c>
      <c r="H62" s="40">
        <v>0.72499999999999998</v>
      </c>
      <c r="I62" s="40">
        <v>0.72747839506172829</v>
      </c>
      <c r="J62" s="39">
        <f t="shared" si="2"/>
        <v>-2.4783950617283113E-3</v>
      </c>
    </row>
    <row r="63" spans="1:10" x14ac:dyDescent="0.2">
      <c r="A63" s="9">
        <v>40878</v>
      </c>
      <c r="B63" s="10">
        <v>1.655</v>
      </c>
      <c r="C63" s="19">
        <v>1.6557716049382716</v>
      </c>
      <c r="D63" s="19">
        <f t="shared" si="0"/>
        <v>-7.7160493827155285E-4</v>
      </c>
      <c r="E63" s="22">
        <v>1.63165</v>
      </c>
      <c r="F63" s="22">
        <v>1.6069890740740742</v>
      </c>
      <c r="G63" s="22">
        <f t="shared" si="1"/>
        <v>2.4660925925925836E-2</v>
      </c>
      <c r="H63" s="40">
        <v>0.73499999999999999</v>
      </c>
      <c r="I63" s="40">
        <v>0.74037962962962967</v>
      </c>
      <c r="J63" s="39">
        <f t="shared" si="2"/>
        <v>-5.3796296296296786E-3</v>
      </c>
    </row>
    <row r="64" spans="1:10" x14ac:dyDescent="0.2">
      <c r="A64" s="9">
        <v>40909</v>
      </c>
      <c r="B64" s="10">
        <v>1.7</v>
      </c>
      <c r="C64" s="19">
        <v>1.6839629629629629</v>
      </c>
      <c r="D64" s="19">
        <f t="shared" si="0"/>
        <v>1.6037037037037072E-2</v>
      </c>
      <c r="E64" s="22">
        <v>1.67171</v>
      </c>
      <c r="F64" s="22">
        <v>1.6633141975308641</v>
      </c>
      <c r="G64" s="22">
        <f t="shared" si="1"/>
        <v>8.3958024691359601E-3</v>
      </c>
      <c r="H64" s="40">
        <v>0.754</v>
      </c>
      <c r="I64" s="40">
        <v>0.76102160493827165</v>
      </c>
      <c r="J64" s="39">
        <f t="shared" si="2"/>
        <v>-7.0216049382716417E-3</v>
      </c>
    </row>
    <row r="65" spans="1:12" x14ac:dyDescent="0.2">
      <c r="A65" s="9">
        <v>40940</v>
      </c>
      <c r="B65" s="10">
        <v>1.7370000000000001</v>
      </c>
      <c r="C65" s="19">
        <v>1.7371327160493824</v>
      </c>
      <c r="D65" s="19">
        <f t="shared" si="0"/>
        <v>-1.3271604938225323E-4</v>
      </c>
      <c r="E65" s="22">
        <v>1.6929399999999999</v>
      </c>
      <c r="F65" s="22">
        <v>1.6839335648148148</v>
      </c>
      <c r="G65" s="22">
        <f t="shared" si="1"/>
        <v>9.0064351851850688E-3</v>
      </c>
      <c r="H65" s="40">
        <v>0.79200000000000004</v>
      </c>
      <c r="I65" s="40">
        <v>0.80326234567901245</v>
      </c>
      <c r="J65" s="39">
        <f t="shared" si="2"/>
        <v>-1.1262345679012409E-2</v>
      </c>
    </row>
    <row r="66" spans="1:12" x14ac:dyDescent="0.2">
      <c r="A66" s="9">
        <v>40969</v>
      </c>
      <c r="B66" s="10">
        <v>1.7989999999999999</v>
      </c>
      <c r="C66" s="19">
        <v>1.8030787037037037</v>
      </c>
      <c r="D66" s="19">
        <f t="shared" si="0"/>
        <v>-4.0787037037037788E-3</v>
      </c>
      <c r="E66" s="22">
        <v>1.72427</v>
      </c>
      <c r="F66" s="22">
        <v>1.7275081327160493</v>
      </c>
      <c r="G66" s="22">
        <f t="shared" si="1"/>
        <v>-3.2381327160493356E-3</v>
      </c>
      <c r="H66" s="40">
        <v>0.86799999999999999</v>
      </c>
      <c r="I66" s="40">
        <v>0.85296759259259258</v>
      </c>
      <c r="J66" s="39">
        <f t="shared" si="2"/>
        <v>1.5032407407407411E-2</v>
      </c>
    </row>
    <row r="67" spans="1:12" x14ac:dyDescent="0.2">
      <c r="A67" s="9">
        <v>41000</v>
      </c>
      <c r="B67" s="10">
        <v>1.85</v>
      </c>
      <c r="C67" s="19">
        <v>1.8171743827160491</v>
      </c>
      <c r="D67" s="19">
        <f t="shared" si="0"/>
        <v>3.2825617283950947E-2</v>
      </c>
      <c r="E67" s="22">
        <v>1.73505</v>
      </c>
      <c r="F67" s="22">
        <v>1.7154424691358021</v>
      </c>
      <c r="G67" s="22">
        <f t="shared" si="1"/>
        <v>1.9607530864197864E-2</v>
      </c>
      <c r="H67" s="40">
        <v>0.88900000000000001</v>
      </c>
      <c r="I67" s="40">
        <v>0.86984413580246911</v>
      </c>
      <c r="J67" s="39">
        <f t="shared" si="2"/>
        <v>1.9155864197530903E-2</v>
      </c>
    </row>
    <row r="68" spans="1:12" x14ac:dyDescent="0.2">
      <c r="A68" s="9">
        <v>41030</v>
      </c>
      <c r="B68" s="10">
        <v>1.8049999999999999</v>
      </c>
      <c r="C68" s="19">
        <v>1.8060046296296295</v>
      </c>
      <c r="D68" s="19">
        <f t="shared" si="0"/>
        <v>-1.0046296296295498E-3</v>
      </c>
      <c r="E68" s="22">
        <v>1.7030099999999999</v>
      </c>
      <c r="F68" s="22">
        <v>1.7004498302469133</v>
      </c>
      <c r="G68" s="22">
        <f t="shared" si="1"/>
        <v>2.5601697530865941E-3</v>
      </c>
      <c r="H68" s="40">
        <v>0.84299999999999997</v>
      </c>
      <c r="I68" s="40">
        <v>0.84111574074074058</v>
      </c>
      <c r="J68" s="39">
        <f t="shared" si="2"/>
        <v>1.884259259259391E-3</v>
      </c>
    </row>
    <row r="69" spans="1:12" x14ac:dyDescent="0.2">
      <c r="A69" s="9">
        <v>41061</v>
      </c>
      <c r="B69" s="10">
        <v>1.76</v>
      </c>
      <c r="C69" s="19">
        <v>1.7649027777777779</v>
      </c>
      <c r="D69" s="19">
        <f t="shared" ref="D69:D111" si="3">B69-C69</f>
        <v>-4.9027777777779225E-3</v>
      </c>
      <c r="E69" s="22">
        <v>1.65723</v>
      </c>
      <c r="F69" s="22">
        <v>1.6615166512345678</v>
      </c>
      <c r="G69" s="22">
        <f t="shared" ref="G69:G111" si="4">E69-F69</f>
        <v>-4.2866512345678398E-3</v>
      </c>
      <c r="H69" s="40">
        <v>0.79400000000000004</v>
      </c>
      <c r="I69" s="40">
        <v>0.79231018518518515</v>
      </c>
      <c r="J69" s="39">
        <f t="shared" ref="J69:J111" si="5">H69-I69</f>
        <v>1.6898148148148939E-3</v>
      </c>
    </row>
    <row r="70" spans="1:12" x14ac:dyDescent="0.2">
      <c r="A70" s="9">
        <v>41091</v>
      </c>
      <c r="B70" s="10">
        <v>1.75</v>
      </c>
      <c r="C70" s="19">
        <v>1.7897839506172841</v>
      </c>
      <c r="D70" s="19">
        <f t="shared" si="3"/>
        <v>-3.9783950617284125E-2</v>
      </c>
      <c r="E70" s="22">
        <v>1.6470199999999999</v>
      </c>
      <c r="F70" s="22">
        <v>1.6893704938271603</v>
      </c>
      <c r="G70" s="22">
        <f t="shared" si="4"/>
        <v>-4.2350493827160385E-2</v>
      </c>
      <c r="H70" s="40">
        <v>0.74199999999999999</v>
      </c>
      <c r="I70" s="40">
        <v>0.76417746913580253</v>
      </c>
      <c r="J70" s="39">
        <f t="shared" si="5"/>
        <v>-2.2177469135802541E-2</v>
      </c>
    </row>
    <row r="71" spans="1:12" x14ac:dyDescent="0.2">
      <c r="A71" s="9">
        <v>41122</v>
      </c>
      <c r="B71" s="10">
        <v>1.8180000000000001</v>
      </c>
      <c r="C71" s="19">
        <v>1.8138070987654322</v>
      </c>
      <c r="D71" s="19">
        <f t="shared" si="3"/>
        <v>4.1929012345678363E-3</v>
      </c>
      <c r="E71" s="22">
        <v>1.7168099999999999</v>
      </c>
      <c r="F71" s="22">
        <v>1.7070334876543209</v>
      </c>
      <c r="G71" s="22">
        <f t="shared" si="4"/>
        <v>9.7765123456790004E-3</v>
      </c>
      <c r="H71" s="40">
        <v>0.76800000000000002</v>
      </c>
      <c r="I71" s="40">
        <v>0.77561111111111114</v>
      </c>
      <c r="J71" s="39">
        <f t="shared" si="5"/>
        <v>-7.611111111111124E-3</v>
      </c>
    </row>
    <row r="72" spans="1:12" x14ac:dyDescent="0.2">
      <c r="A72" s="9">
        <v>41153</v>
      </c>
      <c r="B72" s="10">
        <v>1.87</v>
      </c>
      <c r="C72" s="19">
        <v>1.845412037037037</v>
      </c>
      <c r="D72" s="19">
        <f t="shared" si="3"/>
        <v>2.4587962962963061E-2</v>
      </c>
      <c r="E72" s="22">
        <v>1.7642199999999999</v>
      </c>
      <c r="F72" s="22">
        <v>1.7463561419753086</v>
      </c>
      <c r="G72" s="22">
        <f t="shared" si="4"/>
        <v>1.7863858024691259E-2</v>
      </c>
      <c r="H72" s="40">
        <v>0.81799999999999995</v>
      </c>
      <c r="I72" s="40">
        <v>0.81310648148148135</v>
      </c>
      <c r="J72" s="39">
        <f t="shared" si="5"/>
        <v>4.8935185185186025E-3</v>
      </c>
    </row>
    <row r="73" spans="1:12" x14ac:dyDescent="0.2">
      <c r="A73" s="9">
        <v>41183</v>
      </c>
      <c r="B73" s="10">
        <v>1.833</v>
      </c>
      <c r="C73" s="19">
        <v>1.8204706790123459</v>
      </c>
      <c r="D73" s="19">
        <f t="shared" si="3"/>
        <v>1.2529320987654025E-2</v>
      </c>
      <c r="E73" s="22">
        <v>1.7456499999999999</v>
      </c>
      <c r="F73" s="22">
        <v>1.7419818209876543</v>
      </c>
      <c r="G73" s="22">
        <f t="shared" si="4"/>
        <v>3.6681790123456182E-3</v>
      </c>
      <c r="H73" s="40">
        <v>0.85099999999999998</v>
      </c>
      <c r="I73" s="40">
        <v>0.84672530864197537</v>
      </c>
      <c r="J73" s="39">
        <f t="shared" si="5"/>
        <v>4.2746913580246071E-3</v>
      </c>
      <c r="L73" s="7" t="s">
        <v>178</v>
      </c>
    </row>
    <row r="74" spans="1:12" x14ac:dyDescent="0.2">
      <c r="A74" s="9">
        <v>41214</v>
      </c>
      <c r="B74" s="10">
        <v>1.7589999999999999</v>
      </c>
      <c r="C74" s="19">
        <v>1.7728317901234565</v>
      </c>
      <c r="D74" s="19">
        <f t="shared" si="3"/>
        <v>-1.3831790123456589E-2</v>
      </c>
      <c r="E74" s="22">
        <v>1.71285</v>
      </c>
      <c r="F74" s="22">
        <v>1.7150141358024693</v>
      </c>
      <c r="G74" s="22">
        <f t="shared" si="4"/>
        <v>-2.1641358024693247E-3</v>
      </c>
      <c r="H74" s="40">
        <v>0.873</v>
      </c>
      <c r="I74" s="40">
        <v>0.86547839506172841</v>
      </c>
      <c r="J74" s="39">
        <f t="shared" si="5"/>
        <v>7.5216049382715866E-3</v>
      </c>
    </row>
    <row r="75" spans="1:12" x14ac:dyDescent="0.2">
      <c r="A75" s="9">
        <v>41244</v>
      </c>
      <c r="B75" s="10">
        <v>1.746</v>
      </c>
      <c r="C75" s="19">
        <v>1.7584382716049383</v>
      </c>
      <c r="D75" s="19">
        <f t="shared" si="3"/>
        <v>-1.2438271604938267E-2</v>
      </c>
      <c r="E75" s="22">
        <v>1.7011099999999999</v>
      </c>
      <c r="F75" s="22">
        <v>1.7043524074074072</v>
      </c>
      <c r="G75" s="22">
        <f t="shared" si="4"/>
        <v>-3.2424074074073328E-3</v>
      </c>
      <c r="H75" s="40">
        <v>0.88</v>
      </c>
      <c r="I75" s="40">
        <v>0.87737962962962968</v>
      </c>
      <c r="J75" s="39">
        <f t="shared" si="5"/>
        <v>2.6203703703703285E-3</v>
      </c>
    </row>
    <row r="76" spans="1:12" x14ac:dyDescent="0.2">
      <c r="A76" s="9">
        <v>41275</v>
      </c>
      <c r="B76" s="10">
        <v>1.7490000000000001</v>
      </c>
      <c r="C76" s="19">
        <v>1.7452962962962963</v>
      </c>
      <c r="D76" s="19">
        <f t="shared" si="3"/>
        <v>3.7037037037037646E-3</v>
      </c>
      <c r="E76" s="22">
        <v>1.69438</v>
      </c>
      <c r="F76" s="22">
        <v>1.6962675308641975</v>
      </c>
      <c r="G76" s="22">
        <f t="shared" si="4"/>
        <v>-1.887530864197462E-3</v>
      </c>
      <c r="H76" s="40">
        <v>0.872</v>
      </c>
      <c r="I76" s="40">
        <v>0.87035493827160493</v>
      </c>
      <c r="J76" s="39">
        <f t="shared" si="5"/>
        <v>1.6450617283950697E-3</v>
      </c>
    </row>
    <row r="77" spans="1:12" x14ac:dyDescent="0.2">
      <c r="A77" s="9">
        <v>41306</v>
      </c>
      <c r="B77" s="10">
        <v>1.7809999999999999</v>
      </c>
      <c r="C77" s="19">
        <v>1.7671327160493826</v>
      </c>
      <c r="D77" s="19">
        <f t="shared" si="3"/>
        <v>1.3867283950617315E-2</v>
      </c>
      <c r="E77" s="22">
        <v>1.69967</v>
      </c>
      <c r="F77" s="22">
        <v>1.683623564814815</v>
      </c>
      <c r="G77" s="22">
        <f t="shared" si="4"/>
        <v>1.6046435185185004E-2</v>
      </c>
      <c r="H77" s="40">
        <v>0.85699999999999998</v>
      </c>
      <c r="I77" s="40">
        <v>0.85526234567901227</v>
      </c>
      <c r="J77" s="39">
        <f t="shared" si="5"/>
        <v>1.7376543209877138E-3</v>
      </c>
    </row>
    <row r="78" spans="1:12" x14ac:dyDescent="0.2">
      <c r="A78" s="9">
        <v>41334</v>
      </c>
      <c r="B78" s="10">
        <v>1.796</v>
      </c>
      <c r="C78" s="19">
        <v>1.7844120370370371</v>
      </c>
      <c r="D78" s="19">
        <f t="shared" si="3"/>
        <v>1.1587962962962939E-2</v>
      </c>
      <c r="E78" s="22">
        <v>1.69394</v>
      </c>
      <c r="F78" s="22">
        <v>1.6916614660493829</v>
      </c>
      <c r="G78" s="22">
        <f t="shared" si="4"/>
        <v>2.2785339506170565E-3</v>
      </c>
      <c r="H78" s="40">
        <v>0.84099999999999997</v>
      </c>
      <c r="I78" s="40">
        <v>0.83996759259259268</v>
      </c>
      <c r="J78" s="39">
        <f t="shared" si="5"/>
        <v>1.0324074074072875E-3</v>
      </c>
    </row>
    <row r="79" spans="1:12" x14ac:dyDescent="0.2">
      <c r="A79" s="9">
        <v>41365</v>
      </c>
      <c r="B79" s="10">
        <v>1.7529999999999999</v>
      </c>
      <c r="C79" s="19">
        <v>1.7545077160493827</v>
      </c>
      <c r="D79" s="19">
        <f t="shared" si="3"/>
        <v>-1.5077160493828234E-3</v>
      </c>
      <c r="E79" s="22">
        <v>1.6511100000000001</v>
      </c>
      <c r="F79" s="22">
        <v>1.6471191358024693</v>
      </c>
      <c r="G79" s="22">
        <f t="shared" si="4"/>
        <v>3.9908641975308079E-3</v>
      </c>
      <c r="H79" s="40">
        <v>0.81200000000000006</v>
      </c>
      <c r="I79" s="40">
        <v>0.81217746913580247</v>
      </c>
      <c r="J79" s="39">
        <f t="shared" si="5"/>
        <v>-1.7746913580241053E-4</v>
      </c>
    </row>
    <row r="80" spans="1:12" x14ac:dyDescent="0.2">
      <c r="A80" s="9">
        <v>41395</v>
      </c>
      <c r="B80" s="10">
        <v>1.7170000000000001</v>
      </c>
      <c r="C80" s="19">
        <v>1.7353379629629628</v>
      </c>
      <c r="D80" s="19">
        <f t="shared" si="3"/>
        <v>-1.8337962962962751E-2</v>
      </c>
      <c r="E80" s="22">
        <v>1.6123099999999999</v>
      </c>
      <c r="F80" s="22">
        <v>1.6319798302469137</v>
      </c>
      <c r="G80" s="22">
        <f t="shared" si="4"/>
        <v>-1.9669830246913822E-2</v>
      </c>
      <c r="H80" s="40">
        <v>0.77400000000000002</v>
      </c>
      <c r="I80" s="40">
        <v>0.77878240740740734</v>
      </c>
      <c r="J80" s="39">
        <f t="shared" si="5"/>
        <v>-4.7824074074073186E-3</v>
      </c>
    </row>
    <row r="81" spans="1:10" x14ac:dyDescent="0.2">
      <c r="A81" s="9">
        <v>41426</v>
      </c>
      <c r="B81" s="10">
        <v>1.7330000000000001</v>
      </c>
      <c r="C81" s="19">
        <v>1.7275694444444447</v>
      </c>
      <c r="D81" s="19">
        <f t="shared" si="3"/>
        <v>5.4305555555553831E-3</v>
      </c>
      <c r="E81" s="22">
        <v>1.62646</v>
      </c>
      <c r="F81" s="22">
        <v>1.6200266512345676</v>
      </c>
      <c r="G81" s="22">
        <f t="shared" si="4"/>
        <v>6.433348765432445E-3</v>
      </c>
      <c r="H81" s="40">
        <v>0.753</v>
      </c>
      <c r="I81" s="40">
        <v>0.76431018518518534</v>
      </c>
      <c r="J81" s="39">
        <f t="shared" si="5"/>
        <v>-1.131018518518534E-2</v>
      </c>
    </row>
    <row r="82" spans="1:10" x14ac:dyDescent="0.2">
      <c r="A82" s="9">
        <v>41456</v>
      </c>
      <c r="B82" s="10">
        <v>1.7529999999999999</v>
      </c>
      <c r="C82" s="19">
        <v>1.7647839506172838</v>
      </c>
      <c r="D82" s="19">
        <f t="shared" si="3"/>
        <v>-1.1783950617283878E-2</v>
      </c>
      <c r="E82" s="22">
        <v>1.64402</v>
      </c>
      <c r="F82" s="22">
        <v>1.6585238271604938</v>
      </c>
      <c r="G82" s="22">
        <f t="shared" si="4"/>
        <v>-1.450382716049381E-2</v>
      </c>
      <c r="H82" s="40">
        <v>0.76800000000000002</v>
      </c>
      <c r="I82" s="40">
        <v>0.76584413580246913</v>
      </c>
      <c r="J82" s="39">
        <f t="shared" si="5"/>
        <v>2.1558641975308879E-3</v>
      </c>
    </row>
    <row r="83" spans="1:10" x14ac:dyDescent="0.2">
      <c r="A83" s="9">
        <v>41487</v>
      </c>
      <c r="B83" s="10">
        <v>1.7669999999999999</v>
      </c>
      <c r="C83" s="19">
        <v>1.7651404320987654</v>
      </c>
      <c r="D83" s="19">
        <f t="shared" si="3"/>
        <v>1.8595679012345379E-3</v>
      </c>
      <c r="E83" s="22">
        <v>1.65804</v>
      </c>
      <c r="F83" s="22">
        <v>1.6572601543209875</v>
      </c>
      <c r="G83" s="22">
        <f t="shared" si="4"/>
        <v>7.798456790124586E-4</v>
      </c>
      <c r="H83" s="40">
        <v>0.78800000000000003</v>
      </c>
      <c r="I83" s="40">
        <v>0.78394444444444444</v>
      </c>
      <c r="J83" s="39">
        <f t="shared" si="5"/>
        <v>4.05555555555559E-3</v>
      </c>
    </row>
    <row r="84" spans="1:10" x14ac:dyDescent="0.2">
      <c r="A84" s="9">
        <v>41518</v>
      </c>
      <c r="B84" s="10">
        <v>1.772</v>
      </c>
      <c r="C84" s="19">
        <v>1.7607453703703704</v>
      </c>
      <c r="D84" s="19">
        <f t="shared" si="3"/>
        <v>1.1254629629629642E-2</v>
      </c>
      <c r="E84" s="22">
        <v>1.6766700000000001</v>
      </c>
      <c r="F84" s="22">
        <v>1.6689294753086419</v>
      </c>
      <c r="G84" s="22">
        <f t="shared" si="4"/>
        <v>7.7405246913582193E-3</v>
      </c>
      <c r="H84" s="40">
        <v>0.79700000000000004</v>
      </c>
      <c r="I84" s="40">
        <v>0.79177314814814814</v>
      </c>
      <c r="J84" s="39">
        <f t="shared" si="5"/>
        <v>5.2268518518518992E-3</v>
      </c>
    </row>
    <row r="85" spans="1:10" x14ac:dyDescent="0.2">
      <c r="A85" s="9">
        <v>41548</v>
      </c>
      <c r="B85" s="10">
        <v>1.728</v>
      </c>
      <c r="C85" s="19">
        <v>1.7341373456790123</v>
      </c>
      <c r="D85" s="19">
        <f t="shared" si="3"/>
        <v>-6.1373456790123626E-3</v>
      </c>
      <c r="E85" s="22">
        <v>1.6596900000000001</v>
      </c>
      <c r="F85" s="22">
        <v>1.658738487654321</v>
      </c>
      <c r="G85" s="22">
        <f t="shared" si="4"/>
        <v>9.5151234567913967E-4</v>
      </c>
      <c r="H85" s="40">
        <v>0.78800000000000003</v>
      </c>
      <c r="I85" s="40">
        <v>0.78839197530864202</v>
      </c>
      <c r="J85" s="39">
        <f t="shared" si="5"/>
        <v>-3.9197530864198971E-4</v>
      </c>
    </row>
    <row r="86" spans="1:10" x14ac:dyDescent="0.2">
      <c r="A86" s="9">
        <v>41579</v>
      </c>
      <c r="B86" s="10">
        <v>1.7030000000000001</v>
      </c>
      <c r="C86" s="19">
        <v>1.7128317901234567</v>
      </c>
      <c r="D86" s="19">
        <f t="shared" si="3"/>
        <v>-9.8317901234565852E-3</v>
      </c>
      <c r="E86" s="22">
        <v>1.63663</v>
      </c>
      <c r="F86" s="22">
        <v>1.6461041358024691</v>
      </c>
      <c r="G86" s="22">
        <f t="shared" si="4"/>
        <v>-9.4741358024690303E-3</v>
      </c>
      <c r="H86" s="40">
        <v>0.78200000000000003</v>
      </c>
      <c r="I86" s="40">
        <v>0.80247839506172847</v>
      </c>
      <c r="J86" s="39">
        <f t="shared" si="5"/>
        <v>-2.0478395061728438E-2</v>
      </c>
    </row>
    <row r="87" spans="1:10" x14ac:dyDescent="0.2">
      <c r="A87" s="9">
        <v>41609</v>
      </c>
      <c r="B87" s="10">
        <v>1.7270000000000001</v>
      </c>
      <c r="C87" s="19">
        <v>1.724771604938272</v>
      </c>
      <c r="D87" s="19">
        <f t="shared" si="3"/>
        <v>2.2283950617281167E-3</v>
      </c>
      <c r="E87" s="22">
        <v>1.65656</v>
      </c>
      <c r="F87" s="22">
        <v>1.6489657407407408</v>
      </c>
      <c r="G87" s="22">
        <f t="shared" si="4"/>
        <v>7.5942592592592728E-3</v>
      </c>
      <c r="H87" s="40">
        <v>0.84499999999999997</v>
      </c>
      <c r="I87" s="40">
        <v>0.83637962962962953</v>
      </c>
      <c r="J87" s="39">
        <f t="shared" si="5"/>
        <v>8.6203703703704448E-3</v>
      </c>
    </row>
    <row r="88" spans="1:10" x14ac:dyDescent="0.2">
      <c r="A88" s="9">
        <v>41640</v>
      </c>
      <c r="B88" s="10">
        <v>1.7230000000000001</v>
      </c>
      <c r="C88" s="19">
        <v>1.7079629629629629</v>
      </c>
      <c r="D88" s="19">
        <f t="shared" si="3"/>
        <v>1.5037037037037182E-2</v>
      </c>
      <c r="E88" s="22">
        <v>1.64899</v>
      </c>
      <c r="F88" s="22">
        <v>1.6456741975308644</v>
      </c>
      <c r="G88" s="22">
        <f t="shared" si="4"/>
        <v>3.3158024691355426E-3</v>
      </c>
      <c r="H88" s="40">
        <v>0.875</v>
      </c>
      <c r="I88" s="40">
        <v>0.84835493827160491</v>
      </c>
      <c r="J88" s="39">
        <f t="shared" si="5"/>
        <v>2.6645061728395092E-2</v>
      </c>
    </row>
    <row r="89" spans="1:10" x14ac:dyDescent="0.2">
      <c r="A89" s="9">
        <v>41671</v>
      </c>
      <c r="B89" s="10">
        <v>1.714</v>
      </c>
      <c r="C89" s="19">
        <v>1.7091327160493825</v>
      </c>
      <c r="D89" s="19">
        <f t="shared" si="3"/>
        <v>4.8672839506174181E-3</v>
      </c>
      <c r="E89" s="22">
        <v>1.6378299999999999</v>
      </c>
      <c r="F89" s="22">
        <v>1.6270568981481481</v>
      </c>
      <c r="G89" s="22">
        <f t="shared" si="4"/>
        <v>1.0773101851851763E-2</v>
      </c>
      <c r="H89" s="40">
        <v>0.82299999999999995</v>
      </c>
      <c r="I89" s="40">
        <v>0.82659567901234565</v>
      </c>
      <c r="J89" s="39">
        <f t="shared" si="5"/>
        <v>-3.5956790123456983E-3</v>
      </c>
    </row>
    <row r="90" spans="1:10" x14ac:dyDescent="0.2">
      <c r="A90" s="9">
        <v>41699</v>
      </c>
      <c r="B90" s="10">
        <v>1.7150000000000001</v>
      </c>
      <c r="C90" s="19">
        <v>1.7260787037037035</v>
      </c>
      <c r="D90" s="19">
        <f t="shared" si="3"/>
        <v>-1.1078703703703452E-2</v>
      </c>
      <c r="E90" s="22">
        <v>1.63147</v>
      </c>
      <c r="F90" s="22">
        <v>1.6427047993827157</v>
      </c>
      <c r="G90" s="22">
        <f t="shared" si="4"/>
        <v>-1.1234799382715766E-2</v>
      </c>
      <c r="H90" s="40">
        <v>0.78600000000000003</v>
      </c>
      <c r="I90" s="40">
        <v>0.79596759259259264</v>
      </c>
      <c r="J90" s="39">
        <f t="shared" si="5"/>
        <v>-9.9675925925926112E-3</v>
      </c>
    </row>
    <row r="91" spans="1:10" x14ac:dyDescent="0.2">
      <c r="A91" s="9">
        <v>41730</v>
      </c>
      <c r="B91" s="10">
        <v>1.726</v>
      </c>
      <c r="C91" s="19">
        <v>1.7251743827160495</v>
      </c>
      <c r="D91" s="19">
        <f t="shared" si="3"/>
        <v>8.2561728395047496E-4</v>
      </c>
      <c r="E91" s="22">
        <v>1.6285499999999999</v>
      </c>
      <c r="F91" s="22">
        <v>1.6248991358024689</v>
      </c>
      <c r="G91" s="22">
        <f t="shared" si="4"/>
        <v>3.650864197531023E-3</v>
      </c>
      <c r="H91" s="40">
        <v>0.76900000000000002</v>
      </c>
      <c r="I91" s="40">
        <v>0.77517746913580254</v>
      </c>
      <c r="J91" s="39">
        <f t="shared" si="5"/>
        <v>-6.1774691358025269E-3</v>
      </c>
    </row>
    <row r="92" spans="1:10" x14ac:dyDescent="0.2">
      <c r="A92" s="9">
        <v>41760</v>
      </c>
      <c r="B92" s="10">
        <v>1.7370000000000001</v>
      </c>
      <c r="C92" s="19">
        <v>1.7366712962962962</v>
      </c>
      <c r="D92" s="19">
        <f t="shared" si="3"/>
        <v>3.2870370370385871E-4</v>
      </c>
      <c r="E92" s="22">
        <v>1.6306799999999999</v>
      </c>
      <c r="F92" s="22">
        <v>1.63245649691358</v>
      </c>
      <c r="G92" s="22">
        <f t="shared" si="4"/>
        <v>-1.7764969135800612E-3</v>
      </c>
      <c r="H92" s="40">
        <v>0.76100000000000001</v>
      </c>
      <c r="I92" s="40">
        <v>0.76411574074074062</v>
      </c>
      <c r="J92" s="39">
        <f t="shared" si="5"/>
        <v>-3.1157407407406135E-3</v>
      </c>
    </row>
    <row r="93" spans="1:10" x14ac:dyDescent="0.2">
      <c r="A93" s="9">
        <v>41791</v>
      </c>
      <c r="B93" s="10">
        <v>1.744</v>
      </c>
      <c r="C93" s="19">
        <v>1.7405694444444446</v>
      </c>
      <c r="D93" s="19">
        <f t="shared" si="3"/>
        <v>3.4305555555553813E-3</v>
      </c>
      <c r="E93" s="22">
        <v>1.63208</v>
      </c>
      <c r="F93" s="22">
        <v>1.6252299845679012</v>
      </c>
      <c r="G93" s="22">
        <f t="shared" si="4"/>
        <v>6.8500154320987328E-3</v>
      </c>
      <c r="H93" s="40">
        <v>0.76500000000000001</v>
      </c>
      <c r="I93" s="40">
        <v>0.76464351851851864</v>
      </c>
      <c r="J93" s="39">
        <f t="shared" si="5"/>
        <v>3.5648148148137437E-4</v>
      </c>
    </row>
    <row r="94" spans="1:10" x14ac:dyDescent="0.2">
      <c r="A94" s="9">
        <v>41821</v>
      </c>
      <c r="B94" s="10">
        <v>1.7609999999999999</v>
      </c>
      <c r="C94" s="19">
        <v>1.7654506172839506</v>
      </c>
      <c r="D94" s="19">
        <f t="shared" si="3"/>
        <v>-4.4506172839506863E-3</v>
      </c>
      <c r="E94" s="22">
        <v>1.63564</v>
      </c>
      <c r="F94" s="22">
        <v>1.6454604938271604</v>
      </c>
      <c r="G94" s="22">
        <f t="shared" si="4"/>
        <v>-9.820493827160437E-3</v>
      </c>
      <c r="H94" s="40">
        <v>0.77</v>
      </c>
      <c r="I94" s="40">
        <v>0.76384413580246902</v>
      </c>
      <c r="J94" s="39">
        <f t="shared" si="5"/>
        <v>6.1558641975310024E-3</v>
      </c>
    </row>
    <row r="95" spans="1:10" x14ac:dyDescent="0.2">
      <c r="A95" s="9">
        <v>41852</v>
      </c>
      <c r="B95" s="10">
        <v>1.75</v>
      </c>
      <c r="C95" s="19">
        <v>1.7498070987654322</v>
      </c>
      <c r="D95" s="19">
        <f t="shared" si="3"/>
        <v>1.929012345678327E-4</v>
      </c>
      <c r="E95" s="22">
        <v>1.62161</v>
      </c>
      <c r="F95" s="22">
        <v>1.6216934876543208</v>
      </c>
      <c r="G95" s="22">
        <f t="shared" si="4"/>
        <v>-8.3487654320757443E-5</v>
      </c>
      <c r="H95" s="40">
        <v>0.76800000000000002</v>
      </c>
      <c r="I95" s="40">
        <v>0.76527777777777783</v>
      </c>
      <c r="J95" s="39">
        <f t="shared" si="5"/>
        <v>2.7222222222221815E-3</v>
      </c>
    </row>
    <row r="96" spans="1:10" x14ac:dyDescent="0.2">
      <c r="A96" s="9">
        <v>41883</v>
      </c>
      <c r="B96" s="10">
        <v>1.7350000000000001</v>
      </c>
      <c r="C96" s="19">
        <v>1.7364120370370371</v>
      </c>
      <c r="D96" s="19">
        <f t="shared" si="3"/>
        <v>-1.4120370370369617E-3</v>
      </c>
      <c r="E96" s="22">
        <v>1.6147800000000001</v>
      </c>
      <c r="F96" s="22">
        <v>1.6140061419753087</v>
      </c>
      <c r="G96" s="22">
        <f t="shared" si="4"/>
        <v>7.7385802469143172E-4</v>
      </c>
      <c r="H96" s="40">
        <v>0.75900000000000001</v>
      </c>
      <c r="I96" s="40">
        <v>0.76010648148148141</v>
      </c>
      <c r="J96" s="39">
        <f t="shared" si="5"/>
        <v>-1.1064814814814028E-3</v>
      </c>
    </row>
    <row r="97" spans="1:10" x14ac:dyDescent="0.2">
      <c r="A97" s="9">
        <v>41913</v>
      </c>
      <c r="B97" s="10">
        <v>1.7090000000000001</v>
      </c>
      <c r="C97" s="19">
        <v>1.6984706790123456</v>
      </c>
      <c r="D97" s="19">
        <f t="shared" si="3"/>
        <v>1.0529320987654467E-2</v>
      </c>
      <c r="E97" s="22">
        <v>1.59324</v>
      </c>
      <c r="F97" s="22">
        <v>1.5882318209876543</v>
      </c>
      <c r="G97" s="22">
        <f t="shared" si="4"/>
        <v>5.008179012345737E-3</v>
      </c>
      <c r="H97" s="40">
        <v>0.751</v>
      </c>
      <c r="I97" s="40">
        <v>0.74439197530864198</v>
      </c>
      <c r="J97" s="39">
        <f t="shared" si="5"/>
        <v>6.6080246913580165E-3</v>
      </c>
    </row>
    <row r="98" spans="1:10" x14ac:dyDescent="0.2">
      <c r="A98" s="9">
        <v>41944</v>
      </c>
      <c r="B98" s="10">
        <v>1.6519999999999999</v>
      </c>
      <c r="C98" s="19">
        <v>1.6424984567901233</v>
      </c>
      <c r="D98" s="19">
        <f t="shared" si="3"/>
        <v>9.5015432098766173E-3</v>
      </c>
      <c r="E98" s="22">
        <v>1.55345</v>
      </c>
      <c r="F98" s="22">
        <v>1.5418641358024692</v>
      </c>
      <c r="G98" s="22">
        <f t="shared" si="4"/>
        <v>1.1585864197530826E-2</v>
      </c>
      <c r="H98" s="40">
        <v>0.72499999999999998</v>
      </c>
      <c r="I98" s="40">
        <v>0.7181450617283951</v>
      </c>
      <c r="J98" s="39">
        <f t="shared" si="5"/>
        <v>6.8549382716048823E-3</v>
      </c>
    </row>
    <row r="99" spans="1:10" x14ac:dyDescent="0.2">
      <c r="A99" s="9">
        <v>41974</v>
      </c>
      <c r="B99" s="10">
        <v>1.5860000000000001</v>
      </c>
      <c r="C99" s="19">
        <v>1.5771049382716051</v>
      </c>
      <c r="D99" s="19">
        <f t="shared" si="3"/>
        <v>8.8950617283949374E-3</v>
      </c>
      <c r="E99" s="22">
        <v>1.4934700000000001</v>
      </c>
      <c r="F99" s="22">
        <v>1.4796324074074074</v>
      </c>
      <c r="G99" s="22">
        <f t="shared" si="4"/>
        <v>1.3837592592592651E-2</v>
      </c>
      <c r="H99" s="40">
        <v>0.68600000000000005</v>
      </c>
      <c r="I99" s="40">
        <v>0.68271296296296302</v>
      </c>
      <c r="J99" s="39">
        <f t="shared" si="5"/>
        <v>3.2870370370370328E-3</v>
      </c>
    </row>
    <row r="100" spans="1:10" x14ac:dyDescent="0.2">
      <c r="A100" s="9">
        <v>42005</v>
      </c>
      <c r="B100" s="10">
        <v>1.472</v>
      </c>
      <c r="C100" s="19">
        <v>1.5022962962962967</v>
      </c>
      <c r="D100" s="19">
        <f t="shared" si="3"/>
        <v>-3.029629629629671E-2</v>
      </c>
      <c r="E100" s="22">
        <v>1.3872599999999999</v>
      </c>
      <c r="F100" s="22">
        <v>1.4249208641975308</v>
      </c>
      <c r="G100" s="22">
        <f t="shared" si="4"/>
        <v>-3.7660864197530897E-2</v>
      </c>
      <c r="H100" s="40">
        <v>0.63</v>
      </c>
      <c r="I100" s="40">
        <v>0.64602160493827165</v>
      </c>
      <c r="J100" s="39">
        <f t="shared" si="5"/>
        <v>-1.602160493827165E-2</v>
      </c>
    </row>
    <row r="101" spans="1:10" x14ac:dyDescent="0.2">
      <c r="A101" s="9">
        <v>42036</v>
      </c>
      <c r="B101" s="10">
        <v>1.4890000000000001</v>
      </c>
      <c r="C101" s="19">
        <v>1.5007993827160493</v>
      </c>
      <c r="D101" s="19">
        <f t="shared" si="3"/>
        <v>-1.1799382716049189E-2</v>
      </c>
      <c r="E101" s="22">
        <v>1.40039</v>
      </c>
      <c r="F101" s="22">
        <v>1.4042635648148147</v>
      </c>
      <c r="G101" s="22">
        <f t="shared" si="4"/>
        <v>-3.8735648148147117E-3</v>
      </c>
      <c r="H101" s="40">
        <v>0.62</v>
      </c>
      <c r="I101" s="40">
        <v>0.62926234567901229</v>
      </c>
      <c r="J101" s="39">
        <f t="shared" si="5"/>
        <v>-9.262345679012296E-3</v>
      </c>
    </row>
    <row r="102" spans="1:10" x14ac:dyDescent="0.2">
      <c r="A102" s="9">
        <v>42064</v>
      </c>
      <c r="B102" s="10">
        <v>1.5660000000000001</v>
      </c>
      <c r="C102" s="19">
        <v>1.5530787037037037</v>
      </c>
      <c r="D102" s="19">
        <f t="shared" si="3"/>
        <v>1.2921296296296347E-2</v>
      </c>
      <c r="E102" s="22">
        <v>1.4622599999999999</v>
      </c>
      <c r="F102" s="22">
        <v>1.4468781327160491</v>
      </c>
      <c r="G102" s="22">
        <f t="shared" si="4"/>
        <v>1.5381867283950745E-2</v>
      </c>
      <c r="H102" s="40">
        <v>0.64200000000000002</v>
      </c>
      <c r="I102" s="40">
        <v>0.64196759259259251</v>
      </c>
      <c r="J102" s="39">
        <f t="shared" si="5"/>
        <v>3.2407407407508693E-5</v>
      </c>
    </row>
    <row r="103" spans="1:10" x14ac:dyDescent="0.2">
      <c r="A103" s="9">
        <v>42095</v>
      </c>
      <c r="B103" s="10">
        <v>1.581</v>
      </c>
      <c r="C103" s="19">
        <v>1.5861743827160493</v>
      </c>
      <c r="D103" s="19">
        <f t="shared" si="3"/>
        <v>-5.1743827160493083E-3</v>
      </c>
      <c r="E103" s="22">
        <v>1.4477199999999999</v>
      </c>
      <c r="F103" s="22">
        <v>1.4580591358024693</v>
      </c>
      <c r="G103" s="22">
        <f t="shared" si="4"/>
        <v>-1.0339135802469368E-2</v>
      </c>
      <c r="H103" s="40">
        <v>0.65400000000000003</v>
      </c>
      <c r="I103" s="40">
        <v>0.64917746913580254</v>
      </c>
      <c r="J103" s="39">
        <f t="shared" si="5"/>
        <v>4.8225308641974829E-3</v>
      </c>
    </row>
    <row r="104" spans="1:10" x14ac:dyDescent="0.2">
      <c r="A104" s="9">
        <v>42125</v>
      </c>
      <c r="B104" s="10">
        <v>1.6140000000000001</v>
      </c>
      <c r="C104" s="19">
        <v>1.6070046296296296</v>
      </c>
      <c r="D104" s="19">
        <f t="shared" si="3"/>
        <v>6.9953703703704573E-3</v>
      </c>
      <c r="E104" s="22">
        <v>1.4802</v>
      </c>
      <c r="F104" s="22">
        <v>1.4705064969135804</v>
      </c>
      <c r="G104" s="22">
        <f t="shared" si="4"/>
        <v>9.6935030864195859E-3</v>
      </c>
      <c r="H104" s="40">
        <v>0.64200000000000002</v>
      </c>
      <c r="I104" s="40">
        <v>0.63811574074074073</v>
      </c>
      <c r="J104" s="39">
        <f t="shared" si="5"/>
        <v>3.8842592592592817E-3</v>
      </c>
    </row>
    <row r="105" spans="1:10" x14ac:dyDescent="0.2">
      <c r="A105" s="9">
        <v>42156</v>
      </c>
      <c r="B105" s="10">
        <v>1.623</v>
      </c>
      <c r="C105" s="19">
        <v>1.6139027777777777</v>
      </c>
      <c r="D105" s="19">
        <f t="shared" si="3"/>
        <v>9.097222222222312E-3</v>
      </c>
      <c r="E105" s="22">
        <v>1.4775400000000001</v>
      </c>
      <c r="F105" s="22">
        <v>1.4621933179012345</v>
      </c>
      <c r="G105" s="22">
        <f t="shared" si="4"/>
        <v>1.5346682098765552E-2</v>
      </c>
      <c r="H105" s="40">
        <v>0.621</v>
      </c>
      <c r="I105" s="40">
        <v>0.62097685185185192</v>
      </c>
      <c r="J105" s="39">
        <f t="shared" si="5"/>
        <v>2.3148148148077752E-5</v>
      </c>
    </row>
    <row r="106" spans="1:10" x14ac:dyDescent="0.2">
      <c r="A106" s="9">
        <v>42186</v>
      </c>
      <c r="B106" s="10">
        <v>1.625</v>
      </c>
      <c r="C106" s="19">
        <v>1.6191172839506172</v>
      </c>
      <c r="D106" s="19">
        <f t="shared" si="3"/>
        <v>5.8827160493828412E-3</v>
      </c>
      <c r="E106" s="22">
        <v>1.4515499999999999</v>
      </c>
      <c r="F106" s="22">
        <v>1.4583004938271604</v>
      </c>
      <c r="G106" s="22">
        <f t="shared" si="4"/>
        <v>-6.7504938271605308E-3</v>
      </c>
      <c r="H106" s="40">
        <v>0.60199999999999998</v>
      </c>
      <c r="I106" s="40">
        <v>0.6031774691358025</v>
      </c>
      <c r="J106" s="39">
        <f t="shared" si="5"/>
        <v>-1.1774691358025224E-3</v>
      </c>
    </row>
    <row r="107" spans="1:10" x14ac:dyDescent="0.2">
      <c r="A107" s="9">
        <v>42217</v>
      </c>
      <c r="B107" s="10">
        <v>1.5680000000000001</v>
      </c>
      <c r="C107" s="19">
        <v>1.5638070987654322</v>
      </c>
      <c r="D107" s="19">
        <f t="shared" si="3"/>
        <v>4.1929012345678363E-3</v>
      </c>
      <c r="E107" s="22">
        <v>1.39876</v>
      </c>
      <c r="F107" s="22">
        <v>1.4011301543209878</v>
      </c>
      <c r="G107" s="22">
        <f t="shared" si="4"/>
        <v>-2.3701543209877496E-3</v>
      </c>
      <c r="H107" s="40">
        <v>0.59799999999999998</v>
      </c>
      <c r="I107" s="40">
        <v>0.59461111111111109</v>
      </c>
      <c r="J107" s="39">
        <f t="shared" si="5"/>
        <v>3.3888888888888857E-3</v>
      </c>
    </row>
    <row r="108" spans="1:10" x14ac:dyDescent="0.2">
      <c r="A108" s="9">
        <v>42248</v>
      </c>
      <c r="B108" s="10">
        <v>1.4950000000000001</v>
      </c>
      <c r="C108" s="19">
        <v>1.5170787037037039</v>
      </c>
      <c r="D108" s="19">
        <f t="shared" si="3"/>
        <v>-2.2078703703703795E-2</v>
      </c>
      <c r="E108" s="22">
        <v>1.3600300000000001</v>
      </c>
      <c r="F108" s="22">
        <v>1.3731928086419753</v>
      </c>
      <c r="G108" s="22">
        <f t="shared" si="4"/>
        <v>-1.3162808641975277E-2</v>
      </c>
      <c r="H108" s="40">
        <v>0.58499999999999996</v>
      </c>
      <c r="I108" s="40">
        <v>0.58910648148148137</v>
      </c>
      <c r="J108" s="39">
        <f t="shared" si="5"/>
        <v>-4.1064814814814055E-3</v>
      </c>
    </row>
    <row r="109" spans="1:10" x14ac:dyDescent="0.2">
      <c r="A109" s="9">
        <v>42278</v>
      </c>
      <c r="B109" s="10">
        <v>1.4730000000000001</v>
      </c>
      <c r="C109" s="19">
        <v>1.4748040123456791</v>
      </c>
      <c r="D109" s="19">
        <f t="shared" si="3"/>
        <v>-1.8040123456790624E-3</v>
      </c>
      <c r="E109" s="22">
        <v>1.3484</v>
      </c>
      <c r="F109" s="22">
        <v>1.3507251543209877</v>
      </c>
      <c r="G109" s="22">
        <f t="shared" si="4"/>
        <v>-2.3251543209876768E-3</v>
      </c>
      <c r="H109" s="40">
        <v>0.58199999999999996</v>
      </c>
      <c r="I109" s="40">
        <v>0.58305864197530866</v>
      </c>
      <c r="J109" s="39">
        <f t="shared" si="5"/>
        <v>-1.058641975308694E-3</v>
      </c>
    </row>
    <row r="110" spans="1:10" x14ac:dyDescent="0.2">
      <c r="A110" s="9">
        <v>42309</v>
      </c>
      <c r="B110" s="10">
        <v>1.4570000000000001</v>
      </c>
      <c r="C110" s="19">
        <v>1.453831790123457</v>
      </c>
      <c r="D110" s="19">
        <f t="shared" si="3"/>
        <v>3.1682098765430933E-3</v>
      </c>
      <c r="E110" s="22">
        <v>1.3405199999999999</v>
      </c>
      <c r="F110" s="22">
        <v>1.3277341358024692</v>
      </c>
      <c r="G110" s="22">
        <f t="shared" si="4"/>
        <v>1.2785864197530694E-2</v>
      </c>
      <c r="H110" s="40">
        <v>0.58399999999999996</v>
      </c>
      <c r="I110" s="40">
        <v>0.58581172839506168</v>
      </c>
      <c r="J110" s="39">
        <f t="shared" si="5"/>
        <v>-1.811728395061718E-3</v>
      </c>
    </row>
    <row r="111" spans="1:10" x14ac:dyDescent="0.2">
      <c r="A111" s="9">
        <v>42339</v>
      </c>
      <c r="B111" s="10">
        <v>1.4510000000000001</v>
      </c>
      <c r="C111" s="19">
        <v>1.4499444444444445</v>
      </c>
      <c r="D111" s="19">
        <f t="shared" si="3"/>
        <v>1.0555555555555873E-3</v>
      </c>
      <c r="E111" s="22">
        <v>1.3088500000000001</v>
      </c>
      <c r="F111" s="22">
        <v>1.3206227083333333</v>
      </c>
      <c r="G111" s="22">
        <f t="shared" si="4"/>
        <v>-1.1772708333333215E-2</v>
      </c>
      <c r="H111" s="40">
        <v>0.59899999999999998</v>
      </c>
      <c r="I111" s="40">
        <v>0.597099537037037</v>
      </c>
      <c r="J111" s="39">
        <f t="shared" si="5"/>
        <v>1.9004629629629788E-3</v>
      </c>
    </row>
  </sheetData>
  <mergeCells count="1">
    <mergeCell ref="C1:L1"/>
  </mergeCells>
  <pageMargins left="0.7" right="0.7" top="0.75" bottom="0.75" header="0.3" footer="0.3"/>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16"/>
  <sheetViews>
    <sheetView topLeftCell="M1" workbookViewId="0">
      <selection activeCell="X23" sqref="X23"/>
    </sheetView>
  </sheetViews>
  <sheetFormatPr defaultColWidth="8.85546875" defaultRowHeight="12.75" x14ac:dyDescent="0.2"/>
  <cols>
    <col min="1" max="2" width="8.85546875" style="7"/>
    <col min="3" max="3" width="9.140625" style="7" customWidth="1"/>
    <col min="4" max="4" width="10.7109375" bestFit="1" customWidth="1"/>
    <col min="5" max="5" width="9.7109375" customWidth="1"/>
    <col min="10" max="10" width="8.85546875" customWidth="1"/>
  </cols>
  <sheetData>
    <row r="1" spans="1:21" ht="21" x14ac:dyDescent="0.35">
      <c r="C1" s="201" t="s">
        <v>11</v>
      </c>
      <c r="D1" s="201"/>
      <c r="E1" s="201"/>
      <c r="F1" s="201"/>
      <c r="G1" s="201"/>
      <c r="H1" s="201"/>
      <c r="I1" s="201"/>
      <c r="J1" s="201"/>
      <c r="K1" s="201"/>
      <c r="L1" s="201"/>
    </row>
    <row r="2" spans="1:21" x14ac:dyDescent="0.2">
      <c r="U2" s="7"/>
    </row>
    <row r="3" spans="1:21" x14ac:dyDescent="0.2">
      <c r="A3" s="8" t="s">
        <v>4</v>
      </c>
      <c r="B3" s="8" t="s">
        <v>38</v>
      </c>
      <c r="C3" s="8" t="s">
        <v>41</v>
      </c>
      <c r="D3" s="38" t="s">
        <v>40</v>
      </c>
      <c r="E3" s="38" t="s">
        <v>42</v>
      </c>
      <c r="F3" s="38" t="s">
        <v>55</v>
      </c>
      <c r="G3" s="38" t="s">
        <v>56</v>
      </c>
      <c r="I3" s="35" t="s">
        <v>18</v>
      </c>
      <c r="J3" s="35" t="s">
        <v>19</v>
      </c>
      <c r="K3" s="36" t="s">
        <v>20</v>
      </c>
      <c r="U3" s="7"/>
    </row>
    <row r="4" spans="1:21" x14ac:dyDescent="0.2">
      <c r="A4" s="9">
        <v>39083</v>
      </c>
      <c r="B4" s="19">
        <v>8.8425925925925686E-3</v>
      </c>
      <c r="C4" s="19">
        <f>STANDARDIZE(B4,$B$112,SQRT($B$113))</f>
        <v>0.66619423657527133</v>
      </c>
      <c r="D4" s="22">
        <v>5.1378009259257507E-3</v>
      </c>
      <c r="E4" s="22">
        <f>STANDARDIZE(D4,$D$112,($D$113^(1/2)))</f>
        <v>0.39949870402070492</v>
      </c>
      <c r="F4" s="22">
        <v>9.9768518518517091E-4</v>
      </c>
      <c r="G4" s="22">
        <f>STANDARDIZE(F4,$F$112,SQRT($F$113))</f>
        <v>0.14764781357133508</v>
      </c>
      <c r="I4" s="34" t="s">
        <v>21</v>
      </c>
      <c r="J4" s="20">
        <v>-2.5</v>
      </c>
      <c r="K4" s="20">
        <f>COUNTIF($C$4:$C$111,"&lt;-2,5")</f>
        <v>0</v>
      </c>
    </row>
    <row r="5" spans="1:21" x14ac:dyDescent="0.2">
      <c r="A5" s="9">
        <v>39114</v>
      </c>
      <c r="B5" s="19">
        <v>-5.4660493827158874E-3</v>
      </c>
      <c r="C5" s="19">
        <f t="shared" ref="C5:C68" si="0">STANDARDIZE(B5,$B$112,SQRT($B$113))</f>
        <v>-0.4155452743145806</v>
      </c>
      <c r="D5" s="22">
        <v>-7.7689814814796421E-4</v>
      </c>
      <c r="E5" s="22">
        <f>STANDARDIZE(D5,$D$112,($D$113^(1/2)))</f>
        <v>-5.8583264526715709E-2</v>
      </c>
      <c r="F5" s="22">
        <v>1.4043209876543061E-3</v>
      </c>
      <c r="G5" s="22">
        <f t="shared" ref="G5:G68" si="1">STANDARDIZE(F5,$F$112,SQRT($F$113))</f>
        <v>0.20837042006033865</v>
      </c>
      <c r="I5" s="20">
        <v>-2.5</v>
      </c>
      <c r="J5" s="20">
        <v>-2</v>
      </c>
      <c r="K5" s="37">
        <f>COUNTIF($C$4:$C$111,"&gt;="&amp;J4)-COUNTIF($C$4:$C$111,"&gt;"&amp;J5)</f>
        <v>3</v>
      </c>
    </row>
    <row r="6" spans="1:21" x14ac:dyDescent="0.2">
      <c r="A6" s="9">
        <v>39142</v>
      </c>
      <c r="B6" s="19">
        <v>-6.7453703703703738E-3</v>
      </c>
      <c r="C6" s="19">
        <f t="shared" si="0"/>
        <v>-0.51226249331024654</v>
      </c>
      <c r="D6" s="22">
        <v>-7.6247993827160965E-3</v>
      </c>
      <c r="E6" s="22">
        <f t="shared" ref="E6:E69" si="2">STANDARDIZE(D6,$D$112,($D$113^(1/2)))</f>
        <v>-0.58893992995699262</v>
      </c>
      <c r="F6" s="22">
        <v>-7.6342592592593128E-3</v>
      </c>
      <c r="G6" s="22">
        <f t="shared" si="1"/>
        <v>-1.1413537021639342</v>
      </c>
      <c r="I6" s="20">
        <v>-2</v>
      </c>
      <c r="J6" s="20">
        <v>-1.5</v>
      </c>
      <c r="K6" s="37">
        <f t="shared" ref="K6:K14" si="3">COUNTIF($C$4:$C$111,"&gt;="&amp;J5)-COUNTIF($C$4:$C$111,"&gt;"&amp;J6)</f>
        <v>2</v>
      </c>
    </row>
    <row r="7" spans="1:21" x14ac:dyDescent="0.2">
      <c r="A7" s="9">
        <v>39173</v>
      </c>
      <c r="B7" s="19">
        <v>-4.8410493827160117E-3</v>
      </c>
      <c r="C7" s="19">
        <f t="shared" si="0"/>
        <v>-0.36829500447956026</v>
      </c>
      <c r="D7" s="22">
        <v>6.9775308641975009E-3</v>
      </c>
      <c r="E7" s="22">
        <f t="shared" si="2"/>
        <v>0.5419822185942893</v>
      </c>
      <c r="F7" s="22">
        <v>2.1558641975308879E-3</v>
      </c>
      <c r="G7" s="22">
        <f t="shared" si="1"/>
        <v>0.32059778006089379</v>
      </c>
      <c r="I7" s="20">
        <v>-1.5</v>
      </c>
      <c r="J7" s="20">
        <v>-1</v>
      </c>
      <c r="K7" s="37">
        <f t="shared" si="3"/>
        <v>6</v>
      </c>
    </row>
    <row r="8" spans="1:21" x14ac:dyDescent="0.2">
      <c r="A8" s="9">
        <v>39203</v>
      </c>
      <c r="B8" s="19">
        <v>4.6620370370369368E-3</v>
      </c>
      <c r="C8" s="19">
        <f t="shared" si="0"/>
        <v>0.35014243167873327</v>
      </c>
      <c r="D8" s="22">
        <v>-4.9998302469136391E-3</v>
      </c>
      <c r="E8" s="22">
        <f t="shared" si="2"/>
        <v>-0.38564116292835499</v>
      </c>
      <c r="F8" s="22">
        <v>1.2175925925925757E-3</v>
      </c>
      <c r="G8" s="22">
        <f t="shared" si="1"/>
        <v>0.18048641480352831</v>
      </c>
      <c r="I8" s="20">
        <v>-1</v>
      </c>
      <c r="J8" s="20">
        <v>-0.5</v>
      </c>
      <c r="K8" s="37">
        <f t="shared" si="3"/>
        <v>16</v>
      </c>
    </row>
    <row r="9" spans="1:21" x14ac:dyDescent="0.2">
      <c r="A9" s="9">
        <v>39234</v>
      </c>
      <c r="B9" s="19">
        <v>1.443055555555528E-2</v>
      </c>
      <c r="C9" s="19">
        <f t="shared" si="0"/>
        <v>1.088646649100296</v>
      </c>
      <c r="D9" s="22">
        <v>1.0163348765432234E-2</v>
      </c>
      <c r="E9" s="22">
        <f t="shared" si="2"/>
        <v>0.7887176344378698</v>
      </c>
      <c r="F9" s="22">
        <v>-2.6435185185185173E-3</v>
      </c>
      <c r="G9" s="22">
        <f t="shared" si="1"/>
        <v>-0.39609028893645815</v>
      </c>
      <c r="I9" s="20">
        <v>-0.5</v>
      </c>
      <c r="J9" s="20">
        <v>0</v>
      </c>
      <c r="K9" s="37">
        <f t="shared" si="3"/>
        <v>24</v>
      </c>
    </row>
    <row r="10" spans="1:21" x14ac:dyDescent="0.2">
      <c r="A10" s="9">
        <v>39264</v>
      </c>
      <c r="B10" s="19">
        <v>1.8827160493828377E-3</v>
      </c>
      <c r="C10" s="19">
        <f t="shared" si="0"/>
        <v>0.14002456507902519</v>
      </c>
      <c r="D10" s="22">
        <v>-1.575716049382736E-2</v>
      </c>
      <c r="E10" s="22">
        <f t="shared" si="2"/>
        <v>-1.2187755209248636</v>
      </c>
      <c r="F10" s="22">
        <v>4.1558641975308896E-3</v>
      </c>
      <c r="G10" s="22">
        <f t="shared" si="1"/>
        <v>0.61925621653052876</v>
      </c>
      <c r="I10" s="20">
        <v>0</v>
      </c>
      <c r="J10" s="34">
        <v>0.5</v>
      </c>
      <c r="K10" s="37">
        <f t="shared" si="3"/>
        <v>24</v>
      </c>
    </row>
    <row r="11" spans="1:21" x14ac:dyDescent="0.2">
      <c r="A11" s="9">
        <v>39295</v>
      </c>
      <c r="B11" s="19">
        <v>-1.1140432098765585E-2</v>
      </c>
      <c r="C11" s="19">
        <f t="shared" si="0"/>
        <v>-0.84453105748350388</v>
      </c>
      <c r="D11" s="22">
        <v>3.8731790123456289E-3</v>
      </c>
      <c r="E11" s="22">
        <f t="shared" si="2"/>
        <v>0.30155619022819879</v>
      </c>
      <c r="F11" s="22">
        <v>2.0555555555554772E-3</v>
      </c>
      <c r="G11" s="22">
        <f t="shared" si="1"/>
        <v>0.30561876897250956</v>
      </c>
      <c r="I11" s="20">
        <v>0.5</v>
      </c>
      <c r="J11" s="34">
        <v>1</v>
      </c>
      <c r="K11" s="37">
        <f t="shared" si="3"/>
        <v>15</v>
      </c>
    </row>
    <row r="12" spans="1:21" x14ac:dyDescent="0.2">
      <c r="A12" s="9">
        <v>39326</v>
      </c>
      <c r="B12" s="19">
        <v>-1.0412037037037081E-2</v>
      </c>
      <c r="C12" s="19">
        <f t="shared" si="0"/>
        <v>-0.78946407634242399</v>
      </c>
      <c r="D12" s="22">
        <v>-9.9728086419752504E-3</v>
      </c>
      <c r="E12" s="22">
        <f t="shared" si="2"/>
        <v>-0.77078869185997223</v>
      </c>
      <c r="F12" s="22">
        <v>-2.4398148148148113E-3</v>
      </c>
      <c r="G12" s="22">
        <f t="shared" si="1"/>
        <v>-0.36567137411084688</v>
      </c>
      <c r="I12" s="20">
        <v>1</v>
      </c>
      <c r="J12" s="34">
        <v>1.5</v>
      </c>
      <c r="K12" s="37">
        <f t="shared" si="3"/>
        <v>9</v>
      </c>
    </row>
    <row r="13" spans="1:21" x14ac:dyDescent="0.2">
      <c r="A13" s="9">
        <v>39356</v>
      </c>
      <c r="B13" s="19">
        <v>-8.8040123456791797E-3</v>
      </c>
      <c r="C13" s="19">
        <f t="shared" si="0"/>
        <v>-0.66789671543354201</v>
      </c>
      <c r="D13" s="22">
        <v>-8.581820987654476E-3</v>
      </c>
      <c r="E13" s="22">
        <f t="shared" si="2"/>
        <v>-0.66305939660141211</v>
      </c>
      <c r="F13" s="22">
        <v>-5.3919753086421052E-3</v>
      </c>
      <c r="G13" s="22">
        <f t="shared" si="1"/>
        <v>-0.80651519275778882</v>
      </c>
      <c r="I13" s="20">
        <v>1.5</v>
      </c>
      <c r="J13" s="34">
        <v>2</v>
      </c>
      <c r="K13" s="37">
        <f t="shared" si="3"/>
        <v>5</v>
      </c>
    </row>
    <row r="14" spans="1:21" x14ac:dyDescent="0.2">
      <c r="A14" s="9">
        <v>39387</v>
      </c>
      <c r="B14" s="19">
        <v>1.3501543209876621E-2</v>
      </c>
      <c r="C14" s="19">
        <f t="shared" si="0"/>
        <v>1.018412914678871</v>
      </c>
      <c r="D14" s="22">
        <v>9.3325308641976079E-3</v>
      </c>
      <c r="E14" s="22">
        <f t="shared" si="2"/>
        <v>0.72437239980535451</v>
      </c>
      <c r="F14" s="22">
        <v>5.1882716049381772E-3</v>
      </c>
      <c r="G14" s="22">
        <f t="shared" si="1"/>
        <v>0.77342480757849363</v>
      </c>
      <c r="I14" s="20">
        <v>2</v>
      </c>
      <c r="J14" s="34">
        <v>2.5</v>
      </c>
      <c r="K14" s="37">
        <f t="shared" si="3"/>
        <v>1</v>
      </c>
    </row>
    <row r="15" spans="1:21" x14ac:dyDescent="0.2">
      <c r="A15" s="9">
        <v>39417</v>
      </c>
      <c r="B15" s="19">
        <v>-4.1049382716049632E-3</v>
      </c>
      <c r="C15" s="19">
        <f t="shared" si="0"/>
        <v>-0.3126446866738633</v>
      </c>
      <c r="D15" s="22">
        <v>1.2450925925926004E-2</v>
      </c>
      <c r="E15" s="22">
        <f t="shared" si="2"/>
        <v>0.96588604753202423</v>
      </c>
      <c r="F15" s="22">
        <v>9.5370370370373436E-4</v>
      </c>
      <c r="G15" s="22">
        <f t="shared" si="1"/>
        <v>0.14108009332490307</v>
      </c>
      <c r="I15" s="20">
        <v>2.5</v>
      </c>
      <c r="J15" s="34">
        <v>3</v>
      </c>
      <c r="K15" s="20">
        <f>COUNTIF($C$4:$C$111,"&gt;2,5")</f>
        <v>0</v>
      </c>
    </row>
    <row r="16" spans="1:21" x14ac:dyDescent="0.2">
      <c r="A16" s="9">
        <v>39448</v>
      </c>
      <c r="B16" s="19">
        <v>1.5703703703703775E-2</v>
      </c>
      <c r="C16" s="19">
        <f t="shared" si="0"/>
        <v>1.1848971987642714</v>
      </c>
      <c r="D16" s="22">
        <v>1.279135802469078E-3</v>
      </c>
      <c r="E16" s="22">
        <f t="shared" si="2"/>
        <v>0.10065257616505825</v>
      </c>
      <c r="F16" s="22">
        <v>-4.6882716049382323E-3</v>
      </c>
      <c r="G16" s="22">
        <f t="shared" si="1"/>
        <v>-0.70143166881474395</v>
      </c>
      <c r="I16" s="36" t="s">
        <v>22</v>
      </c>
      <c r="J16" s="22"/>
      <c r="K16" s="22">
        <f>SUM(K4:K15)</f>
        <v>105</v>
      </c>
    </row>
    <row r="17" spans="1:26" x14ac:dyDescent="0.2">
      <c r="A17" s="9">
        <v>39479</v>
      </c>
      <c r="B17" s="19">
        <v>-1.1327160493828092E-3</v>
      </c>
      <c r="C17" s="19">
        <f t="shared" si="0"/>
        <v>-8.7943403458393743E-2</v>
      </c>
      <c r="D17" s="22">
        <v>-9.7068981481482908E-3</v>
      </c>
      <c r="E17" s="22">
        <f t="shared" si="2"/>
        <v>-0.7501944399894751</v>
      </c>
      <c r="F17" s="22">
        <v>7.0709876543210148E-3</v>
      </c>
      <c r="G17" s="22">
        <f t="shared" si="1"/>
        <v>1.0545693233909765</v>
      </c>
    </row>
    <row r="18" spans="1:26" x14ac:dyDescent="0.2">
      <c r="A18" s="9">
        <v>39508</v>
      </c>
      <c r="B18" s="19">
        <v>4.5879629629630436E-3</v>
      </c>
      <c r="C18" s="19">
        <f t="shared" si="0"/>
        <v>0.34454239969829897</v>
      </c>
      <c r="D18" s="22">
        <v>5.6352006172839531E-3</v>
      </c>
      <c r="E18" s="22">
        <f t="shared" si="2"/>
        <v>0.43802134514221081</v>
      </c>
      <c r="F18" s="22">
        <v>6.9907407407410194E-4</v>
      </c>
      <c r="G18" s="22">
        <f t="shared" si="1"/>
        <v>0.10305644979288897</v>
      </c>
    </row>
    <row r="19" spans="1:26" x14ac:dyDescent="0.2">
      <c r="A19" s="9">
        <v>39539</v>
      </c>
      <c r="B19" s="19">
        <v>-3.017438271604922E-2</v>
      </c>
      <c r="C19" s="19">
        <f t="shared" si="0"/>
        <v>-2.2835059417927561</v>
      </c>
      <c r="D19" s="22">
        <v>-2.2812469135802704E-2</v>
      </c>
      <c r="E19" s="22">
        <f t="shared" si="2"/>
        <v>-1.7651954876806255</v>
      </c>
      <c r="F19" s="22">
        <v>-1.017746913580253E-2</v>
      </c>
      <c r="G19" s="22">
        <f t="shared" si="1"/>
        <v>-1.5211292448351994</v>
      </c>
    </row>
    <row r="20" spans="1:26" x14ac:dyDescent="0.2">
      <c r="A20" s="9">
        <v>39569</v>
      </c>
      <c r="B20" s="19">
        <v>6.9953703703704573E-3</v>
      </c>
      <c r="C20" s="19">
        <f t="shared" si="0"/>
        <v>0.52654343906285839</v>
      </c>
      <c r="D20" s="22">
        <v>9.1701697530865989E-3</v>
      </c>
      <c r="E20" s="22">
        <f t="shared" si="2"/>
        <v>0.71179784673649438</v>
      </c>
      <c r="F20" s="22">
        <v>2.5509259259259842E-3</v>
      </c>
      <c r="G20" s="22">
        <f t="shared" si="1"/>
        <v>0.37959203911662925</v>
      </c>
    </row>
    <row r="21" spans="1:26" x14ac:dyDescent="0.2">
      <c r="A21" s="9">
        <v>39600</v>
      </c>
      <c r="B21" s="19">
        <v>2.2430555555555287E-2</v>
      </c>
      <c r="C21" s="19">
        <f t="shared" si="0"/>
        <v>1.6934501029886768</v>
      </c>
      <c r="D21" s="22">
        <v>2.5303348765431943E-2</v>
      </c>
      <c r="E21" s="22">
        <f t="shared" si="2"/>
        <v>1.9612812622660436</v>
      </c>
      <c r="F21" s="22">
        <v>6.8981481481478202E-4</v>
      </c>
      <c r="G21" s="22">
        <f t="shared" si="1"/>
        <v>0.10167377184626124</v>
      </c>
      <c r="Z21" s="7"/>
    </row>
    <row r="22" spans="1:26" x14ac:dyDescent="0.2">
      <c r="A22" s="9">
        <v>39630</v>
      </c>
      <c r="B22" s="19">
        <v>1.0882716049382735E-2</v>
      </c>
      <c r="C22" s="19">
        <f t="shared" si="0"/>
        <v>0.82042845070344561</v>
      </c>
      <c r="D22" s="22">
        <v>1.5032839506172957E-2</v>
      </c>
      <c r="E22" s="22">
        <f t="shared" si="2"/>
        <v>1.1658502453122921</v>
      </c>
      <c r="F22" s="22">
        <v>7.1558641975308923E-3</v>
      </c>
      <c r="G22" s="22">
        <f t="shared" si="1"/>
        <v>1.0672438712349812</v>
      </c>
      <c r="Z22" s="7"/>
    </row>
    <row r="23" spans="1:26" x14ac:dyDescent="0.2">
      <c r="A23" s="9">
        <v>39661</v>
      </c>
      <c r="B23" s="19">
        <v>-1.480709876543207E-2</v>
      </c>
      <c r="C23" s="19">
        <f t="shared" si="0"/>
        <v>-1.1217326405156645</v>
      </c>
      <c r="D23" s="22">
        <v>-7.1001543209876505E-3</v>
      </c>
      <c r="E23" s="22">
        <f t="shared" si="2"/>
        <v>-0.54830718775735898</v>
      </c>
      <c r="F23" s="22">
        <v>-1.2777777777778221E-3</v>
      </c>
      <c r="G23" s="22">
        <f t="shared" si="1"/>
        <v>-0.19214529181020978</v>
      </c>
      <c r="I23" s="35" t="s">
        <v>18</v>
      </c>
      <c r="J23" s="35" t="s">
        <v>19</v>
      </c>
      <c r="K23" s="36" t="s">
        <v>20</v>
      </c>
    </row>
    <row r="24" spans="1:26" x14ac:dyDescent="0.2">
      <c r="A24" s="9">
        <v>39692</v>
      </c>
      <c r="B24" s="19">
        <v>1.6921296296296351E-2</v>
      </c>
      <c r="C24" s="19">
        <f t="shared" si="0"/>
        <v>1.2769477244428835</v>
      </c>
      <c r="D24" s="22">
        <v>5.6638580246912706E-3</v>
      </c>
      <c r="E24" s="22">
        <f t="shared" si="2"/>
        <v>0.44024080574945484</v>
      </c>
      <c r="F24" s="22">
        <v>-1.0648148148151293E-4</v>
      </c>
      <c r="G24" s="22">
        <f t="shared" si="1"/>
        <v>-1.7236531562944961E-2</v>
      </c>
      <c r="I24" s="48" t="s">
        <v>21</v>
      </c>
      <c r="J24" s="49">
        <v>-3</v>
      </c>
      <c r="K24" s="48">
        <f>COUNTIF($E$4:$E$111,"&lt;-3")</f>
        <v>1</v>
      </c>
    </row>
    <row r="25" spans="1:26" x14ac:dyDescent="0.2">
      <c r="A25" s="9">
        <v>39722</v>
      </c>
      <c r="B25" s="19">
        <v>1.552932098765436E-2</v>
      </c>
      <c r="C25" s="19">
        <f t="shared" si="0"/>
        <v>1.1717137901436312</v>
      </c>
      <c r="D25" s="22">
        <v>7.0148456790122271E-3</v>
      </c>
      <c r="E25" s="22">
        <f t="shared" si="2"/>
        <v>0.54487217860953985</v>
      </c>
      <c r="F25" s="22">
        <v>4.9413580246913114E-3</v>
      </c>
      <c r="G25" s="22">
        <f t="shared" si="1"/>
        <v>0.73655339566866929</v>
      </c>
      <c r="I25" s="34">
        <v>-3</v>
      </c>
      <c r="J25" s="20">
        <v>-2.5</v>
      </c>
      <c r="K25" s="37">
        <f>COUNTIF($E$4:$E$111,"&gt;="&amp;J24)-COUNTIF($E$4:$E$111,"&gt;"&amp;J25)</f>
        <v>1</v>
      </c>
    </row>
    <row r="26" spans="1:26" x14ac:dyDescent="0.2">
      <c r="A26" s="9">
        <v>39753</v>
      </c>
      <c r="B26" s="19">
        <v>-8.1651234567898801E-3</v>
      </c>
      <c r="C26" s="19">
        <f t="shared" si="0"/>
        <v>-0.61959643960214716</v>
      </c>
      <c r="D26" s="22">
        <v>3.2758641975310088E-3</v>
      </c>
      <c r="E26" s="22">
        <f t="shared" si="2"/>
        <v>0.25529531663410643</v>
      </c>
      <c r="F26" s="22">
        <v>1.3188271604938184E-2</v>
      </c>
      <c r="G26" s="22">
        <f t="shared" si="1"/>
        <v>1.9680585534570332</v>
      </c>
      <c r="I26" s="20">
        <v>-2.5</v>
      </c>
      <c r="J26" s="20">
        <v>-2</v>
      </c>
      <c r="K26" s="37">
        <f>COUNTIF($E$4:$E$111,"&gt;="&amp;J25)-COUNTIF($E$4:$E$111,"&gt;"&amp;J26)</f>
        <v>2</v>
      </c>
    </row>
    <row r="27" spans="1:26" x14ac:dyDescent="0.2">
      <c r="A27" s="9">
        <v>39783</v>
      </c>
      <c r="B27" s="19">
        <v>-3.510493827160488E-2</v>
      </c>
      <c r="C27" s="19">
        <f t="shared" si="0"/>
        <v>-2.6562580704913317</v>
      </c>
      <c r="D27" s="22">
        <v>-2.1712407407407541E-2</v>
      </c>
      <c r="E27" s="22">
        <f t="shared" si="2"/>
        <v>-1.6799978409777201</v>
      </c>
      <c r="F27" s="22">
        <v>-1.071296296296298E-2</v>
      </c>
      <c r="G27" s="22">
        <f t="shared" si="1"/>
        <v>-1.6010941194146395</v>
      </c>
      <c r="I27" s="20">
        <v>-2</v>
      </c>
      <c r="J27" s="20">
        <v>-1.5</v>
      </c>
      <c r="K27" s="37">
        <f t="shared" ref="K27:K34" si="4">COUNTIF($E$4:$E$111,"&gt;="&amp;J26)-COUNTIF($E$4:$E$111,"&gt;"&amp;J27)</f>
        <v>5</v>
      </c>
    </row>
    <row r="28" spans="1:26" x14ac:dyDescent="0.2">
      <c r="A28" s="9">
        <v>39814</v>
      </c>
      <c r="B28" s="19">
        <v>2.0370370370370594E-3</v>
      </c>
      <c r="C28" s="19">
        <f t="shared" si="0"/>
        <v>0.15169129837161763</v>
      </c>
      <c r="D28" s="22">
        <v>-1.3487530864197739E-2</v>
      </c>
      <c r="E28" s="22">
        <f t="shared" si="2"/>
        <v>-1.0429971092772496</v>
      </c>
      <c r="F28" s="22">
        <v>-5.0216049382716399E-3</v>
      </c>
      <c r="G28" s="22">
        <f t="shared" si="1"/>
        <v>-0.75120807489302754</v>
      </c>
      <c r="I28" s="20">
        <v>-1.5</v>
      </c>
      <c r="J28" s="20">
        <v>-1</v>
      </c>
      <c r="K28" s="37">
        <f t="shared" si="4"/>
        <v>6</v>
      </c>
    </row>
    <row r="29" spans="1:26" x14ac:dyDescent="0.2">
      <c r="A29" s="9">
        <v>39845</v>
      </c>
      <c r="B29" s="19">
        <v>9.8672839506173116E-3</v>
      </c>
      <c r="C29" s="19">
        <f t="shared" si="0"/>
        <v>0.74366134563813868</v>
      </c>
      <c r="D29" s="22">
        <v>2.5456435185185367E-2</v>
      </c>
      <c r="E29" s="22">
        <f t="shared" si="2"/>
        <v>1.97313750848251</v>
      </c>
      <c r="F29" s="22">
        <v>1.0709876543210095E-3</v>
      </c>
      <c r="G29" s="22">
        <f t="shared" si="1"/>
        <v>0.15859401398207168</v>
      </c>
      <c r="I29" s="20">
        <v>-1</v>
      </c>
      <c r="J29" s="20">
        <v>-0.5</v>
      </c>
      <c r="K29" s="37">
        <f t="shared" si="4"/>
        <v>16</v>
      </c>
    </row>
    <row r="30" spans="1:26" x14ac:dyDescent="0.2">
      <c r="A30" s="9">
        <v>39873</v>
      </c>
      <c r="B30" s="19">
        <v>-8.0787037037037823E-3</v>
      </c>
      <c r="C30" s="19">
        <f t="shared" si="0"/>
        <v>-0.61306306895831564</v>
      </c>
      <c r="D30" s="22">
        <v>-2.7614799382716049E-2</v>
      </c>
      <c r="E30" s="22">
        <f t="shared" si="2"/>
        <v>-2.1371266486020115</v>
      </c>
      <c r="F30" s="22">
        <v>2.6990740740741037E-3</v>
      </c>
      <c r="G30" s="22">
        <f t="shared" si="1"/>
        <v>0.40171488626252388</v>
      </c>
      <c r="I30" s="20">
        <v>-0.5</v>
      </c>
      <c r="J30" s="20">
        <v>0</v>
      </c>
      <c r="K30" s="37">
        <f t="shared" si="4"/>
        <v>22</v>
      </c>
    </row>
    <row r="31" spans="1:26" x14ac:dyDescent="0.2">
      <c r="A31" s="9">
        <v>39904</v>
      </c>
      <c r="B31" s="19">
        <v>-4.5077160493827151E-3</v>
      </c>
      <c r="C31" s="19">
        <f t="shared" si="0"/>
        <v>-0.34309486056754718</v>
      </c>
      <c r="D31" s="22">
        <v>4.8375308641974701E-3</v>
      </c>
      <c r="E31" s="22">
        <f t="shared" si="2"/>
        <v>0.3762433702751099</v>
      </c>
      <c r="F31" s="22">
        <v>-7.5108024691357134E-3</v>
      </c>
      <c r="G31" s="22">
        <f t="shared" si="1"/>
        <v>-1.1229179962089972</v>
      </c>
      <c r="I31" s="20">
        <v>0</v>
      </c>
      <c r="J31" s="34">
        <v>0.5</v>
      </c>
      <c r="K31" s="37">
        <f t="shared" si="4"/>
        <v>21</v>
      </c>
    </row>
    <row r="32" spans="1:26" x14ac:dyDescent="0.2">
      <c r="A32" s="9">
        <v>39934</v>
      </c>
      <c r="B32" s="19">
        <v>-1.1337962962963077E-2</v>
      </c>
      <c r="C32" s="19">
        <f t="shared" si="0"/>
        <v>-0.8594644760980289</v>
      </c>
      <c r="D32" s="22">
        <v>-6.7864969135802422E-3</v>
      </c>
      <c r="E32" s="22">
        <f t="shared" si="2"/>
        <v>-0.52401503006087169</v>
      </c>
      <c r="F32" s="22">
        <v>-6.7824074074073204E-3</v>
      </c>
      <c r="G32" s="22">
        <f t="shared" si="1"/>
        <v>-1.0141473310749949</v>
      </c>
      <c r="I32" s="20">
        <v>0.5</v>
      </c>
      <c r="J32" s="34">
        <v>1</v>
      </c>
      <c r="K32" s="37">
        <f t="shared" si="4"/>
        <v>18</v>
      </c>
    </row>
    <row r="33" spans="1:11" x14ac:dyDescent="0.2">
      <c r="A33" s="9">
        <v>39965</v>
      </c>
      <c r="B33" s="19">
        <v>3.8097222222222005E-2</v>
      </c>
      <c r="C33" s="19">
        <f t="shared" si="0"/>
        <v>2.8778568668534263</v>
      </c>
      <c r="D33" s="22">
        <v>2.2323348765431961E-2</v>
      </c>
      <c r="E33" s="22">
        <f t="shared" si="2"/>
        <v>1.7304860435785927</v>
      </c>
      <c r="F33" s="22">
        <v>4.3564814814813779E-3</v>
      </c>
      <c r="G33" s="22">
        <f t="shared" si="1"/>
        <v>0.64921423870724759</v>
      </c>
      <c r="I33" s="20">
        <v>1</v>
      </c>
      <c r="J33" s="34">
        <v>1.5</v>
      </c>
      <c r="K33" s="37">
        <f t="shared" si="4"/>
        <v>9</v>
      </c>
    </row>
    <row r="34" spans="1:11" x14ac:dyDescent="0.2">
      <c r="A34" s="9">
        <v>39995</v>
      </c>
      <c r="B34" s="19">
        <v>-3.0117283950617191E-2</v>
      </c>
      <c r="C34" s="19">
        <f t="shared" si="0"/>
        <v>-2.2791892504744995</v>
      </c>
      <c r="D34" s="22">
        <v>-2.9350493827160484E-2</v>
      </c>
      <c r="E34" s="22">
        <f t="shared" si="2"/>
        <v>-2.2715528160114578</v>
      </c>
      <c r="F34" s="22">
        <v>3.1558641975308888E-3</v>
      </c>
      <c r="G34" s="22">
        <f t="shared" si="1"/>
        <v>0.46992699829571127</v>
      </c>
      <c r="I34" s="20">
        <v>1.5</v>
      </c>
      <c r="J34" s="34">
        <v>2</v>
      </c>
      <c r="K34" s="37">
        <f t="shared" si="4"/>
        <v>7</v>
      </c>
    </row>
    <row r="35" spans="1:11" x14ac:dyDescent="0.2">
      <c r="A35" s="9">
        <v>40026</v>
      </c>
      <c r="B35" s="19">
        <v>1.5192901234567957E-2</v>
      </c>
      <c r="C35" s="19">
        <f t="shared" si="0"/>
        <v>1.1462803115657645</v>
      </c>
      <c r="D35" s="22">
        <v>1.9806512345678984E-2</v>
      </c>
      <c r="E35" s="22">
        <f t="shared" si="2"/>
        <v>1.5355619456264342</v>
      </c>
      <c r="F35" s="22">
        <v>7.2222222222229071E-4</v>
      </c>
      <c r="G35" s="22">
        <f t="shared" si="1"/>
        <v>0.10651314465944173</v>
      </c>
      <c r="I35" s="36" t="s">
        <v>22</v>
      </c>
      <c r="J35" s="22"/>
      <c r="K35" s="22">
        <f>SUM(K24:K34)</f>
        <v>108</v>
      </c>
    </row>
    <row r="36" spans="1:11" x14ac:dyDescent="0.2">
      <c r="A36" s="9">
        <v>40057</v>
      </c>
      <c r="B36" s="19">
        <v>-8.0787037037035603E-3</v>
      </c>
      <c r="C36" s="19">
        <f t="shared" si="0"/>
        <v>-0.61306306895829876</v>
      </c>
      <c r="D36" s="22">
        <v>-1.1106141975308681E-2</v>
      </c>
      <c r="E36" s="22">
        <f t="shared" si="2"/>
        <v>-0.85856315981717635</v>
      </c>
      <c r="F36" s="22">
        <v>-1.1064814814815138E-3</v>
      </c>
      <c r="G36" s="22">
        <f t="shared" si="1"/>
        <v>-0.16656574979776242</v>
      </c>
    </row>
    <row r="37" spans="1:11" x14ac:dyDescent="0.2">
      <c r="A37" s="9">
        <v>40087</v>
      </c>
      <c r="B37" s="19">
        <v>-1.5804012345679075E-2</v>
      </c>
      <c r="C37" s="19">
        <f t="shared" si="0"/>
        <v>-1.1970997375858672</v>
      </c>
      <c r="D37" s="22">
        <v>-1.1298487654320954E-2</v>
      </c>
      <c r="E37" s="22">
        <f t="shared" si="2"/>
        <v>-0.87345995949879518</v>
      </c>
      <c r="F37" s="22">
        <v>-7.7253086419752925E-3</v>
      </c>
      <c r="G37" s="22">
        <f t="shared" si="1"/>
        <v>-1.1549500353056741</v>
      </c>
    </row>
    <row r="38" spans="1:11" x14ac:dyDescent="0.2">
      <c r="A38" s="9">
        <v>40118</v>
      </c>
      <c r="B38" s="19">
        <v>2.2834876543210036E-2</v>
      </c>
      <c r="C38" s="19">
        <f t="shared" si="0"/>
        <v>1.724016944215321</v>
      </c>
      <c r="D38" s="22">
        <v>1.8749197530864237E-2</v>
      </c>
      <c r="E38" s="22">
        <f t="shared" si="2"/>
        <v>1.4536749644497051</v>
      </c>
      <c r="F38" s="22">
        <v>1.5216049382714703E-3</v>
      </c>
      <c r="G38" s="22">
        <f t="shared" si="1"/>
        <v>0.22588434071749067</v>
      </c>
    </row>
    <row r="39" spans="1:11" x14ac:dyDescent="0.2">
      <c r="A39" s="9">
        <v>40148</v>
      </c>
      <c r="B39" s="19">
        <v>-2.3104938271605091E-2</v>
      </c>
      <c r="C39" s="19">
        <f t="shared" si="0"/>
        <v>-1.7490528896587769</v>
      </c>
      <c r="D39" s="22">
        <v>-1.5555740740740731E-2</v>
      </c>
      <c r="E39" s="22">
        <f t="shared" si="2"/>
        <v>-1.2031759518102323</v>
      </c>
      <c r="F39" s="22">
        <v>9.5370370370362334E-4</v>
      </c>
      <c r="G39" s="22">
        <f t="shared" si="1"/>
        <v>0.14108009332488647</v>
      </c>
    </row>
    <row r="40" spans="1:11" x14ac:dyDescent="0.2">
      <c r="A40" s="9">
        <v>40179</v>
      </c>
      <c r="B40" s="19">
        <v>2.1703703703703559E-2</v>
      </c>
      <c r="C40" s="19">
        <f t="shared" si="0"/>
        <v>1.6384997891805404</v>
      </c>
      <c r="D40" s="22">
        <v>1.3289135802469154E-2</v>
      </c>
      <c r="E40" s="22">
        <f t="shared" si="2"/>
        <v>1.0308037763114735</v>
      </c>
      <c r="F40" s="22">
        <v>-3.0216049382715271E-3</v>
      </c>
      <c r="G40" s="22">
        <f t="shared" si="1"/>
        <v>-0.45254963842337609</v>
      </c>
    </row>
    <row r="41" spans="1:11" x14ac:dyDescent="0.2">
      <c r="A41" s="9">
        <v>40210</v>
      </c>
      <c r="B41" s="19">
        <v>-4.7993827160492941E-3</v>
      </c>
      <c r="C41" s="19">
        <f t="shared" si="0"/>
        <v>-0.36514498649055444</v>
      </c>
      <c r="D41" s="22">
        <v>-4.3568981481483249E-3</v>
      </c>
      <c r="E41" s="22">
        <f t="shared" si="2"/>
        <v>-0.3358473191915351</v>
      </c>
      <c r="F41" s="22">
        <v>4.4043209876543088E-3</v>
      </c>
      <c r="G41" s="22">
        <f t="shared" si="1"/>
        <v>0.65635807476479102</v>
      </c>
    </row>
    <row r="42" spans="1:11" x14ac:dyDescent="0.2">
      <c r="A42" s="9">
        <v>40238</v>
      </c>
      <c r="B42" s="19">
        <v>-1.7453703703702583E-3</v>
      </c>
      <c r="C42" s="19">
        <f t="shared" si="0"/>
        <v>-0.13426033462999995</v>
      </c>
      <c r="D42" s="22">
        <v>-3.084799382716108E-3</v>
      </c>
      <c r="E42" s="22">
        <f t="shared" si="2"/>
        <v>-0.23732573772845914</v>
      </c>
      <c r="F42" s="22">
        <v>6.9907407407399091E-4</v>
      </c>
      <c r="G42" s="22">
        <f t="shared" si="1"/>
        <v>0.10305644979287239</v>
      </c>
    </row>
    <row r="43" spans="1:11" x14ac:dyDescent="0.2">
      <c r="A43" s="9">
        <v>40269</v>
      </c>
      <c r="B43" s="19">
        <v>8.4922839506174075E-3</v>
      </c>
      <c r="C43" s="19">
        <f t="shared" si="0"/>
        <v>0.63971075200108063</v>
      </c>
      <c r="D43" s="22">
        <v>5.6241975308641834E-3</v>
      </c>
      <c r="E43" s="22">
        <f t="shared" si="2"/>
        <v>0.4371691774454029</v>
      </c>
      <c r="F43" s="22">
        <v>-1.5108024691358191E-3</v>
      </c>
      <c r="G43" s="22">
        <f t="shared" si="1"/>
        <v>-0.22694268680010904</v>
      </c>
      <c r="I43" s="35" t="s">
        <v>18</v>
      </c>
      <c r="J43" s="35" t="s">
        <v>19</v>
      </c>
      <c r="K43" s="36" t="s">
        <v>20</v>
      </c>
    </row>
    <row r="44" spans="1:11" x14ac:dyDescent="0.2">
      <c r="A44" s="9">
        <v>40299</v>
      </c>
      <c r="B44" s="19">
        <v>5.3287037037037521E-3</v>
      </c>
      <c r="C44" s="19">
        <f t="shared" si="0"/>
        <v>0.4005427195027762</v>
      </c>
      <c r="D44" s="22">
        <v>8.0768364197532083E-3</v>
      </c>
      <c r="E44" s="22">
        <f t="shared" si="2"/>
        <v>0.62712130117778264</v>
      </c>
      <c r="F44" s="22">
        <v>2.175925925925748E-4</v>
      </c>
      <c r="G44" s="22">
        <f t="shared" si="1"/>
        <v>3.1157196568710844E-2</v>
      </c>
      <c r="I44" s="34" t="s">
        <v>21</v>
      </c>
      <c r="J44" s="20">
        <v>-3</v>
      </c>
      <c r="K44" s="20">
        <f>COUNTIF($G$4:$G$111,"&lt;-3")</f>
        <v>2</v>
      </c>
    </row>
    <row r="45" spans="1:11" x14ac:dyDescent="0.2">
      <c r="A45" s="9">
        <v>40330</v>
      </c>
      <c r="B45" s="19">
        <v>4.0972222222224186E-3</v>
      </c>
      <c r="C45" s="19">
        <f t="shared" si="0"/>
        <v>0.30744218782783989</v>
      </c>
      <c r="D45" s="22">
        <v>1.2930015432098818E-2</v>
      </c>
      <c r="E45" s="22">
        <f t="shared" si="2"/>
        <v>1.0029906003333726</v>
      </c>
      <c r="F45" s="22">
        <v>2.0231481481480795E-3</v>
      </c>
      <c r="G45" s="22">
        <f t="shared" si="1"/>
        <v>0.30077939615934562</v>
      </c>
      <c r="I45" s="20">
        <v>-3</v>
      </c>
      <c r="J45" s="20">
        <v>-2.5</v>
      </c>
      <c r="K45" s="37">
        <f t="shared" ref="K45:K58" si="5">COUNTIF($G$4:$G$111,"&gt;="&amp;J44)-COUNTIF($G$4:$G$111,"&gt;"&amp;J45)</f>
        <v>0</v>
      </c>
    </row>
    <row r="46" spans="1:11" x14ac:dyDescent="0.2">
      <c r="A46" s="9">
        <v>40360</v>
      </c>
      <c r="B46" s="19">
        <v>-1.278395061728399E-2</v>
      </c>
      <c r="C46" s="19">
        <f t="shared" si="0"/>
        <v>-0.96878176704968466</v>
      </c>
      <c r="D46" s="22">
        <v>-2.1390493827160517E-2</v>
      </c>
      <c r="E46" s="22">
        <f t="shared" si="2"/>
        <v>-1.6550662587120917</v>
      </c>
      <c r="F46" s="22">
        <v>4.1558641975308896E-3</v>
      </c>
      <c r="G46" s="22">
        <f t="shared" si="1"/>
        <v>0.61925621653052876</v>
      </c>
      <c r="I46" s="20">
        <v>-2.5</v>
      </c>
      <c r="J46" s="20">
        <v>-2</v>
      </c>
      <c r="K46" s="37">
        <f t="shared" si="5"/>
        <v>1</v>
      </c>
    </row>
    <row r="47" spans="1:11" x14ac:dyDescent="0.2">
      <c r="A47" s="9">
        <v>40391</v>
      </c>
      <c r="B47" s="19">
        <v>-1.807098765431947E-3</v>
      </c>
      <c r="C47" s="19">
        <f t="shared" si="0"/>
        <v>-0.13892702794703693</v>
      </c>
      <c r="D47" s="22">
        <v>-8.8682098765424655E-4</v>
      </c>
      <c r="E47" s="22">
        <f t="shared" si="2"/>
        <v>-6.7096575192017088E-2</v>
      </c>
      <c r="F47" s="22">
        <v>-1.2777777777778221E-3</v>
      </c>
      <c r="G47" s="22">
        <f t="shared" si="1"/>
        <v>-0.19214529181020978</v>
      </c>
      <c r="I47" s="20">
        <v>-2</v>
      </c>
      <c r="J47" s="20">
        <v>-1.5</v>
      </c>
      <c r="K47" s="37">
        <f t="shared" si="5"/>
        <v>4</v>
      </c>
    </row>
    <row r="48" spans="1:11" x14ac:dyDescent="0.2">
      <c r="A48" s="9">
        <v>40422</v>
      </c>
      <c r="B48" s="19">
        <v>-6.0787037037037805E-3</v>
      </c>
      <c r="C48" s="19">
        <f t="shared" si="0"/>
        <v>-0.46186220548622037</v>
      </c>
      <c r="D48" s="22">
        <v>-3.6428086419755257E-3</v>
      </c>
      <c r="E48" s="22">
        <f t="shared" si="2"/>
        <v>-0.28054247229906332</v>
      </c>
      <c r="F48" s="22">
        <v>-2.1064814814815147E-3</v>
      </c>
      <c r="G48" s="22">
        <f t="shared" si="1"/>
        <v>-0.31589496803257994</v>
      </c>
      <c r="I48" s="20">
        <v>-1.5</v>
      </c>
      <c r="J48" s="20">
        <v>-1</v>
      </c>
      <c r="K48" s="37">
        <f t="shared" si="5"/>
        <v>9</v>
      </c>
    </row>
    <row r="49" spans="1:11" x14ac:dyDescent="0.2">
      <c r="A49" s="9">
        <v>40452</v>
      </c>
      <c r="B49" s="19">
        <v>-7.1373456790124745E-3</v>
      </c>
      <c r="C49" s="19">
        <f t="shared" si="0"/>
        <v>-0.54189599587345982</v>
      </c>
      <c r="D49" s="22">
        <v>-6.7751543209877418E-3</v>
      </c>
      <c r="E49" s="22">
        <f t="shared" si="2"/>
        <v>-0.5231365682696405</v>
      </c>
      <c r="F49" s="22">
        <v>-3.0586419753086957E-3</v>
      </c>
      <c r="G49" s="22">
        <f t="shared" si="1"/>
        <v>-0.45808035020987048</v>
      </c>
      <c r="I49" s="20">
        <v>-1</v>
      </c>
      <c r="J49" s="20">
        <v>-0.5</v>
      </c>
      <c r="K49" s="37">
        <f t="shared" si="5"/>
        <v>8</v>
      </c>
    </row>
    <row r="50" spans="1:11" x14ac:dyDescent="0.2">
      <c r="A50" s="9">
        <v>40483</v>
      </c>
      <c r="B50" s="19">
        <v>-1.4984567901232815E-3</v>
      </c>
      <c r="C50" s="19">
        <f t="shared" si="0"/>
        <v>-0.11559356136183528</v>
      </c>
      <c r="D50" s="22">
        <v>-2.530802469135951E-3</v>
      </c>
      <c r="E50" s="22">
        <f t="shared" si="2"/>
        <v>-0.19441975154661154</v>
      </c>
      <c r="F50" s="22">
        <v>-9.1450617283951319E-3</v>
      </c>
      <c r="G50" s="22">
        <f t="shared" si="1"/>
        <v>-1.3669606537872179</v>
      </c>
      <c r="I50" s="20">
        <v>-0.5</v>
      </c>
      <c r="J50" s="34">
        <v>0</v>
      </c>
      <c r="K50" s="37">
        <f t="shared" si="5"/>
        <v>23</v>
      </c>
    </row>
    <row r="51" spans="1:11" x14ac:dyDescent="0.2">
      <c r="A51" s="9">
        <v>40513</v>
      </c>
      <c r="B51" s="19">
        <v>-6.7716049382715582E-3</v>
      </c>
      <c r="C51" s="19">
        <f t="shared" si="0"/>
        <v>-0.5142458379699848</v>
      </c>
      <c r="D51" s="22">
        <v>-9.7907407407382685E-4</v>
      </c>
      <c r="E51" s="22">
        <f t="shared" si="2"/>
        <v>-7.4241397760741748E-2</v>
      </c>
      <c r="F51" s="22">
        <v>9.5370370370362334E-4</v>
      </c>
      <c r="G51" s="22">
        <f t="shared" si="1"/>
        <v>0.14108009332488647</v>
      </c>
      <c r="I51" s="20">
        <v>0</v>
      </c>
      <c r="J51" s="34">
        <v>0.5</v>
      </c>
      <c r="K51" s="37">
        <f t="shared" si="5"/>
        <v>34</v>
      </c>
    </row>
    <row r="52" spans="1:11" x14ac:dyDescent="0.2">
      <c r="A52" s="9">
        <v>40544</v>
      </c>
      <c r="B52" s="19">
        <v>2.1370370370370262E-2</v>
      </c>
      <c r="C52" s="19">
        <f t="shared" si="0"/>
        <v>1.6132996452685273</v>
      </c>
      <c r="D52" s="22">
        <v>8.3324691358024339E-3</v>
      </c>
      <c r="E52" s="22">
        <f t="shared" si="2"/>
        <v>0.64691955909867138</v>
      </c>
      <c r="F52" s="22">
        <v>5.3117283950617766E-3</v>
      </c>
      <c r="G52" s="22">
        <f t="shared" si="1"/>
        <v>0.79186051353343057</v>
      </c>
      <c r="I52" s="20">
        <v>0.5</v>
      </c>
      <c r="J52" s="34">
        <v>1</v>
      </c>
      <c r="K52" s="37">
        <f t="shared" si="5"/>
        <v>17</v>
      </c>
    </row>
    <row r="53" spans="1:11" x14ac:dyDescent="0.2">
      <c r="A53" s="9">
        <v>40575</v>
      </c>
      <c r="B53" s="19">
        <v>-4.1327160493824788E-3</v>
      </c>
      <c r="C53" s="19">
        <f t="shared" si="0"/>
        <v>-0.3147446986665115</v>
      </c>
      <c r="D53" s="22">
        <v>-1.7435648148149685E-3</v>
      </c>
      <c r="E53" s="22">
        <f t="shared" si="2"/>
        <v>-0.13344972249023301</v>
      </c>
      <c r="F53" s="22">
        <v>8.73765432098772E-3</v>
      </c>
      <c r="G53" s="22">
        <f t="shared" si="1"/>
        <v>1.3034513537823442</v>
      </c>
      <c r="I53" s="20">
        <v>1</v>
      </c>
      <c r="J53" s="34">
        <v>1.5</v>
      </c>
      <c r="K53" s="37">
        <f t="shared" si="5"/>
        <v>6</v>
      </c>
    </row>
    <row r="54" spans="1:11" x14ac:dyDescent="0.2">
      <c r="A54" s="9">
        <v>40603</v>
      </c>
      <c r="B54" s="19">
        <v>3.9212962962962283E-3</v>
      </c>
      <c r="C54" s="19">
        <f t="shared" si="0"/>
        <v>0.29414211187425598</v>
      </c>
      <c r="D54" s="22">
        <v>1.2918672839508094E-3</v>
      </c>
      <c r="E54" s="22">
        <f t="shared" si="2"/>
        <v>0.10163860470626343</v>
      </c>
      <c r="F54" s="22">
        <v>-2.3009259259259007E-3</v>
      </c>
      <c r="G54" s="22">
        <f t="shared" si="1"/>
        <v>-0.34493120491156343</v>
      </c>
      <c r="I54" s="20">
        <v>1.5</v>
      </c>
      <c r="J54" s="34">
        <v>2</v>
      </c>
      <c r="K54" s="37">
        <f t="shared" si="5"/>
        <v>1</v>
      </c>
    </row>
    <row r="55" spans="1:11" x14ac:dyDescent="0.2">
      <c r="A55" s="9">
        <v>40634</v>
      </c>
      <c r="B55" s="19">
        <v>5.1589506172839972E-3</v>
      </c>
      <c r="C55" s="19">
        <f t="shared" si="0"/>
        <v>0.38770931288091615</v>
      </c>
      <c r="D55" s="22">
        <v>2.4044197530864064E-2</v>
      </c>
      <c r="E55" s="22">
        <f t="shared" si="2"/>
        <v>1.8637624419497116</v>
      </c>
      <c r="F55" s="22">
        <v>-1.7746913580252155E-4</v>
      </c>
      <c r="G55" s="22">
        <f t="shared" si="1"/>
        <v>-2.7837062487024628E-2</v>
      </c>
      <c r="I55" s="20">
        <v>2</v>
      </c>
      <c r="J55" s="34">
        <v>2.5</v>
      </c>
      <c r="K55" s="20">
        <f t="shared" si="5"/>
        <v>1</v>
      </c>
    </row>
    <row r="56" spans="1:11" x14ac:dyDescent="0.2">
      <c r="A56" s="9">
        <v>40664</v>
      </c>
      <c r="B56" s="19">
        <v>7.3287037037037539E-3</v>
      </c>
      <c r="C56" s="19">
        <f t="shared" si="0"/>
        <v>0.55174358297487147</v>
      </c>
      <c r="D56" s="22">
        <v>-3.3731635802469739E-3</v>
      </c>
      <c r="E56" s="22">
        <f t="shared" si="2"/>
        <v>-0.25965898538979065</v>
      </c>
      <c r="F56" s="22">
        <v>5.2175925925926903E-3</v>
      </c>
      <c r="G56" s="22">
        <f t="shared" si="1"/>
        <v>0.77780328774281482</v>
      </c>
      <c r="I56" s="53">
        <v>2.5</v>
      </c>
      <c r="J56" s="20">
        <v>3</v>
      </c>
      <c r="K56" s="20">
        <f t="shared" si="5"/>
        <v>1</v>
      </c>
    </row>
    <row r="57" spans="1:11" x14ac:dyDescent="0.2">
      <c r="A57" s="9">
        <v>40695</v>
      </c>
      <c r="B57" s="19">
        <v>-1.5236111111111228E-2</v>
      </c>
      <c r="C57" s="19">
        <f t="shared" si="0"/>
        <v>-1.1541661590691035</v>
      </c>
      <c r="D57" s="22">
        <v>-1.5263317901234474E-2</v>
      </c>
      <c r="E57" s="22">
        <f t="shared" si="2"/>
        <v>-1.1805283702018254</v>
      </c>
      <c r="F57" s="22">
        <v>-6.4351851851851549E-4</v>
      </c>
      <c r="G57" s="22">
        <f t="shared" si="1"/>
        <v>-9.7431852466823191E-2</v>
      </c>
      <c r="I57" s="51">
        <v>3</v>
      </c>
      <c r="J57" s="51">
        <v>3.5</v>
      </c>
      <c r="K57" s="20">
        <f t="shared" si="5"/>
        <v>0</v>
      </c>
    </row>
    <row r="58" spans="1:11" x14ac:dyDescent="0.2">
      <c r="A58" s="9">
        <v>40725</v>
      </c>
      <c r="B58" s="19">
        <v>-1.4506172839505727E-3</v>
      </c>
      <c r="C58" s="19">
        <f t="shared" si="0"/>
        <v>-0.11197687404113918</v>
      </c>
      <c r="D58" s="22">
        <v>-3.3504938271604612E-3</v>
      </c>
      <c r="E58" s="22">
        <f t="shared" si="2"/>
        <v>-0.25790325699341737</v>
      </c>
      <c r="F58" s="22">
        <v>-5.1080246913570715E-4</v>
      </c>
      <c r="G58" s="22">
        <f t="shared" si="1"/>
        <v>-7.7613468565275012E-2</v>
      </c>
      <c r="I58" s="52">
        <v>3.5</v>
      </c>
      <c r="J58" s="52">
        <v>4</v>
      </c>
      <c r="K58" s="21">
        <f t="shared" si="5"/>
        <v>1</v>
      </c>
    </row>
    <row r="59" spans="1:11" x14ac:dyDescent="0.2">
      <c r="A59" s="9">
        <v>40756</v>
      </c>
      <c r="B59" s="19">
        <v>1.1929012345681667E-3</v>
      </c>
      <c r="C59" s="19">
        <f t="shared" si="0"/>
        <v>8.7874267261114372E-2</v>
      </c>
      <c r="D59" s="22">
        <v>4.3198456790123352E-3</v>
      </c>
      <c r="E59" s="22">
        <f t="shared" si="2"/>
        <v>0.33614965701133226</v>
      </c>
      <c r="F59" s="22">
        <v>-2.9444444444444162E-3</v>
      </c>
      <c r="G59" s="22">
        <f t="shared" si="1"/>
        <v>-0.44102732220156121</v>
      </c>
      <c r="I59" s="54" t="s">
        <v>57</v>
      </c>
      <c r="J59" s="22"/>
      <c r="K59" s="22">
        <f>SUM(K44:K58)</f>
        <v>108</v>
      </c>
    </row>
    <row r="60" spans="1:11" x14ac:dyDescent="0.2">
      <c r="A60" s="9">
        <v>40787</v>
      </c>
      <c r="B60" s="19">
        <v>-5.0787037037034466E-3</v>
      </c>
      <c r="C60" s="19">
        <f t="shared" si="0"/>
        <v>-0.38626177375014759</v>
      </c>
      <c r="D60" s="22">
        <v>-8.5894753086419584E-3</v>
      </c>
      <c r="E60" s="22">
        <f t="shared" si="2"/>
        <v>-0.66365220891222076</v>
      </c>
      <c r="F60" s="22">
        <v>5.6018518518519134E-4</v>
      </c>
      <c r="G60" s="22">
        <f t="shared" si="1"/>
        <v>8.2316280593605545E-2</v>
      </c>
    </row>
    <row r="61" spans="1:11" x14ac:dyDescent="0.2">
      <c r="A61" s="9">
        <v>40817</v>
      </c>
      <c r="B61" s="19">
        <v>1.5293209876543479E-3</v>
      </c>
      <c r="C61" s="19">
        <f t="shared" si="0"/>
        <v>0.11330774583896419</v>
      </c>
      <c r="D61" s="22">
        <v>-4.6884876543211718E-3</v>
      </c>
      <c r="E61" s="22">
        <f t="shared" si="2"/>
        <v>-0.3615282831484567</v>
      </c>
      <c r="F61" s="22">
        <v>1.9413580246913087E-3</v>
      </c>
      <c r="G61" s="22">
        <f t="shared" si="1"/>
        <v>0.28856574096421689</v>
      </c>
    </row>
    <row r="62" spans="1:11" x14ac:dyDescent="0.2">
      <c r="A62" s="9">
        <v>40848</v>
      </c>
      <c r="B62" s="19">
        <v>-1.5165123456789997E-2</v>
      </c>
      <c r="C62" s="19">
        <f t="shared" si="0"/>
        <v>-1.148799461754489</v>
      </c>
      <c r="D62" s="22">
        <v>-2.5074135802469089E-2</v>
      </c>
      <c r="E62" s="22">
        <f t="shared" si="2"/>
        <v>-1.9403571832951856</v>
      </c>
      <c r="F62" s="22">
        <v>-2.4783950617283113E-3</v>
      </c>
      <c r="G62" s="22">
        <f t="shared" si="1"/>
        <v>-0.37143253222174605</v>
      </c>
      <c r="I62" s="7" t="s">
        <v>179</v>
      </c>
    </row>
    <row r="63" spans="1:11" x14ac:dyDescent="0.2">
      <c r="A63" s="9">
        <v>40878</v>
      </c>
      <c r="B63" s="19">
        <v>-7.7160493827155285E-4</v>
      </c>
      <c r="C63" s="19">
        <f t="shared" si="0"/>
        <v>-6.064324755369891E-2</v>
      </c>
      <c r="D63" s="22">
        <v>2.4660925925925836E-2</v>
      </c>
      <c r="E63" s="22">
        <f t="shared" si="2"/>
        <v>1.911526859670867</v>
      </c>
      <c r="F63" s="22">
        <v>-5.3796296296296786E-3</v>
      </c>
      <c r="G63" s="22">
        <f t="shared" si="1"/>
        <v>-0.80467162216228527</v>
      </c>
    </row>
    <row r="64" spans="1:11" x14ac:dyDescent="0.2">
      <c r="A64" s="9">
        <v>40909</v>
      </c>
      <c r="B64" s="19">
        <v>1.6037037037037072E-2</v>
      </c>
      <c r="C64" s="19">
        <f t="shared" si="0"/>
        <v>1.2100973426762844</v>
      </c>
      <c r="D64" s="22">
        <v>8.3958024691359601E-3</v>
      </c>
      <c r="E64" s="22">
        <f t="shared" si="2"/>
        <v>0.6518246028962944</v>
      </c>
      <c r="F64" s="22">
        <v>-7.0216049382716417E-3</v>
      </c>
      <c r="G64" s="22">
        <f t="shared" si="1"/>
        <v>-1.0498665113626624</v>
      </c>
    </row>
    <row r="65" spans="1:7" x14ac:dyDescent="0.2">
      <c r="A65" s="9">
        <v>40940</v>
      </c>
      <c r="B65" s="19">
        <v>-1.3271604938225323E-4</v>
      </c>
      <c r="C65" s="19">
        <f t="shared" si="0"/>
        <v>-1.2342971722304134E-2</v>
      </c>
      <c r="D65" s="22">
        <v>9.0064351851850688E-3</v>
      </c>
      <c r="E65" s="22">
        <f t="shared" si="2"/>
        <v>0.69911692210376652</v>
      </c>
      <c r="F65" s="22">
        <v>-1.1262345679012409E-2</v>
      </c>
      <c r="G65" s="22">
        <f t="shared" si="1"/>
        <v>-1.6831330109140215</v>
      </c>
    </row>
    <row r="66" spans="1:7" x14ac:dyDescent="0.2">
      <c r="A66" s="9">
        <v>40969</v>
      </c>
      <c r="B66" s="19">
        <v>-4.0787037037037788E-3</v>
      </c>
      <c r="C66" s="19">
        <f t="shared" si="0"/>
        <v>-0.3106613420141251</v>
      </c>
      <c r="D66" s="22">
        <v>-3.2381327160493356E-3</v>
      </c>
      <c r="E66" s="22">
        <f t="shared" si="2"/>
        <v>-0.2492011069226599</v>
      </c>
      <c r="F66" s="22">
        <v>1.5032407407407411E-2</v>
      </c>
      <c r="G66" s="22">
        <f t="shared" si="1"/>
        <v>2.2434419111586004</v>
      </c>
    </row>
    <row r="67" spans="1:7" x14ac:dyDescent="0.2">
      <c r="A67" s="9">
        <v>41000</v>
      </c>
      <c r="B67" s="19">
        <v>3.2825617283950947E-2</v>
      </c>
      <c r="C67" s="19">
        <f t="shared" si="0"/>
        <v>2.4793212575782539</v>
      </c>
      <c r="D67" s="22">
        <v>1.9607530864197864E-2</v>
      </c>
      <c r="E67" s="22">
        <f t="shared" si="2"/>
        <v>1.5201512159173107</v>
      </c>
      <c r="F67" s="22">
        <v>1.9155864197530903E-2</v>
      </c>
      <c r="G67" s="22">
        <f t="shared" si="1"/>
        <v>2.8591944900527908</v>
      </c>
    </row>
    <row r="68" spans="1:7" x14ac:dyDescent="0.2">
      <c r="A68" s="9">
        <v>41030</v>
      </c>
      <c r="B68" s="19">
        <v>-1.0046296296295498E-3</v>
      </c>
      <c r="C68" s="19">
        <f t="shared" si="0"/>
        <v>-7.8260014825522722E-2</v>
      </c>
      <c r="D68" s="22">
        <v>2.5601697530865941E-3</v>
      </c>
      <c r="E68" s="22">
        <f t="shared" si="2"/>
        <v>0.19986617038613891</v>
      </c>
      <c r="F68" s="22">
        <v>1.884259259259391E-3</v>
      </c>
      <c r="G68" s="22">
        <f t="shared" si="1"/>
        <v>0.28003922696009537</v>
      </c>
    </row>
    <row r="69" spans="1:7" x14ac:dyDescent="0.2">
      <c r="A69" s="9">
        <v>41061</v>
      </c>
      <c r="B69" s="19">
        <v>-4.9027777777779225E-3</v>
      </c>
      <c r="C69" s="19">
        <f t="shared" ref="C69:C111" si="6">STANDARDIZE(B69,$B$112,SQRT($B$113))</f>
        <v>-0.37296169779661403</v>
      </c>
      <c r="D69" s="22">
        <v>-4.2866512345678398E-3</v>
      </c>
      <c r="E69" s="22">
        <f t="shared" si="2"/>
        <v>-0.33040683201639193</v>
      </c>
      <c r="F69" s="22">
        <v>1.6898148148148939E-3</v>
      </c>
      <c r="G69" s="22">
        <f t="shared" ref="G69:G111" si="7">STANDARDIZE(F69,$F$112,SQRT($F$113))</f>
        <v>0.25100299008109528</v>
      </c>
    </row>
    <row r="70" spans="1:7" x14ac:dyDescent="0.2">
      <c r="A70" s="9">
        <v>41091</v>
      </c>
      <c r="B70" s="19">
        <v>-3.9783950617284125E-2</v>
      </c>
      <c r="C70" s="19">
        <f t="shared" si="6"/>
        <v>-3.0099934239229791</v>
      </c>
      <c r="D70" s="22">
        <v>-4.2350493827160385E-2</v>
      </c>
      <c r="E70" s="22">
        <f t="shared" ref="E70:E111" si="8">STANDARDIZE(D70,$D$112,($D$113^(1/2)))</f>
        <v>-3.2783775955204693</v>
      </c>
      <c r="F70" s="22">
        <v>-2.2177469135802541E-2</v>
      </c>
      <c r="G70" s="22">
        <f t="shared" si="7"/>
        <v>-3.3130798636530088</v>
      </c>
    </row>
    <row r="71" spans="1:7" x14ac:dyDescent="0.2">
      <c r="A71" s="9">
        <v>41122</v>
      </c>
      <c r="B71" s="19">
        <v>4.1929012345678363E-3</v>
      </c>
      <c r="C71" s="19">
        <f t="shared" si="6"/>
        <v>0.31467556246923212</v>
      </c>
      <c r="D71" s="22">
        <v>9.7765123456790004E-3</v>
      </c>
      <c r="E71" s="22">
        <f t="shared" si="8"/>
        <v>0.75875790420524603</v>
      </c>
      <c r="F71" s="22">
        <v>-7.611111111111124E-3</v>
      </c>
      <c r="G71" s="22">
        <f t="shared" si="7"/>
        <v>-1.1378970072973815</v>
      </c>
    </row>
    <row r="72" spans="1:7" x14ac:dyDescent="0.2">
      <c r="A72" s="9">
        <v>41153</v>
      </c>
      <c r="B72" s="19">
        <v>2.4587962962963061E-2</v>
      </c>
      <c r="C72" s="19">
        <f t="shared" si="6"/>
        <v>1.8565510344192517</v>
      </c>
      <c r="D72" s="22">
        <v>1.7863858024691259E-2</v>
      </c>
      <c r="E72" s="22">
        <f t="shared" si="8"/>
        <v>1.3851071372886874</v>
      </c>
      <c r="F72" s="22">
        <v>4.8935185185186025E-3</v>
      </c>
      <c r="G72" s="22">
        <f t="shared" si="7"/>
        <v>0.72940955961115894</v>
      </c>
    </row>
    <row r="73" spans="1:7" x14ac:dyDescent="0.2">
      <c r="A73" s="9">
        <v>41183</v>
      </c>
      <c r="B73" s="19">
        <v>1.2529320987654025E-2</v>
      </c>
      <c r="C73" s="19">
        <f t="shared" si="6"/>
        <v>0.94491249493546314</v>
      </c>
      <c r="D73" s="22">
        <v>3.6681790123456182E-3</v>
      </c>
      <c r="E73" s="22">
        <f t="shared" si="8"/>
        <v>0.28567933793594036</v>
      </c>
      <c r="F73" s="22">
        <v>4.2746913580246071E-3</v>
      </c>
      <c r="G73" s="22">
        <f t="shared" si="7"/>
        <v>0.63700058351211875</v>
      </c>
    </row>
    <row r="74" spans="1:7" x14ac:dyDescent="0.2">
      <c r="A74" s="9">
        <v>41214</v>
      </c>
      <c r="B74" s="19">
        <v>-1.3831790123456589E-2</v>
      </c>
      <c r="C74" s="19">
        <f t="shared" si="6"/>
        <v>-1.04799888610642</v>
      </c>
      <c r="D74" s="22">
        <v>-2.1641358024693247E-3</v>
      </c>
      <c r="E74" s="22">
        <f t="shared" si="8"/>
        <v>-0.16602212956046283</v>
      </c>
      <c r="F74" s="22">
        <v>7.5216049382715866E-3</v>
      </c>
      <c r="G74" s="22">
        <f t="shared" si="7"/>
        <v>1.121859650126412</v>
      </c>
    </row>
    <row r="75" spans="1:7" x14ac:dyDescent="0.2">
      <c r="A75" s="9">
        <v>41244</v>
      </c>
      <c r="B75" s="19">
        <v>-1.2438271604938267E-2</v>
      </c>
      <c r="C75" s="19">
        <f t="shared" si="6"/>
        <v>-0.94264828447425741</v>
      </c>
      <c r="D75" s="22">
        <v>-3.2424074074073328E-3</v>
      </c>
      <c r="E75" s="22">
        <f t="shared" si="8"/>
        <v>-0.24953217347527409</v>
      </c>
      <c r="F75" s="22">
        <v>2.6203703703703285E-3</v>
      </c>
      <c r="G75" s="22">
        <f t="shared" si="7"/>
        <v>0.38996212371625438</v>
      </c>
    </row>
    <row r="76" spans="1:7" x14ac:dyDescent="0.2">
      <c r="A76" s="9">
        <v>41275</v>
      </c>
      <c r="B76" s="19">
        <v>3.7037037037037646E-3</v>
      </c>
      <c r="C76" s="19">
        <f t="shared" si="6"/>
        <v>0.27769201793169984</v>
      </c>
      <c r="D76" s="22">
        <v>-1.887530864197462E-3</v>
      </c>
      <c r="E76" s="22">
        <f t="shared" si="8"/>
        <v>-0.14459961371533406</v>
      </c>
      <c r="F76" s="22">
        <v>1.6450617283950697E-3</v>
      </c>
      <c r="G76" s="22">
        <f t="shared" si="7"/>
        <v>0.24432004667242771</v>
      </c>
    </row>
    <row r="77" spans="1:7" x14ac:dyDescent="0.2">
      <c r="A77" s="9">
        <v>41306</v>
      </c>
      <c r="B77" s="19">
        <v>1.3867283950617315E-2</v>
      </c>
      <c r="C77" s="19">
        <f t="shared" si="6"/>
        <v>1.0460630725823292</v>
      </c>
      <c r="D77" s="22">
        <v>1.6046435185185004E-2</v>
      </c>
      <c r="E77" s="22">
        <f t="shared" si="8"/>
        <v>1.2443512642378765</v>
      </c>
      <c r="F77" s="22">
        <v>1.7376543209877138E-3</v>
      </c>
      <c r="G77" s="22">
        <f t="shared" si="7"/>
        <v>0.25814682613862217</v>
      </c>
    </row>
    <row r="78" spans="1:7" x14ac:dyDescent="0.2">
      <c r="A78" s="9">
        <v>41334</v>
      </c>
      <c r="B78" s="19">
        <v>1.1587962962962939E-2</v>
      </c>
      <c r="C78" s="19">
        <f t="shared" si="6"/>
        <v>0.87374542185062409</v>
      </c>
      <c r="D78" s="22">
        <v>2.2785339506170565E-3</v>
      </c>
      <c r="E78" s="22">
        <f t="shared" si="8"/>
        <v>0.17805402386896677</v>
      </c>
      <c r="F78" s="22">
        <v>1.0324074074072875E-3</v>
      </c>
      <c r="G78" s="22">
        <f t="shared" si="7"/>
        <v>0.15283285587113934</v>
      </c>
    </row>
    <row r="79" spans="1:7" x14ac:dyDescent="0.2">
      <c r="A79" s="9">
        <v>41365</v>
      </c>
      <c r="B79" s="19">
        <v>-1.5077160493828234E-3</v>
      </c>
      <c r="C79" s="19">
        <f t="shared" si="6"/>
        <v>-0.11629356535941265</v>
      </c>
      <c r="D79" s="22">
        <v>3.9908641975308079E-3</v>
      </c>
      <c r="E79" s="22">
        <f t="shared" si="8"/>
        <v>0.31067067950708693</v>
      </c>
      <c r="F79" s="22">
        <v>-1.7746913580241053E-4</v>
      </c>
      <c r="G79" s="22">
        <f t="shared" si="7"/>
        <v>-2.7837062487008051E-2</v>
      </c>
    </row>
    <row r="80" spans="1:7" x14ac:dyDescent="0.2">
      <c r="A80" s="9">
        <v>41395</v>
      </c>
      <c r="B80" s="19">
        <v>-1.8337962962962751E-2</v>
      </c>
      <c r="C80" s="19">
        <f t="shared" si="6"/>
        <v>-1.3886674982503373</v>
      </c>
      <c r="D80" s="22">
        <v>-1.9669830246913822E-2</v>
      </c>
      <c r="E80" s="22">
        <f t="shared" si="8"/>
        <v>-1.5218042025743164</v>
      </c>
      <c r="F80" s="22">
        <v>-4.7824074074073186E-3</v>
      </c>
      <c r="G80" s="22">
        <f t="shared" si="7"/>
        <v>-0.7154888946053598</v>
      </c>
    </row>
    <row r="81" spans="1:7" x14ac:dyDescent="0.2">
      <c r="A81" s="9">
        <v>41426</v>
      </c>
      <c r="B81" s="19">
        <v>5.4305555555553831E-3</v>
      </c>
      <c r="C81" s="19">
        <f t="shared" si="6"/>
        <v>0.40824276347587546</v>
      </c>
      <c r="D81" s="22">
        <v>6.433348765432445E-3</v>
      </c>
      <c r="E81" s="22">
        <f t="shared" si="8"/>
        <v>0.49983637077875986</v>
      </c>
      <c r="F81" s="22">
        <v>-1.131018518518534E-2</v>
      </c>
      <c r="G81" s="22">
        <f t="shared" si="7"/>
        <v>-1.690276846971565</v>
      </c>
    </row>
    <row r="82" spans="1:7" x14ac:dyDescent="0.2">
      <c r="A82" s="9">
        <v>41456</v>
      </c>
      <c r="B82" s="19">
        <v>-1.1783950617283878E-2</v>
      </c>
      <c r="C82" s="19">
        <f t="shared" si="6"/>
        <v>-0.89318133531362853</v>
      </c>
      <c r="D82" s="22">
        <v>-1.450382716049381E-2</v>
      </c>
      <c r="E82" s="22">
        <f t="shared" si="8"/>
        <v>-1.1217072857721824</v>
      </c>
      <c r="F82" s="22">
        <v>2.1558641975308879E-3</v>
      </c>
      <c r="G82" s="22">
        <f t="shared" si="7"/>
        <v>0.32059778006089379</v>
      </c>
    </row>
    <row r="83" spans="1:7" x14ac:dyDescent="0.2">
      <c r="A83" s="9">
        <v>41487</v>
      </c>
      <c r="B83" s="19">
        <v>1.8595679012345379E-3</v>
      </c>
      <c r="C83" s="19">
        <f t="shared" si="6"/>
        <v>0.13827455508512373</v>
      </c>
      <c r="D83" s="22">
        <v>7.798456790124586E-4</v>
      </c>
      <c r="E83" s="22">
        <f t="shared" si="8"/>
        <v>6.1983524745039639E-2</v>
      </c>
      <c r="F83" s="22">
        <v>4.05555555555559E-3</v>
      </c>
      <c r="G83" s="22">
        <f t="shared" si="7"/>
        <v>0.60427720544216112</v>
      </c>
    </row>
    <row r="84" spans="1:7" x14ac:dyDescent="0.2">
      <c r="A84" s="9">
        <v>41518</v>
      </c>
      <c r="B84" s="19">
        <v>1.1254629629629642E-2</v>
      </c>
      <c r="C84" s="19">
        <f t="shared" si="6"/>
        <v>0.84854527793861101</v>
      </c>
      <c r="D84" s="22">
        <v>7.7405246913582193E-3</v>
      </c>
      <c r="E84" s="22">
        <f t="shared" si="8"/>
        <v>0.6010746102710457</v>
      </c>
      <c r="F84" s="22">
        <v>5.2268518518518992E-3</v>
      </c>
      <c r="G84" s="22">
        <f t="shared" si="7"/>
        <v>0.77918596568942589</v>
      </c>
    </row>
    <row r="85" spans="1:7" x14ac:dyDescent="0.2">
      <c r="A85" s="9">
        <v>41548</v>
      </c>
      <c r="B85" s="19">
        <v>-6.1373456790123626E-3</v>
      </c>
      <c r="C85" s="19">
        <f t="shared" si="6"/>
        <v>-0.46629556413740381</v>
      </c>
      <c r="D85" s="22">
        <v>9.5151234567913967E-4</v>
      </c>
      <c r="E85" s="22">
        <f t="shared" si="8"/>
        <v>7.5278775038557288E-2</v>
      </c>
      <c r="F85" s="22">
        <v>-3.9197530864198971E-4</v>
      </c>
      <c r="G85" s="22">
        <f t="shared" si="7"/>
        <v>-5.9869101583685018E-2</v>
      </c>
    </row>
    <row r="86" spans="1:7" x14ac:dyDescent="0.2">
      <c r="A86" s="9">
        <v>41579</v>
      </c>
      <c r="B86" s="19">
        <v>-9.8317901234565852E-3</v>
      </c>
      <c r="C86" s="19">
        <f t="shared" si="6"/>
        <v>-0.74559715916222946</v>
      </c>
      <c r="D86" s="22">
        <v>-9.4741358024690303E-3</v>
      </c>
      <c r="E86" s="22">
        <f t="shared" si="8"/>
        <v>-0.73216744788435784</v>
      </c>
      <c r="F86" s="22">
        <v>-2.0478395061728438E-2</v>
      </c>
      <c r="G86" s="22">
        <f t="shared" si="7"/>
        <v>-3.0593584604484771</v>
      </c>
    </row>
    <row r="87" spans="1:7" x14ac:dyDescent="0.2">
      <c r="A87" s="9">
        <v>41609</v>
      </c>
      <c r="B87" s="19">
        <v>2.2283950617281167E-3</v>
      </c>
      <c r="C87" s="19">
        <f t="shared" si="6"/>
        <v>0.16615804765441883</v>
      </c>
      <c r="D87" s="22">
        <v>7.5942592592592728E-3</v>
      </c>
      <c r="E87" s="22">
        <f t="shared" si="8"/>
        <v>0.58974663631544466</v>
      </c>
      <c r="F87" s="22">
        <v>8.6203703703704448E-3</v>
      </c>
      <c r="G87" s="22">
        <f t="shared" si="7"/>
        <v>1.2859374331251756</v>
      </c>
    </row>
    <row r="88" spans="1:7" x14ac:dyDescent="0.2">
      <c r="A88" s="9">
        <v>41640</v>
      </c>
      <c r="B88" s="19">
        <v>1.5037037037037182E-2</v>
      </c>
      <c r="C88" s="19">
        <f t="shared" si="6"/>
        <v>1.1344969109402454</v>
      </c>
      <c r="D88" s="22">
        <v>3.3158024691355426E-3</v>
      </c>
      <c r="E88" s="22">
        <f t="shared" si="8"/>
        <v>0.25838845828812229</v>
      </c>
      <c r="F88" s="22">
        <v>2.6645061728395092E-2</v>
      </c>
      <c r="G88" s="22">
        <f t="shared" si="7"/>
        <v>3.9775505025428641</v>
      </c>
    </row>
    <row r="89" spans="1:7" x14ac:dyDescent="0.2">
      <c r="A89" s="9">
        <v>41671</v>
      </c>
      <c r="B89" s="19">
        <v>4.8672839506174181E-3</v>
      </c>
      <c r="C89" s="19">
        <f t="shared" si="6"/>
        <v>0.36565918695790889</v>
      </c>
      <c r="D89" s="22">
        <v>1.0773101851851763E-2</v>
      </c>
      <c r="E89" s="22">
        <f t="shared" si="8"/>
        <v>0.83594182803704564</v>
      </c>
      <c r="F89" s="22">
        <v>-3.5956790123456983E-3</v>
      </c>
      <c r="G89" s="22">
        <f t="shared" si="7"/>
        <v>-0.53827567111374874</v>
      </c>
    </row>
    <row r="90" spans="1:7" x14ac:dyDescent="0.2">
      <c r="A90" s="9">
        <v>41699</v>
      </c>
      <c r="B90" s="19">
        <v>-1.1078703703703452E-2</v>
      </c>
      <c r="C90" s="19">
        <f t="shared" si="6"/>
        <v>-0.83986436416643329</v>
      </c>
      <c r="D90" s="22">
        <v>-1.1234799382715766E-2</v>
      </c>
      <c r="E90" s="22">
        <f t="shared" si="8"/>
        <v>-0.86852742642062553</v>
      </c>
      <c r="F90" s="22">
        <v>-9.9675925925926112E-3</v>
      </c>
      <c r="G90" s="22">
        <f t="shared" si="7"/>
        <v>-1.4897885447118362</v>
      </c>
    </row>
    <row r="91" spans="1:7" x14ac:dyDescent="0.2">
      <c r="A91" s="9">
        <v>41730</v>
      </c>
      <c r="B91" s="19">
        <v>8.2561728395047496E-4</v>
      </c>
      <c r="C91" s="19">
        <f t="shared" si="6"/>
        <v>6.0107442024695701E-2</v>
      </c>
      <c r="D91" s="22">
        <v>3.650864197531023E-3</v>
      </c>
      <c r="E91" s="22">
        <f t="shared" si="8"/>
        <v>0.28433833911994461</v>
      </c>
      <c r="F91" s="22">
        <v>-6.1774691358025269E-3</v>
      </c>
      <c r="G91" s="22">
        <f t="shared" si="7"/>
        <v>-0.92381237189592935</v>
      </c>
    </row>
    <row r="92" spans="1:7" x14ac:dyDescent="0.2">
      <c r="A92" s="9">
        <v>41760</v>
      </c>
      <c r="B92" s="19">
        <v>3.2870370370385871E-4</v>
      </c>
      <c r="C92" s="19">
        <f t="shared" si="6"/>
        <v>2.25405608225464E-2</v>
      </c>
      <c r="D92" s="22">
        <v>-1.7764969135800612E-3</v>
      </c>
      <c r="E92" s="22">
        <f t="shared" si="8"/>
        <v>-0.13600024965007407</v>
      </c>
      <c r="F92" s="22">
        <v>-3.1157407407406135E-3</v>
      </c>
      <c r="G92" s="22">
        <f t="shared" si="7"/>
        <v>-0.46660686421399195</v>
      </c>
    </row>
    <row r="93" spans="1:7" x14ac:dyDescent="0.2">
      <c r="A93" s="9">
        <v>41791</v>
      </c>
      <c r="B93" s="19">
        <v>3.4305555555553813E-3</v>
      </c>
      <c r="C93" s="19">
        <f t="shared" si="6"/>
        <v>0.25704190000378019</v>
      </c>
      <c r="D93" s="22">
        <v>6.8500154320987328E-3</v>
      </c>
      <c r="E93" s="22">
        <f t="shared" si="8"/>
        <v>0.5321063957629939</v>
      </c>
      <c r="F93" s="22">
        <v>3.5648148148137437E-4</v>
      </c>
      <c r="G93" s="22">
        <f t="shared" si="7"/>
        <v>5.1897365767977689E-2</v>
      </c>
    </row>
    <row r="94" spans="1:7" x14ac:dyDescent="0.2">
      <c r="A94" s="9">
        <v>41821</v>
      </c>
      <c r="B94" s="19">
        <v>-4.4506172839506863E-3</v>
      </c>
      <c r="C94" s="19">
        <f t="shared" si="6"/>
        <v>-0.3387781692492905</v>
      </c>
      <c r="D94" s="22">
        <v>-9.820493827160437E-3</v>
      </c>
      <c r="E94" s="22">
        <f t="shared" si="8"/>
        <v>-0.75899220494905828</v>
      </c>
      <c r="F94" s="22">
        <v>6.1558641975310024E-3</v>
      </c>
      <c r="G94" s="22">
        <f t="shared" si="7"/>
        <v>0.91791465300018027</v>
      </c>
    </row>
    <row r="95" spans="1:7" x14ac:dyDescent="0.2">
      <c r="A95" s="9">
        <v>41852</v>
      </c>
      <c r="B95" s="19">
        <v>1.929012345678327E-4</v>
      </c>
      <c r="C95" s="19">
        <f t="shared" si="6"/>
        <v>1.2273835525041556E-2</v>
      </c>
      <c r="D95" s="22">
        <v>-8.3487654320757443E-5</v>
      </c>
      <c r="E95" s="22">
        <f t="shared" si="8"/>
        <v>-4.8799670223451204E-3</v>
      </c>
      <c r="F95" s="22">
        <v>2.7222222222221815E-3</v>
      </c>
      <c r="G95" s="22">
        <f t="shared" si="7"/>
        <v>0.40517158112906004</v>
      </c>
    </row>
    <row r="96" spans="1:7" x14ac:dyDescent="0.2">
      <c r="A96" s="9">
        <v>41883</v>
      </c>
      <c r="B96" s="19">
        <v>-1.4120370370369617E-3</v>
      </c>
      <c r="C96" s="19">
        <f t="shared" si="6"/>
        <v>-0.10906019071798688</v>
      </c>
      <c r="D96" s="22">
        <v>7.7385802469143172E-4</v>
      </c>
      <c r="E96" s="22">
        <f t="shared" si="8"/>
        <v>6.1519792534151629E-2</v>
      </c>
      <c r="F96" s="22">
        <v>-1.1064814814814028E-3</v>
      </c>
      <c r="G96" s="22">
        <f t="shared" si="7"/>
        <v>-0.16656574979774585</v>
      </c>
    </row>
    <row r="97" spans="1:10" x14ac:dyDescent="0.2">
      <c r="A97" s="9">
        <v>41913</v>
      </c>
      <c r="B97" s="19">
        <v>1.0529320987654467E-2</v>
      </c>
      <c r="C97" s="19">
        <f t="shared" si="6"/>
        <v>0.7937116314634014</v>
      </c>
      <c r="D97" s="22">
        <v>5.008179012345737E-3</v>
      </c>
      <c r="E97" s="22">
        <f t="shared" si="8"/>
        <v>0.38945973828534075</v>
      </c>
      <c r="F97" s="22">
        <v>6.6080246913580165E-3</v>
      </c>
      <c r="G97" s="22">
        <f t="shared" si="7"/>
        <v>0.9854354260600372</v>
      </c>
    </row>
    <row r="98" spans="1:10" x14ac:dyDescent="0.2">
      <c r="A98" s="9">
        <v>41944</v>
      </c>
      <c r="B98" s="19">
        <v>9.5015432098766173E-3</v>
      </c>
      <c r="C98" s="19">
        <f t="shared" si="6"/>
        <v>0.71601118773468042</v>
      </c>
      <c r="D98" s="22">
        <v>1.1585864197530826E-2</v>
      </c>
      <c r="E98" s="22">
        <f t="shared" si="8"/>
        <v>0.89888869492024226</v>
      </c>
      <c r="F98" s="22">
        <v>6.8549382716048823E-3</v>
      </c>
      <c r="G98" s="22">
        <f t="shared" si="7"/>
        <v>1.0223068379698617</v>
      </c>
    </row>
    <row r="99" spans="1:10" x14ac:dyDescent="0.2">
      <c r="A99" s="9">
        <v>41974</v>
      </c>
      <c r="B99" s="19">
        <v>8.8950617283949374E-3</v>
      </c>
      <c r="C99" s="19">
        <f t="shared" si="6"/>
        <v>0.67016092589474763</v>
      </c>
      <c r="D99" s="22">
        <v>1.3837592592592651E-2</v>
      </c>
      <c r="E99" s="22">
        <f t="shared" si="8"/>
        <v>1.0732806906796515</v>
      </c>
      <c r="F99" s="22">
        <v>3.2870370370370328E-3</v>
      </c>
      <c r="G99" s="22">
        <f t="shared" si="7"/>
        <v>0.48951493587280492</v>
      </c>
    </row>
    <row r="100" spans="1:10" x14ac:dyDescent="0.2">
      <c r="A100" s="9">
        <v>42005</v>
      </c>
      <c r="B100" s="19">
        <v>-3.029629629629671E-2</v>
      </c>
      <c r="C100" s="19">
        <f t="shared" si="6"/>
        <v>-2.2927226610939533</v>
      </c>
      <c r="D100" s="22">
        <v>-3.7660864197530897E-2</v>
      </c>
      <c r="E100" s="22">
        <f t="shared" si="8"/>
        <v>-2.9151748787642635</v>
      </c>
      <c r="F100" s="22">
        <v>-1.602160493827165E-2</v>
      </c>
      <c r="G100" s="22">
        <f t="shared" si="7"/>
        <v>-2.3938294754760197</v>
      </c>
    </row>
    <row r="101" spans="1:10" x14ac:dyDescent="0.2">
      <c r="A101" s="9">
        <v>42036</v>
      </c>
      <c r="B101" s="19">
        <v>-1.1799382716049189E-2</v>
      </c>
      <c r="C101" s="19">
        <f t="shared" si="6"/>
        <v>-0.89434800864287944</v>
      </c>
      <c r="D101" s="22">
        <v>-3.8735648148147117E-3</v>
      </c>
      <c r="E101" s="22">
        <f t="shared" si="8"/>
        <v>-0.29841409020976783</v>
      </c>
      <c r="F101" s="22">
        <v>-9.262345679012296E-3</v>
      </c>
      <c r="G101" s="22">
        <f t="shared" si="7"/>
        <v>-1.3844745744443701</v>
      </c>
    </row>
    <row r="102" spans="1:10" x14ac:dyDescent="0.2">
      <c r="A102" s="9">
        <v>42064</v>
      </c>
      <c r="B102" s="19">
        <v>1.2921296296296347E-2</v>
      </c>
      <c r="C102" s="19">
        <f t="shared" si="6"/>
        <v>0.9745459974986932</v>
      </c>
      <c r="D102" s="22">
        <v>1.5381867283950745E-2</v>
      </c>
      <c r="E102" s="22">
        <f t="shared" si="8"/>
        <v>1.1928817695741107</v>
      </c>
      <c r="F102" s="22">
        <v>3.2407407407508693E-5</v>
      </c>
      <c r="G102" s="22">
        <f t="shared" si="7"/>
        <v>3.5036376363550455E-3</v>
      </c>
    </row>
    <row r="103" spans="1:10" x14ac:dyDescent="0.2">
      <c r="A103" s="9">
        <v>42095</v>
      </c>
      <c r="B103" s="19">
        <v>-5.1743827160493083E-3</v>
      </c>
      <c r="C103" s="19">
        <f t="shared" si="6"/>
        <v>-0.39349514839157335</v>
      </c>
      <c r="D103" s="22">
        <v>-1.0339135802469368E-2</v>
      </c>
      <c r="E103" s="22">
        <f t="shared" si="8"/>
        <v>-0.79916001975171491</v>
      </c>
      <c r="F103" s="22">
        <v>4.8225308641974829E-3</v>
      </c>
      <c r="G103" s="22">
        <f t="shared" si="7"/>
        <v>0.71880902868706276</v>
      </c>
    </row>
    <row r="104" spans="1:10" x14ac:dyDescent="0.2">
      <c r="A104" s="9">
        <v>42125</v>
      </c>
      <c r="B104" s="19">
        <v>6.9953703703704573E-3</v>
      </c>
      <c r="C104" s="19">
        <f t="shared" si="6"/>
        <v>0.52654343906285839</v>
      </c>
      <c r="D104" s="22">
        <v>9.6935030864195859E-3</v>
      </c>
      <c r="E104" s="22">
        <f t="shared" si="8"/>
        <v>0.7523289981167024</v>
      </c>
      <c r="F104" s="22">
        <v>3.8842592592592817E-3</v>
      </c>
      <c r="G104" s="22">
        <f t="shared" si="7"/>
        <v>0.57869766342971374</v>
      </c>
    </row>
    <row r="105" spans="1:10" x14ac:dyDescent="0.2">
      <c r="A105" s="9">
        <v>42156</v>
      </c>
      <c r="B105" s="19">
        <v>9.097222222222312E-3</v>
      </c>
      <c r="C105" s="19">
        <f t="shared" si="6"/>
        <v>0.68544434650806974</v>
      </c>
      <c r="D105" s="22">
        <v>1.5346682098765552E-2</v>
      </c>
      <c r="E105" s="22">
        <f t="shared" si="8"/>
        <v>1.1901567452421058</v>
      </c>
      <c r="F105" s="22">
        <v>2.3148148148077752E-5</v>
      </c>
      <c r="G105" s="22">
        <f t="shared" si="7"/>
        <v>2.120959689710729E-3</v>
      </c>
    </row>
    <row r="106" spans="1:10" x14ac:dyDescent="0.2">
      <c r="A106" s="9">
        <v>42186</v>
      </c>
      <c r="B106" s="19">
        <v>5.8827160493828412E-3</v>
      </c>
      <c r="C106" s="19">
        <f t="shared" si="6"/>
        <v>0.44242629202321576</v>
      </c>
      <c r="D106" s="22">
        <v>-6.7504938271605308E-3</v>
      </c>
      <c r="E106" s="22">
        <f t="shared" si="8"/>
        <v>-0.52122666086501246</v>
      </c>
      <c r="F106" s="22">
        <v>-1.1774691358025224E-3</v>
      </c>
      <c r="G106" s="22">
        <f t="shared" si="7"/>
        <v>-0.1771662807218421</v>
      </c>
    </row>
    <row r="107" spans="1:10" x14ac:dyDescent="0.2">
      <c r="A107" s="9">
        <v>42217</v>
      </c>
      <c r="B107" s="19">
        <v>4.1929012345678363E-3</v>
      </c>
      <c r="C107" s="19">
        <f t="shared" si="6"/>
        <v>0.31467556246923212</v>
      </c>
      <c r="D107" s="22">
        <v>-2.3701543209877496E-3</v>
      </c>
      <c r="E107" s="22">
        <f t="shared" si="8"/>
        <v>-0.18197786413600806</v>
      </c>
      <c r="F107" s="22">
        <v>3.3888888888888857E-3</v>
      </c>
      <c r="G107" s="22">
        <f t="shared" si="7"/>
        <v>0.50472439328561058</v>
      </c>
    </row>
    <row r="108" spans="1:10" x14ac:dyDescent="0.2">
      <c r="A108" s="9">
        <v>42248</v>
      </c>
      <c r="B108" s="19">
        <v>-2.2078703703703795E-2</v>
      </c>
      <c r="C108" s="19">
        <f t="shared" si="6"/>
        <v>-1.6714691132629826</v>
      </c>
      <c r="D108" s="22">
        <v>-1.3162808641975277E-2</v>
      </c>
      <c r="E108" s="22">
        <f t="shared" si="8"/>
        <v>-1.0178480031394952</v>
      </c>
      <c r="F108" s="22">
        <v>-4.1064814814814055E-3</v>
      </c>
      <c r="G108" s="22">
        <f t="shared" si="7"/>
        <v>-0.6145534045021982</v>
      </c>
    </row>
    <row r="109" spans="1:10" x14ac:dyDescent="0.2">
      <c r="A109" s="9">
        <v>42278</v>
      </c>
      <c r="B109" s="19">
        <v>-1.8040123456790624E-3</v>
      </c>
      <c r="C109" s="19">
        <f t="shared" si="6"/>
        <v>-0.13869369328120021</v>
      </c>
      <c r="D109" s="22">
        <v>-2.3251543209876768E-3</v>
      </c>
      <c r="E109" s="22">
        <f t="shared" si="8"/>
        <v>-0.17849270143770199</v>
      </c>
      <c r="F109" s="22">
        <v>-1.058641975308694E-3</v>
      </c>
      <c r="G109" s="22">
        <f t="shared" si="7"/>
        <v>-0.15942191374023551</v>
      </c>
      <c r="J109" s="24"/>
    </row>
    <row r="110" spans="1:10" x14ac:dyDescent="0.2">
      <c r="A110" s="9">
        <v>42309</v>
      </c>
      <c r="B110" s="19">
        <v>3.1682098765430933E-3</v>
      </c>
      <c r="C110" s="19">
        <f t="shared" si="6"/>
        <v>0.23720845340636465</v>
      </c>
      <c r="D110" s="22">
        <v>1.2785864197530694E-2</v>
      </c>
      <c r="E110" s="22">
        <f t="shared" si="8"/>
        <v>0.99182636687491066</v>
      </c>
      <c r="F110" s="22">
        <v>-1.811728395061718E-3</v>
      </c>
      <c r="G110" s="22">
        <f t="shared" si="7"/>
        <v>-0.2718797200652121</v>
      </c>
    </row>
    <row r="111" spans="1:10" x14ac:dyDescent="0.2">
      <c r="A111" s="9">
        <v>42339</v>
      </c>
      <c r="B111" s="19">
        <v>1.0555555555555873E-3</v>
      </c>
      <c r="C111" s="19">
        <f t="shared" si="6"/>
        <v>7.7490874630682771E-2</v>
      </c>
      <c r="D111" s="22">
        <v>-1.1772708333333215E-2</v>
      </c>
      <c r="E111" s="22">
        <f t="shared" si="8"/>
        <v>-0.91018743108226718</v>
      </c>
      <c r="F111" s="22">
        <v>1.9004629629629788E-3</v>
      </c>
      <c r="G111" s="22">
        <f t="shared" si="7"/>
        <v>0.28245891336666079</v>
      </c>
    </row>
    <row r="112" spans="1:10" x14ac:dyDescent="0.2">
      <c r="A112" s="25" t="s">
        <v>14</v>
      </c>
      <c r="B112" s="26">
        <f t="shared" ref="B112:G112" si="9">AVERAGE(B4:B111)</f>
        <v>3.0549839963439422E-5</v>
      </c>
      <c r="C112" s="46">
        <f t="shared" si="9"/>
        <v>2.1073677782236769E-17</v>
      </c>
      <c r="D112" s="47">
        <f t="shared" si="9"/>
        <v>-2.0478109282123176E-5</v>
      </c>
      <c r="E112" s="47">
        <f t="shared" si="9"/>
        <v>-3.4951465590051226E-17</v>
      </c>
      <c r="F112" s="47">
        <f t="shared" si="9"/>
        <v>8.9449016918111653E-6</v>
      </c>
      <c r="G112" s="47">
        <f t="shared" si="9"/>
        <v>0</v>
      </c>
    </row>
    <row r="113" spans="1:7" x14ac:dyDescent="0.2">
      <c r="A113" s="27" t="s">
        <v>15</v>
      </c>
      <c r="B113" s="28">
        <f t="shared" ref="B113:G113" si="10">VARP(B4:B111)</f>
        <v>1.7496510779885758E-4</v>
      </c>
      <c r="C113" s="29">
        <f t="shared" si="10"/>
        <v>1</v>
      </c>
      <c r="D113" s="45">
        <f t="shared" si="10"/>
        <v>1.667166263070417E-4</v>
      </c>
      <c r="E113" s="45">
        <f t="shared" si="10"/>
        <v>0.99999999999999989</v>
      </c>
      <c r="F113" s="45">
        <f t="shared" si="10"/>
        <v>4.4844627096831249E-5</v>
      </c>
      <c r="G113" s="45">
        <f t="shared" si="10"/>
        <v>0.99999999999999967</v>
      </c>
    </row>
    <row r="115" spans="1:7" x14ac:dyDescent="0.2">
      <c r="A115" s="25" t="s">
        <v>16</v>
      </c>
      <c r="B115" s="30"/>
      <c r="C115" s="31">
        <f>MIN(C4:C111)</f>
        <v>-3.0099934239229791</v>
      </c>
      <c r="D115" s="31"/>
      <c r="E115" s="31">
        <f t="shared" ref="E115" si="11">MIN(E4:E111)</f>
        <v>-3.2783775955204693</v>
      </c>
      <c r="F115" s="31"/>
      <c r="G115" s="31">
        <f>MIN(G4:G111)</f>
        <v>-3.3130798636530088</v>
      </c>
    </row>
    <row r="116" spans="1:7" x14ac:dyDescent="0.2">
      <c r="A116" s="32" t="s">
        <v>17</v>
      </c>
      <c r="B116" s="28"/>
      <c r="C116" s="33">
        <f>MAX(C4:C111)</f>
        <v>2.8778568668534263</v>
      </c>
      <c r="D116" s="33"/>
      <c r="E116" s="33">
        <f t="shared" ref="E116" si="12">MAX(E4:E111)</f>
        <v>1.97313750848251</v>
      </c>
      <c r="F116" s="33"/>
      <c r="G116" s="33">
        <f>MAX(G4:G111)</f>
        <v>3.9775505025428641</v>
      </c>
    </row>
  </sheetData>
  <mergeCells count="1">
    <mergeCell ref="C1:L1"/>
  </mergeCells>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20</vt:i4>
      </vt:variant>
    </vt:vector>
  </HeadingPairs>
  <TitlesOfParts>
    <vt:vector size="20" baseType="lpstr">
      <vt:lpstr>Dati</vt:lpstr>
      <vt:lpstr>Indici</vt:lpstr>
      <vt:lpstr>Serie storica</vt:lpstr>
      <vt:lpstr>Trend-ciclo (prima appross.)</vt:lpstr>
      <vt:lpstr>Stagionalità</vt:lpstr>
      <vt:lpstr>Trend-ciclo</vt:lpstr>
      <vt:lpstr>Componente sistematica</vt:lpstr>
      <vt:lpstr>Calcolo residui</vt:lpstr>
      <vt:lpstr>Analisi residui</vt:lpstr>
      <vt:lpstr>Correlazione 1</vt:lpstr>
      <vt:lpstr>RLM1</vt:lpstr>
      <vt:lpstr>Dati 2</vt:lpstr>
      <vt:lpstr>Correlazione 2</vt:lpstr>
      <vt:lpstr>RLM2</vt:lpstr>
      <vt:lpstr>Dati 3</vt:lpstr>
      <vt:lpstr>RL 3</vt:lpstr>
      <vt:lpstr>Dati4</vt:lpstr>
      <vt:lpstr>RL4</vt:lpstr>
      <vt:lpstr>Riepilogo</vt:lpstr>
      <vt:lpstr>Previsione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SANFILIPPO GIUSEPPE ANTONIO</dc:creator>
  <cp:lastModifiedBy>.chrno</cp:lastModifiedBy>
  <dcterms:created xsi:type="dcterms:W3CDTF">1996-11-05T10:16:36Z</dcterms:created>
  <dcterms:modified xsi:type="dcterms:W3CDTF">2022-04-03T19:36:09Z</dcterms:modified>
</cp:coreProperties>
</file>