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2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charts/chart2.xml" ContentType="application/vnd.openxmlformats-officedocument.drawingml.chart+xml"/>
  <Override PartName="/xl/drawings/drawing5.xml" ContentType="application/vnd.openxmlformats-officedocument.drawingml.chartshapes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harts/chart4.xml" ContentType="application/vnd.openxmlformats-officedocument.drawingml.chart+xml"/>
  <Override PartName="/xl/drawings/drawing7.xml" ContentType="application/vnd.openxmlformats-officedocument.drawingml.chartshapes+xml"/>
  <Override PartName="/xl/charts/chart5.xml" ContentType="application/vnd.openxmlformats-officedocument.drawingml.chart+xml"/>
  <Override PartName="/xl/drawings/drawing8.xml" ContentType="application/vnd.openxmlformats-officedocument.drawingml.chartshapes+xml"/>
  <Override PartName="/xl/charts/chart6.xml" ContentType="application/vnd.openxmlformats-officedocument.drawingml.chart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drawings/drawing11.xml" ContentType="application/vnd.openxmlformats-officedocument.drawingml.chartshapes+xml"/>
  <Override PartName="/xl/charts/chart9.xml" ContentType="application/vnd.openxmlformats-officedocument.drawingml.chart+xml"/>
  <Override PartName="/xl/drawings/drawing12.xml" ContentType="application/vnd.openxmlformats-officedocument.drawingml.chartshapes+xml"/>
  <Override PartName="/xl/charts/chart10.xml" ContentType="application/vnd.openxmlformats-officedocument.drawingml.chart+xml"/>
  <Override PartName="/xl/drawings/drawing13.xml" ContentType="application/vnd.openxmlformats-officedocument.drawingml.chartshapes+xml"/>
  <Override PartName="/xl/charts/chart11.xml" ContentType="application/vnd.openxmlformats-officedocument.drawingml.chart+xml"/>
  <Override PartName="/xl/drawings/drawing14.xml" ContentType="application/vnd.openxmlformats-officedocument.drawingml.chartshapes+xml"/>
  <Override PartName="/xl/charts/chart12.xml" ContentType="application/vnd.openxmlformats-officedocument.drawingml.chart+xml"/>
  <Override PartName="/xl/drawings/drawing15.xml" ContentType="application/vnd.openxmlformats-officedocument.drawingml.chartshapes+xml"/>
  <Override PartName="/xl/charts/chart13.xml" ContentType="application/vnd.openxmlformats-officedocument.drawingml.chart+xml"/>
  <Override PartName="/xl/drawings/drawing16.xml" ContentType="application/vnd.openxmlformats-officedocument.drawingml.chartshapes+xml"/>
  <Override PartName="/xl/charts/chart14.xml" ContentType="application/vnd.openxmlformats-officedocument.drawingml.chart+xml"/>
  <Override PartName="/xl/drawings/drawing17.xml" ContentType="application/vnd.openxmlformats-officedocument.drawingml.chartshapes+xml"/>
  <Override PartName="/xl/charts/chart15.xml" ContentType="application/vnd.openxmlformats-officedocument.drawingml.chart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240" yWindow="165" windowWidth="20115" windowHeight="7650"/>
  </bookViews>
  <sheets>
    <sheet name="INDEX" sheetId="40" r:id="rId1"/>
    <sheet name="Dashboard" sheetId="9" r:id="rId2"/>
    <sheet name="Configuration" sheetId="7" r:id="rId3"/>
    <sheet name="T" sheetId="33" state="hidden" r:id="rId4"/>
    <sheet name="C" sheetId="10" r:id="rId5"/>
    <sheet name="O" sheetId="11" r:id="rId6"/>
    <sheet name="Q" sheetId="14" r:id="rId7"/>
    <sheet name="P" sheetId="18" r:id="rId8"/>
    <sheet name="S" sheetId="12" r:id="rId9"/>
    <sheet name="Historical Report" sheetId="35" r:id="rId10"/>
    <sheet name="Planning Report" sheetId="39" r:id="rId11"/>
  </sheets>
  <externalReferences>
    <externalReference r:id="rId12"/>
    <externalReference r:id="rId13"/>
    <externalReference r:id="rId14"/>
  </externalReferences>
  <definedNames>
    <definedName name="AbbrevPostalCode">Configuration!#REF!</definedName>
    <definedName name="ActionDealID">Configuration!#REF!</definedName>
    <definedName name="ActionUpdate">Configuration!#REF!</definedName>
    <definedName name="AdB">O!$N$9:$AJ$10</definedName>
    <definedName name="Agents">Configuration!#REF!</definedName>
    <definedName name="Assessment">Configuration!#REF!</definedName>
    <definedName name="AssessmentResult">Configuration!#REF!</definedName>
    <definedName name="CallBack">Configuration!#REF!</definedName>
    <definedName name="Categories">'[1]Reference Tables'!$N$3:$N$99</definedName>
    <definedName name="City">Configuration!#REF!</definedName>
    <definedName name="ClientIDs">Configuration!$D$5:$D$3259</definedName>
    <definedName name="ClientorDeal" localSheetId="3">Configuration!#REF!</definedName>
    <definedName name="ClientorDeal">Configuration!#REF!</definedName>
    <definedName name="ClientRangeSelection" localSheetId="3">Configuration!#REF!</definedName>
    <definedName name="ClientRangeSelection">Configuration!#REF!</definedName>
    <definedName name="Conditions">Configuration!#REF!</definedName>
    <definedName name="Country">Configuration!#REF!</definedName>
    <definedName name="Crew">Configuration!#REF!</definedName>
    <definedName name="DealPurpose">Configuration!#REF!</definedName>
    <definedName name="DealType">Configuration!#REF!</definedName>
    <definedName name="DealUpdate">Configuration!#REF!</definedName>
    <definedName name="DefineParameter">Configuration!$AJ$4:$AJ$9</definedName>
    <definedName name="ExistingNew">Configuration!$N$4:$N$5</definedName>
    <definedName name="FinancingMethod">Configuration!#REF!</definedName>
    <definedName name="FUTrigger">Configuration!#REF!</definedName>
    <definedName name="GoNoGo">Configuration!$V$4:$V$8</definedName>
    <definedName name="Industry">Configuration!$J$4:$J$33</definedName>
    <definedName name="InsideSalesRep">Configuration!$T$4:$T$20</definedName>
    <definedName name="jobStatus">Configuration!#REF!</definedName>
    <definedName name="JobUpdate">Configuration!$H$4:$H$35</definedName>
    <definedName name="leadsource">'[1]Reference Tables'!$B$3:$B$99</definedName>
    <definedName name="Lender">Configuration!#REF!</definedName>
    <definedName name="MeetingOutcome">Configuration!$X$4:$X$8</definedName>
    <definedName name="NameSearch">Configuration!#REF!</definedName>
    <definedName name="NewOrExistingDeal">Configuration!#REF!</definedName>
    <definedName name="NewOrUpdate">Configuration!#REF!</definedName>
    <definedName name="NextStep">Configuration!$Z$4:$Z$23</definedName>
    <definedName name="NoGoObjection">Configuration!$AD$4:$AD$28</definedName>
    <definedName name="NumberConditions">Configuration!#REF!</definedName>
    <definedName name="Objections">'[1]Reference Tables'!$D$3:$D$99</definedName>
    <definedName name="PaymentFrequency">Configuration!#REF!</definedName>
    <definedName name="PaymentMethod">Configuration!#REF!</definedName>
    <definedName name="_xlnm.Print_Area" localSheetId="9">'Historical Report'!$I$1:$BD$82</definedName>
    <definedName name="ProblemOpportunity">Configuration!#REF!</definedName>
    <definedName name="Province">Configuration!#REF!</definedName>
    <definedName name="PurposeDeal">[2]Sheet1!$C$2:$C$6</definedName>
    <definedName name="RateType">Configuration!#REF!</definedName>
    <definedName name="ReasonNQ">Configuration!$AB$4:$AB$26</definedName>
    <definedName name="ReasonVariance">Configuration!$AF$4:$AF$26</definedName>
    <definedName name="ReportedBy">Configuration!#REF!</definedName>
    <definedName name="ReportFrequency">Configuration!$AL$4:$AL$13</definedName>
    <definedName name="ReportParameters">Configuration!$AH$4:$AH$7</definedName>
    <definedName name="Responsibility">Configuration!#REF!</definedName>
    <definedName name="RqdTimePeriod">Configuration!#REF!</definedName>
    <definedName name="Salesperson">'[1]Reference Tables'!$F$3:$F$99</definedName>
    <definedName name="SalesRep">Configuration!$R$4:$R$20</definedName>
    <definedName name="SD">#REF!</definedName>
    <definedName name="SearchResult">Configuration!$F$4:$F$103</definedName>
    <definedName name="SelectRange">Configuration!#REF!</definedName>
    <definedName name="Sex">Configuration!#REF!</definedName>
    <definedName name="Solution">Configuration!$P$4:$P$33</definedName>
    <definedName name="SourceDownPayment">Configuration!#REF!</definedName>
    <definedName name="SourceOfBusiness">Configuration!$L$4:$L$61</definedName>
    <definedName name="Status">Configuration!#REF!</definedName>
    <definedName name="Suburb">'[1]Reference Tables'!$H$3:$H$99</definedName>
    <definedName name="TypeMortgage">[2]Sheet1!$A$2:$A$7</definedName>
    <definedName name="TypeOfWork">Configuration!#REF!</definedName>
    <definedName name="UnderPmtReason">Configuration!#REF!</definedName>
  </definedNames>
  <calcPr calcId="145621"/>
</workbook>
</file>

<file path=xl/calcChain.xml><?xml version="1.0" encoding="utf-8"?>
<calcChain xmlns="http://schemas.openxmlformats.org/spreadsheetml/2006/main">
  <c r="R10" i="14" l="1"/>
  <c r="R10" i="12" l="1"/>
  <c r="R7" i="12" s="1"/>
  <c r="E10" i="12"/>
  <c r="F10" i="12"/>
  <c r="G10" i="12"/>
  <c r="Q10" i="12"/>
  <c r="K10" i="12"/>
  <c r="L10" i="12"/>
  <c r="M10" i="12"/>
  <c r="N10" i="12"/>
  <c r="Q10" i="10"/>
  <c r="P10" i="10" s="1"/>
  <c r="O10" i="10" s="1"/>
  <c r="R10" i="11"/>
  <c r="R7" i="11" s="1"/>
  <c r="K14" i="35"/>
  <c r="M14" i="35"/>
  <c r="E10" i="11"/>
  <c r="D10" i="11"/>
  <c r="G10" i="14"/>
  <c r="F10" i="14"/>
  <c r="E10" i="14"/>
  <c r="G10" i="18"/>
  <c r="F10" i="18"/>
  <c r="E10" i="18"/>
  <c r="U59" i="9"/>
  <c r="U58" i="9"/>
  <c r="U57" i="9"/>
  <c r="U56" i="9"/>
  <c r="U55" i="9"/>
  <c r="U54" i="9"/>
  <c r="U53" i="9"/>
  <c r="U52" i="9"/>
  <c r="U51" i="9"/>
  <c r="U39" i="9"/>
  <c r="U38" i="9"/>
  <c r="U37" i="9"/>
  <c r="U36" i="9"/>
  <c r="U35" i="9"/>
  <c r="U34" i="9"/>
  <c r="U33" i="9"/>
  <c r="U32" i="9"/>
  <c r="U31" i="9"/>
  <c r="U19" i="9"/>
  <c r="U18" i="9"/>
  <c r="U17" i="9"/>
  <c r="U16" i="9"/>
  <c r="U15" i="9"/>
  <c r="U14" i="9"/>
  <c r="U13" i="9"/>
  <c r="U12" i="9"/>
  <c r="U11" i="9"/>
  <c r="U10" i="9"/>
  <c r="U9" i="9"/>
  <c r="U8" i="9"/>
  <c r="F55" i="9"/>
  <c r="F54" i="9"/>
  <c r="F53" i="9"/>
  <c r="F52" i="9"/>
  <c r="F51" i="9"/>
  <c r="F50" i="9"/>
  <c r="F49" i="9"/>
  <c r="F48" i="9"/>
  <c r="F47" i="9"/>
  <c r="F46" i="9"/>
  <c r="F45" i="9"/>
  <c r="F44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/>
  <c r="F15" i="9"/>
  <c r="F14" i="9"/>
  <c r="F13" i="9"/>
  <c r="F12" i="9"/>
  <c r="F11" i="9"/>
  <c r="F10" i="9"/>
  <c r="V8" i="9"/>
  <c r="P46" i="9"/>
  <c r="K10" i="18"/>
  <c r="K10" i="14"/>
  <c r="N10" i="18"/>
  <c r="M10" i="18"/>
  <c r="L10" i="18"/>
  <c r="N10" i="14"/>
  <c r="M10" i="14"/>
  <c r="L10" i="14"/>
  <c r="K10" i="11"/>
  <c r="J10" i="11"/>
  <c r="R10" i="18"/>
  <c r="P10" i="18" s="1"/>
  <c r="Q10" i="14"/>
  <c r="N10" i="11"/>
  <c r="M10" i="10"/>
  <c r="V49" i="9"/>
  <c r="V48" i="9"/>
  <c r="V46" i="9"/>
  <c r="V45" i="9"/>
  <c r="V44" i="9"/>
  <c r="V43" i="9"/>
  <c r="V42" i="9"/>
  <c r="N10" i="10"/>
  <c r="R10" i="10"/>
  <c r="P11" i="11"/>
  <c r="AS312" i="10"/>
  <c r="AS311" i="10"/>
  <c r="AS310" i="10"/>
  <c r="AS309" i="10"/>
  <c r="AS308" i="10"/>
  <c r="AS307" i="10"/>
  <c r="AS306" i="10"/>
  <c r="AS305" i="10"/>
  <c r="AS304" i="10"/>
  <c r="AS303" i="10"/>
  <c r="AS302" i="10"/>
  <c r="AS301" i="10"/>
  <c r="AS300" i="10"/>
  <c r="AS299" i="10"/>
  <c r="AS298" i="10"/>
  <c r="AS297" i="10"/>
  <c r="AS296" i="10"/>
  <c r="AS295" i="10"/>
  <c r="AS294" i="10"/>
  <c r="AS293" i="10"/>
  <c r="AS292" i="10"/>
  <c r="AS291" i="10"/>
  <c r="AS290" i="10"/>
  <c r="AS289" i="10"/>
  <c r="AS288" i="10"/>
  <c r="AS287" i="10"/>
  <c r="AS286" i="10"/>
  <c r="AS285" i="10"/>
  <c r="AS284" i="10"/>
  <c r="AS283" i="10"/>
  <c r="AS282" i="10"/>
  <c r="AS281" i="10"/>
  <c r="AS280" i="10"/>
  <c r="AS279" i="10"/>
  <c r="AS278" i="10"/>
  <c r="AS277" i="10"/>
  <c r="AS276" i="10"/>
  <c r="AS275" i="10"/>
  <c r="AS274" i="10"/>
  <c r="AS273" i="10"/>
  <c r="AS272" i="10"/>
  <c r="AS271" i="10"/>
  <c r="AS270" i="10"/>
  <c r="AS269" i="10"/>
  <c r="AS268" i="10"/>
  <c r="AS267" i="10"/>
  <c r="AS266" i="10"/>
  <c r="AS265" i="10"/>
  <c r="AS264" i="10"/>
  <c r="AS263" i="10"/>
  <c r="AS262" i="10"/>
  <c r="AS261" i="10"/>
  <c r="AS260" i="10"/>
  <c r="AS259" i="10"/>
  <c r="AS258" i="10"/>
  <c r="AS257" i="10"/>
  <c r="AS256" i="10"/>
  <c r="AS255" i="10"/>
  <c r="AS254" i="10"/>
  <c r="AS253" i="10"/>
  <c r="AS252" i="10"/>
  <c r="AS251" i="10"/>
  <c r="AS250" i="10"/>
  <c r="AS249" i="10"/>
  <c r="AS248" i="10"/>
  <c r="AS247" i="10"/>
  <c r="AS246" i="10"/>
  <c r="AS245" i="10"/>
  <c r="AS244" i="10"/>
  <c r="AS243" i="10"/>
  <c r="AS242" i="10"/>
  <c r="AS241" i="10"/>
  <c r="AS240" i="10"/>
  <c r="AS239" i="10"/>
  <c r="AS238" i="10"/>
  <c r="AS237" i="10"/>
  <c r="AS236" i="10"/>
  <c r="AS235" i="10"/>
  <c r="AS234" i="10"/>
  <c r="AS233" i="10"/>
  <c r="AS232" i="10"/>
  <c r="AS231" i="10"/>
  <c r="AS230" i="10"/>
  <c r="AS229" i="10"/>
  <c r="AS228" i="10"/>
  <c r="AS227" i="10"/>
  <c r="AS226" i="10"/>
  <c r="AS225" i="10"/>
  <c r="AS224" i="10"/>
  <c r="AS223" i="10"/>
  <c r="AS222" i="10"/>
  <c r="AS221" i="10"/>
  <c r="AS220" i="10"/>
  <c r="AS219" i="10"/>
  <c r="AS218" i="10"/>
  <c r="AS217" i="10"/>
  <c r="AS216" i="10"/>
  <c r="AS215" i="10"/>
  <c r="AS214" i="10"/>
  <c r="AS213" i="10"/>
  <c r="AS212" i="10"/>
  <c r="AS211" i="10"/>
  <c r="AS210" i="10"/>
  <c r="AS209" i="10"/>
  <c r="AS208" i="10"/>
  <c r="AS207" i="10"/>
  <c r="AS206" i="10"/>
  <c r="AS205" i="10"/>
  <c r="AS204" i="10"/>
  <c r="AS203" i="10"/>
  <c r="AS202" i="10"/>
  <c r="AS201" i="10"/>
  <c r="AS200" i="10"/>
  <c r="AS199" i="10"/>
  <c r="AS198" i="10"/>
  <c r="AS197" i="10"/>
  <c r="AS196" i="10"/>
  <c r="AS195" i="10"/>
  <c r="AS194" i="10"/>
  <c r="AS193" i="10"/>
  <c r="AS192" i="10"/>
  <c r="AS191" i="10"/>
  <c r="AS190" i="10"/>
  <c r="AS189" i="10"/>
  <c r="AS188" i="10"/>
  <c r="AS187" i="10"/>
  <c r="AS186" i="10"/>
  <c r="AS185" i="10"/>
  <c r="AS184" i="10"/>
  <c r="AS183" i="10"/>
  <c r="AS182" i="10"/>
  <c r="AS181" i="10"/>
  <c r="AS180" i="10"/>
  <c r="AS179" i="10"/>
  <c r="AS178" i="10"/>
  <c r="AS177" i="10"/>
  <c r="AS176" i="10"/>
  <c r="AS175" i="10"/>
  <c r="AS174" i="10"/>
  <c r="AS173" i="10"/>
  <c r="AS172" i="10"/>
  <c r="AS171" i="10"/>
  <c r="AS170" i="10"/>
  <c r="AS169" i="10"/>
  <c r="AS168" i="10"/>
  <c r="AS167" i="10"/>
  <c r="AS166" i="10"/>
  <c r="AS165" i="10"/>
  <c r="AS164" i="10"/>
  <c r="AS163" i="10"/>
  <c r="AS162" i="10"/>
  <c r="AS161" i="10"/>
  <c r="AS160" i="10"/>
  <c r="AS159" i="10"/>
  <c r="AS158" i="10"/>
  <c r="AS157" i="10"/>
  <c r="AS156" i="10"/>
  <c r="AS155" i="10"/>
  <c r="AS154" i="10"/>
  <c r="AS153" i="10"/>
  <c r="AS152" i="10"/>
  <c r="AS151" i="10"/>
  <c r="AS150" i="10"/>
  <c r="AS149" i="10"/>
  <c r="AS148" i="10"/>
  <c r="AS147" i="10"/>
  <c r="AS146" i="10"/>
  <c r="AS145" i="10"/>
  <c r="AS144" i="10"/>
  <c r="AS143" i="10"/>
  <c r="AS142" i="10"/>
  <c r="AS141" i="10"/>
  <c r="AS140" i="10"/>
  <c r="AS139" i="10"/>
  <c r="AS138" i="10"/>
  <c r="AS137" i="10"/>
  <c r="AS136" i="10"/>
  <c r="AS135" i="10"/>
  <c r="AS134" i="10"/>
  <c r="AS133" i="10"/>
  <c r="AS132" i="10"/>
  <c r="AS131" i="10"/>
  <c r="AS130" i="10"/>
  <c r="AS129" i="10"/>
  <c r="AS128" i="10"/>
  <c r="AS127" i="10"/>
  <c r="AS126" i="10"/>
  <c r="AS125" i="10"/>
  <c r="AS124" i="10"/>
  <c r="AS123" i="10"/>
  <c r="AS122" i="10"/>
  <c r="AS121" i="10"/>
  <c r="AS120" i="10"/>
  <c r="AS119" i="10"/>
  <c r="AS118" i="10"/>
  <c r="AS117" i="10"/>
  <c r="AS116" i="10"/>
  <c r="AS115" i="10"/>
  <c r="AS114" i="10"/>
  <c r="AS113" i="10"/>
  <c r="AS112" i="10"/>
  <c r="AS111" i="10"/>
  <c r="AS110" i="10"/>
  <c r="AS109" i="10"/>
  <c r="AS108" i="10"/>
  <c r="AS107" i="10"/>
  <c r="AS106" i="10"/>
  <c r="AS105" i="10"/>
  <c r="AS104" i="10"/>
  <c r="AS103" i="10"/>
  <c r="AS102" i="10"/>
  <c r="AS101" i="10"/>
  <c r="AS100" i="10"/>
  <c r="AS99" i="10"/>
  <c r="AS98" i="10"/>
  <c r="AS97" i="10"/>
  <c r="AS96" i="10"/>
  <c r="AS95" i="10"/>
  <c r="AS94" i="10"/>
  <c r="AS93" i="10"/>
  <c r="AS92" i="10"/>
  <c r="AS91" i="10"/>
  <c r="AS90" i="10"/>
  <c r="AS89" i="10"/>
  <c r="AS88" i="10"/>
  <c r="AS87" i="10"/>
  <c r="AS86" i="10"/>
  <c r="AS85" i="10"/>
  <c r="AS84" i="10"/>
  <c r="AS83" i="10"/>
  <c r="AS82" i="10"/>
  <c r="AS81" i="10"/>
  <c r="AS80" i="10"/>
  <c r="AS79" i="10"/>
  <c r="AS78" i="10"/>
  <c r="AS77" i="10"/>
  <c r="AS76" i="10"/>
  <c r="AS75" i="10"/>
  <c r="AS74" i="10"/>
  <c r="AS73" i="10"/>
  <c r="AS72" i="10"/>
  <c r="AS71" i="10"/>
  <c r="AS70" i="10"/>
  <c r="AS69" i="10"/>
  <c r="AS68" i="10"/>
  <c r="AS67" i="10"/>
  <c r="AS66" i="10"/>
  <c r="AS65" i="10"/>
  <c r="AS64" i="10"/>
  <c r="AS63" i="10"/>
  <c r="AS62" i="10"/>
  <c r="AS61" i="10"/>
  <c r="AS60" i="10"/>
  <c r="AS59" i="10"/>
  <c r="AS58" i="10"/>
  <c r="AS57" i="10"/>
  <c r="AS56" i="10"/>
  <c r="AS55" i="10"/>
  <c r="AS54" i="10"/>
  <c r="AS53" i="10"/>
  <c r="AS52" i="10"/>
  <c r="AS51" i="10"/>
  <c r="AS50" i="10"/>
  <c r="AS49" i="10"/>
  <c r="AS48" i="10"/>
  <c r="AS47" i="10"/>
  <c r="AS46" i="10"/>
  <c r="AS45" i="10"/>
  <c r="AS44" i="10"/>
  <c r="AS43" i="10"/>
  <c r="AS42" i="10"/>
  <c r="AS41" i="10"/>
  <c r="AS40" i="10"/>
  <c r="AS39" i="10"/>
  <c r="AS38" i="10"/>
  <c r="AS37" i="10"/>
  <c r="AS36" i="10"/>
  <c r="AS35" i="10"/>
  <c r="AS34" i="10"/>
  <c r="AS33" i="10"/>
  <c r="AS32" i="10"/>
  <c r="AS31" i="10"/>
  <c r="AS30" i="10"/>
  <c r="AS29" i="10"/>
  <c r="AS28" i="10"/>
  <c r="AS27" i="10"/>
  <c r="AS26" i="10"/>
  <c r="AS25" i="10"/>
  <c r="AS24" i="10"/>
  <c r="AS23" i="10"/>
  <c r="AS22" i="10"/>
  <c r="AS21" i="10"/>
  <c r="AS20" i="10"/>
  <c r="AS19" i="10"/>
  <c r="AS18" i="10"/>
  <c r="AS17" i="10"/>
  <c r="AS16" i="10"/>
  <c r="AS15" i="10"/>
  <c r="AS14" i="10"/>
  <c r="J7" i="9"/>
  <c r="D12" i="35"/>
  <c r="D13" i="35"/>
  <c r="C13" i="35" s="1"/>
  <c r="A19" i="35" s="1"/>
  <c r="D14" i="35"/>
  <c r="D15" i="35"/>
  <c r="C15" i="35" s="1"/>
  <c r="D16" i="35"/>
  <c r="E12" i="35"/>
  <c r="E13" i="35"/>
  <c r="D18" i="35"/>
  <c r="E14" i="35"/>
  <c r="E18" i="35"/>
  <c r="E15" i="35"/>
  <c r="F18" i="35"/>
  <c r="E16" i="35"/>
  <c r="C16" i="35" s="1"/>
  <c r="G18" i="35"/>
  <c r="C18" i="35"/>
  <c r="C19" i="35" s="1"/>
  <c r="C20" i="35" s="1"/>
  <c r="C21" i="35" s="1"/>
  <c r="C22" i="35" s="1"/>
  <c r="C23" i="35" s="1"/>
  <c r="C24" i="35" s="1"/>
  <c r="C25" i="35" s="1"/>
  <c r="C26" i="35" s="1"/>
  <c r="C27" i="35" s="1"/>
  <c r="C28" i="35" s="1"/>
  <c r="C29" i="35" s="1"/>
  <c r="C30" i="35" s="1"/>
  <c r="C31" i="35" s="1"/>
  <c r="C32" i="35" s="1"/>
  <c r="C33" i="35" s="1"/>
  <c r="C34" i="35" s="1"/>
  <c r="C35" i="35" s="1"/>
  <c r="C36" i="35" s="1"/>
  <c r="C37" i="35" s="1"/>
  <c r="C38" i="35" s="1"/>
  <c r="C39" i="35" s="1"/>
  <c r="C40" i="35" s="1"/>
  <c r="C41" i="35" s="1"/>
  <c r="C42" i="35" s="1"/>
  <c r="C43" i="35" s="1"/>
  <c r="C44" i="35" s="1"/>
  <c r="C45" i="35" s="1"/>
  <c r="C46" i="35" s="1"/>
  <c r="C47" i="35" s="1"/>
  <c r="C48" i="35" s="1"/>
  <c r="C12" i="35"/>
  <c r="K11" i="9"/>
  <c r="N4" i="9"/>
  <c r="P45" i="9"/>
  <c r="P40" i="9"/>
  <c r="R7" i="18"/>
  <c r="R7" i="14"/>
  <c r="A34" i="35"/>
  <c r="D4" i="9"/>
  <c r="G50" i="9"/>
  <c r="G46" i="9"/>
  <c r="G49" i="9"/>
  <c r="G45" i="9"/>
  <c r="G47" i="9"/>
  <c r="G44" i="9"/>
  <c r="D55" i="9"/>
  <c r="B58" i="9" s="1"/>
  <c r="Q10" i="18" l="1"/>
  <c r="O10" i="11"/>
  <c r="G10" i="11" s="1"/>
  <c r="C10" i="12"/>
  <c r="B10" i="12" s="1"/>
  <c r="A10" i="12" s="1"/>
  <c r="A22" i="35"/>
  <c r="A35" i="35"/>
  <c r="C14" i="35"/>
  <c r="P10" i="12"/>
  <c r="H10" i="12"/>
  <c r="O10" i="18"/>
  <c r="O8" i="18" s="1"/>
  <c r="J10" i="18" s="1"/>
  <c r="H10" i="14"/>
  <c r="Q7" i="10"/>
  <c r="D1465" i="7" s="1"/>
  <c r="D1320" i="7"/>
  <c r="B1320" i="7" s="1"/>
  <c r="D1262" i="7"/>
  <c r="B1262" i="7" s="1"/>
  <c r="D1433" i="7"/>
  <c r="D1461" i="7"/>
  <c r="D1408" i="7"/>
  <c r="D1188" i="7"/>
  <c r="B1188" i="7" s="1"/>
  <c r="D1269" i="7"/>
  <c r="B1269" i="7" s="1"/>
  <c r="D1380" i="7"/>
  <c r="D1173" i="7"/>
  <c r="B1173" i="7" s="1"/>
  <c r="D1226" i="7"/>
  <c r="B1226" i="7" s="1"/>
  <c r="D1268" i="7"/>
  <c r="B1268" i="7" s="1"/>
  <c r="D1300" i="7"/>
  <c r="B1300" i="7" s="1"/>
  <c r="D1678" i="7"/>
  <c r="B1678" i="7" s="1"/>
  <c r="D2968" i="7"/>
  <c r="B2968" i="7" s="1"/>
  <c r="D3041" i="7"/>
  <c r="B3041" i="7" s="1"/>
  <c r="D2380" i="7"/>
  <c r="B2380" i="7" s="1"/>
  <c r="D2895" i="7"/>
  <c r="B2895" i="7" s="1"/>
  <c r="D3053" i="7"/>
  <c r="B3053" i="7" s="1"/>
  <c r="D2633" i="7"/>
  <c r="B2633" i="7" s="1"/>
  <c r="D1937" i="7"/>
  <c r="B1937" i="7" s="1"/>
  <c r="D2843" i="7"/>
  <c r="B2843" i="7" s="1"/>
  <c r="D1648" i="7"/>
  <c r="B1648" i="7" s="1"/>
  <c r="D2985" i="7"/>
  <c r="D2093" i="7"/>
  <c r="B2093" i="7" s="1"/>
  <c r="D3060" i="7"/>
  <c r="B3060" i="7" s="1"/>
  <c r="D1933" i="7"/>
  <c r="B1933" i="7" s="1"/>
  <c r="D2304" i="7"/>
  <c r="B2304" i="7" s="1"/>
  <c r="D2253" i="7"/>
  <c r="B2253" i="7" s="1"/>
  <c r="D1476" i="7"/>
  <c r="B1476" i="7" s="1"/>
  <c r="D1361" i="7"/>
  <c r="D1257" i="7"/>
  <c r="B1257" i="7" s="1"/>
  <c r="D1277" i="7"/>
  <c r="B1277" i="7" s="1"/>
  <c r="D1081" i="7"/>
  <c r="B1081" i="7" s="1"/>
  <c r="D1354" i="7"/>
  <c r="B1354" i="7" s="1"/>
  <c r="D1137" i="7"/>
  <c r="B1137" i="7" s="1"/>
  <c r="D1323" i="7"/>
  <c r="B1323" i="7" s="1"/>
  <c r="D1130" i="7"/>
  <c r="B1130" i="7" s="1"/>
  <c r="D1407" i="7"/>
  <c r="D1165" i="7"/>
  <c r="B1165" i="7" s="1"/>
  <c r="D1462" i="7"/>
  <c r="D1339" i="7"/>
  <c r="B1339" i="7" s="1"/>
  <c r="D1189" i="7"/>
  <c r="B1189" i="7" s="1"/>
  <c r="D1455" i="7"/>
  <c r="D1108" i="7"/>
  <c r="B1108" i="7" s="1"/>
  <c r="D2753" i="7"/>
  <c r="B2753" i="7" s="1"/>
  <c r="D3016" i="7"/>
  <c r="B3016" i="7" s="1"/>
  <c r="D2631" i="7"/>
  <c r="B2631" i="7" s="1"/>
  <c r="D2739" i="7"/>
  <c r="B2739" i="7" s="1"/>
  <c r="D2743" i="7"/>
  <c r="B2743" i="7" s="1"/>
  <c r="D2976" i="7"/>
  <c r="B2976" i="7" s="1"/>
  <c r="D2966" i="7"/>
  <c r="B2966" i="7" s="1"/>
  <c r="D1730" i="7"/>
  <c r="B1730" i="7" s="1"/>
  <c r="D2696" i="7"/>
  <c r="B2696" i="7" s="1"/>
  <c r="D1586" i="7"/>
  <c r="B1586" i="7" s="1"/>
  <c r="D2837" i="7"/>
  <c r="B2837" i="7" s="1"/>
  <c r="D2430" i="7"/>
  <c r="D2671" i="7"/>
  <c r="B2671" i="7" s="1"/>
  <c r="D2984" i="7"/>
  <c r="B2984" i="7" s="1"/>
  <c r="O10" i="12"/>
  <c r="O8" i="12" s="1"/>
  <c r="L10" i="11"/>
  <c r="L8" i="11" s="1"/>
  <c r="H10" i="11"/>
  <c r="C10" i="11" s="1"/>
  <c r="H10" i="18"/>
  <c r="I10" i="18" s="1"/>
  <c r="D10" i="18" s="1"/>
  <c r="B10" i="18"/>
  <c r="I10" i="12"/>
  <c r="O10" i="14"/>
  <c r="I10" i="14"/>
  <c r="D10" i="14" s="1"/>
  <c r="D2363" i="7"/>
  <c r="D2721" i="7"/>
  <c r="B2721" i="7" s="1"/>
  <c r="D3180" i="7"/>
  <c r="B3180" i="7" s="1"/>
  <c r="D2048" i="7"/>
  <c r="B2048" i="7" s="1"/>
  <c r="D1618" i="7"/>
  <c r="B1618" i="7" s="1"/>
  <c r="D1975" i="7"/>
  <c r="B1975" i="7" s="1"/>
  <c r="D2794" i="7"/>
  <c r="B2794" i="7" s="1"/>
  <c r="D2761" i="7"/>
  <c r="B2761" i="7" s="1"/>
  <c r="D1485" i="7"/>
  <c r="D2971" i="7"/>
  <c r="B2971" i="7" s="1"/>
  <c r="D1758" i="7"/>
  <c r="B1758" i="7" s="1"/>
  <c r="D2453" i="7"/>
  <c r="B2453" i="7" s="1"/>
  <c r="D3095" i="7"/>
  <c r="B3095" i="7" s="1"/>
  <c r="D2537" i="7"/>
  <c r="B2537" i="7" s="1"/>
  <c r="D2028" i="7"/>
  <c r="B2028" i="7" s="1"/>
  <c r="D2865" i="7"/>
  <c r="B2865" i="7" s="1"/>
  <c r="D2613" i="7"/>
  <c r="B2613" i="7" s="1"/>
  <c r="D2026" i="7"/>
  <c r="D2413" i="7"/>
  <c r="B2413" i="7" s="1"/>
  <c r="D1996" i="7"/>
  <c r="B1996" i="7" s="1"/>
  <c r="D2964" i="7"/>
  <c r="D2318" i="7"/>
  <c r="B2318" i="7" s="1"/>
  <c r="D3174" i="7"/>
  <c r="B3174" i="7" s="1"/>
  <c r="D2581" i="7"/>
  <c r="B2581" i="7" s="1"/>
  <c r="D2415" i="7"/>
  <c r="B2415" i="7" s="1"/>
  <c r="D1727" i="7"/>
  <c r="B1727" i="7" s="1"/>
  <c r="D1610" i="7"/>
  <c r="B1610" i="7" s="1"/>
  <c r="D2886" i="7"/>
  <c r="B2886" i="7" s="1"/>
  <c r="D2944" i="7"/>
  <c r="B2944" i="7" s="1"/>
  <c r="D3123" i="7"/>
  <c r="B3123" i="7" s="1"/>
  <c r="D2894" i="7"/>
  <c r="B2894" i="7" s="1"/>
  <c r="D2210" i="7"/>
  <c r="B2210" i="7" s="1"/>
  <c r="D1783" i="7"/>
  <c r="B1783" i="7" s="1"/>
  <c r="D1666" i="7"/>
  <c r="B1666" i="7" s="1"/>
  <c r="D2506" i="7"/>
  <c r="B2506" i="7" s="1"/>
  <c r="D2329" i="7"/>
  <c r="B2329" i="7" s="1"/>
  <c r="D1990" i="7"/>
  <c r="B1990" i="7" s="1"/>
  <c r="D1838" i="7"/>
  <c r="B1838" i="7" s="1"/>
  <c r="D3038" i="7"/>
  <c r="B3038" i="7" s="1"/>
  <c r="D3061" i="7"/>
  <c r="B3061" i="7" s="1"/>
  <c r="D2522" i="7"/>
  <c r="B2522" i="7" s="1"/>
  <c r="D1938" i="7"/>
  <c r="B1938" i="7" s="1"/>
  <c r="D2450" i="7"/>
  <c r="B2450" i="7" s="1"/>
  <c r="D1928" i="7"/>
  <c r="B1928" i="7" s="1"/>
  <c r="D2478" i="7"/>
  <c r="B2478" i="7" s="1"/>
  <c r="D3232" i="7"/>
  <c r="B3232" i="7" s="1"/>
  <c r="D3222" i="7"/>
  <c r="B3222" i="7" s="1"/>
  <c r="D1962" i="7"/>
  <c r="B1962" i="7" s="1"/>
  <c r="D1786" i="7"/>
  <c r="B1786" i="7" s="1"/>
  <c r="D2896" i="7"/>
  <c r="B2896" i="7" s="1"/>
  <c r="D1541" i="7"/>
  <c r="B1541" i="7" s="1"/>
  <c r="D3139" i="7"/>
  <c r="B3139" i="7" s="1"/>
  <c r="D2289" i="7"/>
  <c r="B2289" i="7" s="1"/>
  <c r="D2346" i="7"/>
  <c r="B2346" i="7" s="1"/>
  <c r="D2052" i="7"/>
  <c r="D3239" i="7"/>
  <c r="B3239" i="7" s="1"/>
  <c r="D2920" i="7"/>
  <c r="B2920" i="7" s="1"/>
  <c r="D1694" i="7"/>
  <c r="B1694" i="7" s="1"/>
  <c r="D2433" i="7"/>
  <c r="B2433" i="7" s="1"/>
  <c r="D3246" i="7"/>
  <c r="B3246" i="7" s="1"/>
  <c r="D1912" i="7"/>
  <c r="B1912" i="7" s="1"/>
  <c r="D1688" i="7"/>
  <c r="B1688" i="7" s="1"/>
  <c r="D2987" i="7"/>
  <c r="D3106" i="7"/>
  <c r="B3106" i="7" s="1"/>
  <c r="D2121" i="7"/>
  <c r="B2121" i="7" s="1"/>
  <c r="D3198" i="7"/>
  <c r="B3198" i="7" s="1"/>
  <c r="D2471" i="7"/>
  <c r="B2471" i="7" s="1"/>
  <c r="D2323" i="7"/>
  <c r="B2323" i="7" s="1"/>
  <c r="D1626" i="7"/>
  <c r="D3006" i="7"/>
  <c r="B3006" i="7" s="1"/>
  <c r="D3137" i="7"/>
  <c r="B3137" i="7" s="1"/>
  <c r="D2540" i="7"/>
  <c r="B2540" i="7" s="1"/>
  <c r="D3216" i="7"/>
  <c r="D2161" i="7"/>
  <c r="B2161" i="7" s="1"/>
  <c r="D1946" i="7"/>
  <c r="D2526" i="7"/>
  <c r="B2526" i="7" s="1"/>
  <c r="D3127" i="7"/>
  <c r="B3127" i="7" s="1"/>
  <c r="D1953" i="7"/>
  <c r="B1953" i="7" s="1"/>
  <c r="D3199" i="7"/>
  <c r="D1764" i="7"/>
  <c r="B1764" i="7" s="1"/>
  <c r="D1689" i="7"/>
  <c r="D1670" i="7"/>
  <c r="D1914" i="7"/>
  <c r="B1914" i="7" s="1"/>
  <c r="D1644" i="7"/>
  <c r="B1644" i="7" s="1"/>
  <c r="D3065" i="7"/>
  <c r="B3065" i="7" s="1"/>
  <c r="D1674" i="7"/>
  <c r="B1674" i="7" s="1"/>
  <c r="D2593" i="7"/>
  <c r="B2593" i="7" s="1"/>
  <c r="D2485" i="7"/>
  <c r="B2485" i="7" s="1"/>
  <c r="D3012" i="7"/>
  <c r="B3012" i="7" s="1"/>
  <c r="D1819" i="7"/>
  <c r="B1819" i="7" s="1"/>
  <c r="D2991" i="7"/>
  <c r="B2991" i="7" s="1"/>
  <c r="D2010" i="7"/>
  <c r="B2010" i="7" s="1"/>
  <c r="D3073" i="7"/>
  <c r="D2759" i="7"/>
  <c r="B2759" i="7" s="1"/>
  <c r="D1916" i="7"/>
  <c r="B1916" i="7" s="1"/>
  <c r="D2247" i="7"/>
  <c r="B2247" i="7" s="1"/>
  <c r="D3147" i="7"/>
  <c r="D3230" i="7"/>
  <c r="B3230" i="7" s="1"/>
  <c r="D1774" i="7"/>
  <c r="B1774" i="7" s="1"/>
  <c r="D2622" i="7"/>
  <c r="B2622" i="7" s="1"/>
  <c r="D1760" i="7"/>
  <c r="B1760" i="7" s="1"/>
  <c r="D2740" i="7"/>
  <c r="B2740" i="7" s="1"/>
  <c r="D2932" i="7"/>
  <c r="B2932" i="7" s="1"/>
  <c r="D2815" i="7"/>
  <c r="B2815" i="7" s="1"/>
  <c r="D1939" i="7"/>
  <c r="B1939" i="7" s="1"/>
  <c r="D3151" i="7"/>
  <c r="B3151" i="7" s="1"/>
  <c r="D2888" i="7"/>
  <c r="B2888" i="7" s="1"/>
  <c r="D2927" i="7"/>
  <c r="B2927" i="7" s="1"/>
  <c r="D2128" i="7"/>
  <c r="D2162" i="7"/>
  <c r="B2162" i="7" s="1"/>
  <c r="D1752" i="7"/>
  <c r="B1752" i="7" s="1"/>
  <c r="D2058" i="7"/>
  <c r="B2058" i="7" s="1"/>
  <c r="D2416" i="7"/>
  <c r="B2416" i="7" s="1"/>
  <c r="D2614" i="7"/>
  <c r="B2614" i="7" s="1"/>
  <c r="D1519" i="7"/>
  <c r="B1519" i="7" s="1"/>
  <c r="D2025" i="7"/>
  <c r="B2025" i="7" s="1"/>
  <c r="D1555" i="7"/>
  <c r="B1555" i="7" s="1"/>
  <c r="D2386" i="7"/>
  <c r="B2386" i="7" s="1"/>
  <c r="D1873" i="7"/>
  <c r="B1873" i="7" s="1"/>
  <c r="D1960" i="7"/>
  <c r="B1960" i="7" s="1"/>
  <c r="D1637" i="7"/>
  <c r="B1637" i="7" s="1"/>
  <c r="D3111" i="7"/>
  <c r="B3111" i="7" s="1"/>
  <c r="D2234" i="7"/>
  <c r="B2234" i="7" s="1"/>
  <c r="D2479" i="7"/>
  <c r="B2479" i="7" s="1"/>
  <c r="D1483" i="7"/>
  <c r="B1483" i="7" s="1"/>
  <c r="D2431" i="7"/>
  <c r="B2431" i="7" s="1"/>
  <c r="D2104" i="7"/>
  <c r="D2339" i="7"/>
  <c r="B2339" i="7" s="1"/>
  <c r="D2290" i="7"/>
  <c r="B2290" i="7" s="1"/>
  <c r="D2797" i="7"/>
  <c r="B2797" i="7" s="1"/>
  <c r="D1998" i="7"/>
  <c r="B1998" i="7" s="1"/>
  <c r="D2618" i="7"/>
  <c r="B2618" i="7" s="1"/>
  <c r="D2219" i="7"/>
  <c r="B2219" i="7" s="1"/>
  <c r="D2484" i="7"/>
  <c r="B2484" i="7" s="1"/>
  <c r="D2674" i="7"/>
  <c r="B2674" i="7" s="1"/>
  <c r="D3227" i="7"/>
  <c r="B3227" i="7" s="1"/>
  <c r="D1813" i="7"/>
  <c r="B1813" i="7" s="1"/>
  <c r="D2672" i="7"/>
  <c r="B2672" i="7" s="1"/>
  <c r="D3126" i="7"/>
  <c r="B3126" i="7" s="1"/>
  <c r="D2890" i="7"/>
  <c r="B2890" i="7" s="1"/>
  <c r="D1606" i="7"/>
  <c r="B1606" i="7" s="1"/>
  <c r="D1495" i="7"/>
  <c r="B1495" i="7" s="1"/>
  <c r="D2639" i="7"/>
  <c r="B2639" i="7" s="1"/>
  <c r="D1681" i="7"/>
  <c r="B1681" i="7" s="1"/>
  <c r="D2259" i="7"/>
  <c r="B2259" i="7" s="1"/>
  <c r="D3215" i="7"/>
  <c r="B3215" i="7" s="1"/>
  <c r="D1908" i="7"/>
  <c r="B1908" i="7" s="1"/>
  <c r="D2143" i="7"/>
  <c r="B2143" i="7" s="1"/>
  <c r="D3096" i="7"/>
  <c r="B3096" i="7" s="1"/>
  <c r="D2883" i="7"/>
  <c r="B2883" i="7" s="1"/>
  <c r="D1879" i="7"/>
  <c r="B1879" i="7" s="1"/>
  <c r="D1587" i="7"/>
  <c r="B1587" i="7" s="1"/>
  <c r="D2474" i="7"/>
  <c r="B2474" i="7" s="1"/>
  <c r="D2154" i="7"/>
  <c r="B2154" i="7" s="1"/>
  <c r="D2953" i="7"/>
  <c r="B2953" i="7" s="1"/>
  <c r="D2549" i="7"/>
  <c r="B2549" i="7" s="1"/>
  <c r="D1630" i="7"/>
  <c r="B1630" i="7" s="1"/>
  <c r="D1825" i="7"/>
  <c r="B1825" i="7" s="1"/>
  <c r="D2785" i="7"/>
  <c r="B2785" i="7" s="1"/>
  <c r="D2354" i="7"/>
  <c r="B2354" i="7" s="1"/>
  <c r="D3185" i="7"/>
  <c r="B3185" i="7" s="1"/>
  <c r="D3142" i="7"/>
  <c r="B3142" i="7" s="1"/>
  <c r="D2831" i="7"/>
  <c r="B2831" i="7" s="1"/>
  <c r="D2068" i="7"/>
  <c r="B2068" i="7" s="1"/>
  <c r="D2463" i="7"/>
  <c r="B2463" i="7" s="1"/>
  <c r="D2110" i="7"/>
  <c r="B2110" i="7" s="1"/>
  <c r="D2181" i="7"/>
  <c r="B2181" i="7" s="1"/>
  <c r="D1082" i="7"/>
  <c r="B1082" i="7" s="1"/>
  <c r="D1450" i="7"/>
  <c r="D1303" i="7"/>
  <c r="B1303" i="7" s="1"/>
  <c r="D1202" i="7"/>
  <c r="B1202" i="7" s="1"/>
  <c r="D1136" i="7"/>
  <c r="B1136" i="7" s="1"/>
  <c r="D1175" i="7"/>
  <c r="B1175" i="7" s="1"/>
  <c r="D1306" i="7"/>
  <c r="B1306" i="7" s="1"/>
  <c r="D1178" i="7"/>
  <c r="B1178" i="7" s="1"/>
  <c r="D1459" i="7"/>
  <c r="D1204" i="7"/>
  <c r="B1204" i="7" s="1"/>
  <c r="D1271" i="7"/>
  <c r="B1271" i="7" s="1"/>
  <c r="D1365" i="7"/>
  <c r="D1297" i="7"/>
  <c r="B1297" i="7" s="1"/>
  <c r="D1299" i="7"/>
  <c r="D1440" i="7"/>
  <c r="D1080" i="7"/>
  <c r="D1105" i="7"/>
  <c r="D1089" i="7"/>
  <c r="B1089" i="7" s="1"/>
  <c r="D1388" i="7"/>
  <c r="D1102" i="7"/>
  <c r="B1102" i="7" s="1"/>
  <c r="D1252" i="7"/>
  <c r="B1252" i="7" s="1"/>
  <c r="D1310" i="7"/>
  <c r="B1310" i="7" s="1"/>
  <c r="D1282" i="7"/>
  <c r="B1282" i="7" s="1"/>
  <c r="D1199" i="7"/>
  <c r="B1199" i="7" s="1"/>
  <c r="D1092" i="7"/>
  <c r="B1092" i="7" s="1"/>
  <c r="D1276" i="7"/>
  <c r="B1276" i="7" s="1"/>
  <c r="D1142" i="7"/>
  <c r="B1142" i="7" s="1"/>
  <c r="D1345" i="7"/>
  <c r="B1345" i="7" s="1"/>
  <c r="D1460" i="7"/>
  <c r="D1287" i="7"/>
  <c r="B1287" i="7" s="1"/>
  <c r="D1197" i="7"/>
  <c r="B1197" i="7" s="1"/>
  <c r="D1378" i="7"/>
  <c r="B1378" i="7" s="1"/>
  <c r="D1317" i="7"/>
  <c r="B1317" i="7" s="1"/>
  <c r="D1429" i="7"/>
  <c r="D1522" i="7"/>
  <c r="B1522" i="7" s="1"/>
  <c r="D1509" i="7"/>
  <c r="B1509" i="7" s="1"/>
  <c r="D3235" i="7"/>
  <c r="B3235" i="7" s="1"/>
  <c r="D1571" i="7"/>
  <c r="B1571" i="7" s="1"/>
  <c r="D2502" i="7"/>
  <c r="B2502" i="7" s="1"/>
  <c r="D2345" i="7"/>
  <c r="B2345" i="7" s="1"/>
  <c r="D3188" i="7"/>
  <c r="B3188" i="7" s="1"/>
  <c r="D3175" i="7"/>
  <c r="B3175" i="7" s="1"/>
  <c r="D2000" i="7"/>
  <c r="B2000" i="7" s="1"/>
  <c r="D1889" i="7"/>
  <c r="B1889" i="7" s="1"/>
  <c r="D1857" i="7"/>
  <c r="B1857" i="7" s="1"/>
  <c r="D1604" i="7"/>
  <c r="B1604" i="7" s="1"/>
  <c r="D2573" i="7"/>
  <c r="B2573" i="7" s="1"/>
  <c r="D1536" i="7"/>
  <c r="B1536" i="7" s="1"/>
  <c r="D2359" i="7"/>
  <c r="B2359" i="7" s="1"/>
  <c r="D3070" i="7"/>
  <c r="B3070" i="7" s="1"/>
  <c r="D2567" i="7"/>
  <c r="B2567" i="7" s="1"/>
  <c r="D2242" i="7"/>
  <c r="B2242" i="7" s="1"/>
  <c r="D3015" i="7"/>
  <c r="D2263" i="7"/>
  <c r="B2263" i="7" s="1"/>
  <c r="D1777" i="7"/>
  <c r="B1777" i="7" s="1"/>
  <c r="D1852" i="7"/>
  <c r="B1852" i="7" s="1"/>
  <c r="D3092" i="7"/>
  <c r="B3092" i="7" s="1"/>
  <c r="D2401" i="7"/>
  <c r="B2401" i="7" s="1"/>
  <c r="D2499" i="7"/>
  <c r="B2499" i="7" s="1"/>
  <c r="D3013" i="7"/>
  <c r="B3013" i="7" s="1"/>
  <c r="D3100" i="7"/>
  <c r="B3100" i="7" s="1"/>
  <c r="D2705" i="7"/>
  <c r="B2705" i="7" s="1"/>
  <c r="D1612" i="7"/>
  <c r="B1612" i="7" s="1"/>
  <c r="D2891" i="7"/>
  <c r="B2891" i="7" s="1"/>
  <c r="D1502" i="7"/>
  <c r="D3028" i="7"/>
  <c r="B3028" i="7" s="1"/>
  <c r="D2116" i="7"/>
  <c r="B2116" i="7" s="1"/>
  <c r="D2163" i="7"/>
  <c r="B2163" i="7" s="1"/>
  <c r="D2607" i="7"/>
  <c r="B2607" i="7" s="1"/>
  <c r="D2921" i="7"/>
  <c r="B2921" i="7" s="1"/>
  <c r="D1888" i="7"/>
  <c r="B1888" i="7" s="1"/>
  <c r="D1580" i="7"/>
  <c r="B1580" i="7" s="1"/>
  <c r="D1756" i="7"/>
  <c r="B1756" i="7" s="1"/>
  <c r="D3072" i="7"/>
  <c r="B3072" i="7" s="1"/>
  <c r="D1658" i="7"/>
  <c r="B1658" i="7" s="1"/>
  <c r="D2087" i="7"/>
  <c r="B2087" i="7" s="1"/>
  <c r="D2598" i="7"/>
  <c r="B2598" i="7" s="1"/>
  <c r="D1985" i="7"/>
  <c r="B1985" i="7" s="1"/>
  <c r="D2904" i="7"/>
  <c r="B2904" i="7" s="1"/>
  <c r="D2009" i="7"/>
  <c r="B2009" i="7" s="1"/>
  <c r="D2878" i="7"/>
  <c r="B2878" i="7" s="1"/>
  <c r="D1185" i="7"/>
  <c r="B1185" i="7" s="1"/>
  <c r="D1179" i="7"/>
  <c r="B1179" i="7" s="1"/>
  <c r="D1367" i="7"/>
  <c r="B1367" i="7" s="1"/>
  <c r="D1279" i="7"/>
  <c r="B1279" i="7" s="1"/>
  <c r="D1389" i="7"/>
  <c r="D1284" i="7"/>
  <c r="B1284" i="7" s="1"/>
  <c r="D1321" i="7"/>
  <c r="B1321" i="7" s="1"/>
  <c r="D1198" i="7"/>
  <c r="B1198" i="7" s="1"/>
  <c r="D1267" i="7"/>
  <c r="B1267" i="7" s="1"/>
  <c r="D1106" i="7"/>
  <c r="B1106" i="7" s="1"/>
  <c r="D1322" i="7"/>
  <c r="B1322" i="7" s="1"/>
  <c r="D1116" i="7"/>
  <c r="B1116" i="7" s="1"/>
  <c r="D1293" i="7"/>
  <c r="B1293" i="7" s="1"/>
  <c r="D1193" i="7"/>
  <c r="B1193" i="7" s="1"/>
  <c r="D1149" i="7"/>
  <c r="B1149" i="7" s="1"/>
  <c r="D1096" i="7"/>
  <c r="B1096" i="7" s="1"/>
  <c r="D1343" i="7"/>
  <c r="B1343" i="7" s="1"/>
  <c r="D1172" i="7"/>
  <c r="B1172" i="7" s="1"/>
  <c r="D1161" i="7"/>
  <c r="B1161" i="7" s="1"/>
  <c r="D1111" i="7"/>
  <c r="B1111" i="7" s="1"/>
  <c r="D1244" i="7"/>
  <c r="B1244" i="7" s="1"/>
  <c r="D1129" i="7"/>
  <c r="B1129" i="7" s="1"/>
  <c r="D1341" i="7"/>
  <c r="B1341" i="7" s="1"/>
  <c r="D1263" i="7"/>
  <c r="B1263" i="7" s="1"/>
  <c r="D1118" i="7"/>
  <c r="B1118" i="7" s="1"/>
  <c r="D1154" i="7"/>
  <c r="B1154" i="7" s="1"/>
  <c r="D1458" i="7"/>
  <c r="D1223" i="7"/>
  <c r="B1223" i="7" s="1"/>
  <c r="D1132" i="7"/>
  <c r="B1132" i="7" s="1"/>
  <c r="D1274" i="7"/>
  <c r="B1274" i="7" s="1"/>
  <c r="D1273" i="7"/>
  <c r="B1273" i="7" s="1"/>
  <c r="D1411" i="7"/>
  <c r="D1256" i="7"/>
  <c r="B1256" i="7" s="1"/>
  <c r="D1265" i="7"/>
  <c r="B1265" i="7" s="1"/>
  <c r="D1171" i="7"/>
  <c r="B1171" i="7" s="1"/>
  <c r="D1302" i="7"/>
  <c r="B1302" i="7" s="1"/>
  <c r="D1125" i="7"/>
  <c r="B1125" i="7" s="1"/>
  <c r="D1240" i="7"/>
  <c r="B1240" i="7" s="1"/>
  <c r="D1243" i="7"/>
  <c r="B1243" i="7" s="1"/>
  <c r="D1183" i="7"/>
  <c r="B1183" i="7" s="1"/>
  <c r="D1084" i="7"/>
  <c r="B1084" i="7" s="1"/>
  <c r="D1170" i="7"/>
  <c r="B1170" i="7" s="1"/>
  <c r="D1350" i="7"/>
  <c r="D1201" i="7"/>
  <c r="D1122" i="7"/>
  <c r="B1122" i="7" s="1"/>
  <c r="D1316" i="7"/>
  <c r="B1316" i="7" s="1"/>
  <c r="D1358" i="7"/>
  <c r="B1358" i="7" s="1"/>
  <c r="D2030" i="7"/>
  <c r="B2030" i="7" s="1"/>
  <c r="D1565" i="7"/>
  <c r="B1565" i="7" s="1"/>
  <c r="D2414" i="7"/>
  <c r="B2414" i="7" s="1"/>
  <c r="D2808" i="7"/>
  <c r="B2808" i="7" s="1"/>
  <c r="D2352" i="7"/>
  <c r="B2352" i="7" s="1"/>
  <c r="D2625" i="7"/>
  <c r="B2625" i="7" s="1"/>
  <c r="D1634" i="7"/>
  <c r="B1634" i="7" s="1"/>
  <c r="D2383" i="7"/>
  <c r="B2383" i="7" s="1"/>
  <c r="D2655" i="7"/>
  <c r="B2655" i="7" s="1"/>
  <c r="D1540" i="7"/>
  <c r="B1540" i="7" s="1"/>
  <c r="D1847" i="7"/>
  <c r="B1847" i="7" s="1"/>
  <c r="D2324" i="7"/>
  <c r="B2324" i="7" s="1"/>
  <c r="D1940" i="7"/>
  <c r="B1940" i="7" s="1"/>
  <c r="D2518" i="7"/>
  <c r="B2518" i="7" s="1"/>
  <c r="D2884" i="7"/>
  <c r="B2884" i="7" s="1"/>
  <c r="D2067" i="7"/>
  <c r="B2067" i="7" s="1"/>
  <c r="D1590" i="7"/>
  <c r="B1590" i="7" s="1"/>
  <c r="D1747" i="7"/>
  <c r="B1747" i="7" s="1"/>
  <c r="D2444" i="7"/>
  <c r="B2444" i="7" s="1"/>
  <c r="D3054" i="7"/>
  <c r="B3054" i="7" s="1"/>
  <c r="D2542" i="7"/>
  <c r="B2542" i="7" s="1"/>
  <c r="D2250" i="7"/>
  <c r="B2250" i="7" s="1"/>
  <c r="D2897" i="7"/>
  <c r="B2897" i="7" s="1"/>
  <c r="D2866" i="7"/>
  <c r="B2866" i="7" s="1"/>
  <c r="D1529" i="7"/>
  <c r="B1529" i="7" s="1"/>
  <c r="D1740" i="7"/>
  <c r="B1740" i="7" s="1"/>
  <c r="D1974" i="7"/>
  <c r="B1974" i="7" s="1"/>
  <c r="D2350" i="7"/>
  <c r="B2350" i="7" s="1"/>
  <c r="D3203" i="7"/>
  <c r="D2236" i="7"/>
  <c r="B2236" i="7" s="1"/>
  <c r="D1871" i="7"/>
  <c r="B1871" i="7" s="1"/>
  <c r="D2824" i="7"/>
  <c r="D2260" i="7"/>
  <c r="B2260" i="7" s="1"/>
  <c r="D2641" i="7"/>
  <c r="B2641" i="7" s="1"/>
  <c r="D2635" i="7"/>
  <c r="B2635" i="7" s="1"/>
  <c r="D2042" i="7"/>
  <c r="B2042" i="7" s="1"/>
  <c r="D1535" i="7"/>
  <c r="B1535" i="7" s="1"/>
  <c r="D1608" i="7"/>
  <c r="D3089" i="7"/>
  <c r="B3089" i="7" s="1"/>
  <c r="D2538" i="7"/>
  <c r="B2538" i="7" s="1"/>
  <c r="D1900" i="7"/>
  <c r="B1900" i="7" s="1"/>
  <c r="D2869" i="7"/>
  <c r="B2869" i="7" s="1"/>
  <c r="D2464" i="7"/>
  <c r="B2464" i="7" s="1"/>
  <c r="D2988" i="7"/>
  <c r="B2988" i="7" s="1"/>
  <c r="D1803" i="7"/>
  <c r="B1803" i="7" s="1"/>
  <c r="D2398" i="7"/>
  <c r="B2398" i="7" s="1"/>
  <c r="D1906" i="7"/>
  <c r="B1906" i="7" s="1"/>
  <c r="D1669" i="7"/>
  <c r="B1669" i="7" s="1"/>
  <c r="D1517" i="7"/>
  <c r="B1517" i="7" s="1"/>
  <c r="D2529" i="7"/>
  <c r="B2529" i="7" s="1"/>
  <c r="D2527" i="7"/>
  <c r="B2527" i="7" s="1"/>
  <c r="D1776" i="7"/>
  <c r="B1776" i="7" s="1"/>
  <c r="D2351" i="7"/>
  <c r="D2791" i="7"/>
  <c r="B2791" i="7" s="1"/>
  <c r="D1809" i="7"/>
  <c r="B1809" i="7" s="1"/>
  <c r="D2748" i="7"/>
  <c r="D1482" i="7"/>
  <c r="B1482" i="7" s="1"/>
  <c r="D2077" i="7"/>
  <c r="B2077" i="7" s="1"/>
  <c r="D1898" i="7"/>
  <c r="B1898" i="7" s="1"/>
  <c r="D2271" i="7"/>
  <c r="B2271" i="7" s="1"/>
  <c r="D1583" i="7"/>
  <c r="B1583" i="7" s="1"/>
  <c r="D2810" i="7"/>
  <c r="B2810" i="7" s="1"/>
  <c r="D2232" i="7"/>
  <c r="B2232" i="7" s="1"/>
  <c r="D1662" i="7"/>
  <c r="B1662" i="7" s="1"/>
  <c r="D1835" i="7"/>
  <c r="B1835" i="7" s="1"/>
  <c r="D2899" i="7"/>
  <c r="B2899" i="7" s="1"/>
  <c r="D1701" i="7"/>
  <c r="B1701" i="7" s="1"/>
  <c r="D2551" i="7"/>
  <c r="B2551" i="7" s="1"/>
  <c r="D2139" i="7"/>
  <c r="B2139" i="7" s="1"/>
  <c r="D2699" i="7"/>
  <c r="B2699" i="7" s="1"/>
  <c r="D2805" i="7"/>
  <c r="B2805" i="7" s="1"/>
  <c r="D3214" i="7"/>
  <c r="B3214" i="7" s="1"/>
  <c r="D2747" i="7"/>
  <c r="B2747" i="7" s="1"/>
  <c r="D1901" i="7"/>
  <c r="B1901" i="7" s="1"/>
  <c r="D3152" i="7"/>
  <c r="B3152" i="7" s="1"/>
  <c r="D1539" i="7"/>
  <c r="B1539" i="7" s="1"/>
  <c r="D1578" i="7"/>
  <c r="B1578" i="7" s="1"/>
  <c r="D2237" i="7"/>
  <c r="B2237" i="7" s="1"/>
  <c r="D2447" i="7"/>
  <c r="B2447" i="7" s="1"/>
  <c r="D2579" i="7"/>
  <c r="D2726" i="7"/>
  <c r="B2726" i="7" s="1"/>
  <c r="D1508" i="7"/>
  <c r="B1508" i="7" s="1"/>
  <c r="D1836" i="7"/>
  <c r="B1836" i="7" s="1"/>
  <c r="D2007" i="7"/>
  <c r="B2007" i="7" s="1"/>
  <c r="D2751" i="7"/>
  <c r="B2751" i="7" s="1"/>
  <c r="D2903" i="7"/>
  <c r="B2903" i="7" s="1"/>
  <c r="D2074" i="7"/>
  <c r="B2074" i="7" s="1"/>
  <c r="D2227" i="7"/>
  <c r="B2227" i="7" s="1"/>
  <c r="D2273" i="7"/>
  <c r="B2273" i="7" s="1"/>
  <c r="D2094" i="7"/>
  <c r="B2094" i="7" s="1"/>
  <c r="D1923" i="7"/>
  <c r="B1923" i="7" s="1"/>
  <c r="D3004" i="7"/>
  <c r="B3004" i="7" s="1"/>
  <c r="D1840" i="7"/>
  <c r="B1840" i="7" s="1"/>
  <c r="D2772" i="7"/>
  <c r="B2772" i="7" s="1"/>
  <c r="D1762" i="7"/>
  <c r="B1762" i="7" s="1"/>
  <c r="D1810" i="7"/>
  <c r="B1810" i="7" s="1"/>
  <c r="D3146" i="7"/>
  <c r="B3146" i="7" s="1"/>
  <c r="D3179" i="7"/>
  <c r="B3179" i="7" s="1"/>
  <c r="D2823" i="7"/>
  <c r="B2823" i="7" s="1"/>
  <c r="D2460" i="7"/>
  <c r="D2070" i="7"/>
  <c r="B2070" i="7" s="1"/>
  <c r="D2469" i="7"/>
  <c r="B2469" i="7" s="1"/>
  <c r="D1807" i="7"/>
  <c r="B1807" i="7" s="1"/>
  <c r="D2586" i="7"/>
  <c r="B2586" i="7" s="1"/>
  <c r="D1682" i="7"/>
  <c r="B1682" i="7" s="1"/>
  <c r="D1563" i="7"/>
  <c r="D2002" i="7"/>
  <c r="B2002" i="7" s="1"/>
  <c r="D2092" i="7"/>
  <c r="D2334" i="7"/>
  <c r="B2334" i="7" s="1"/>
  <c r="D2859" i="7"/>
  <c r="B2859" i="7" s="1"/>
  <c r="D1737" i="7"/>
  <c r="B1737" i="7" s="1"/>
  <c r="D3223" i="7"/>
  <c r="B3223" i="7" s="1"/>
  <c r="D1594" i="7"/>
  <c r="B1594" i="7" s="1"/>
  <c r="D2291" i="7"/>
  <c r="B2291" i="7" s="1"/>
  <c r="D2645" i="7"/>
  <c r="B2645" i="7" s="1"/>
  <c r="D2488" i="7"/>
  <c r="D1977" i="7"/>
  <c r="D2056" i="7"/>
  <c r="B2056" i="7" s="1"/>
  <c r="D1667" i="7"/>
  <c r="B1667" i="7" s="1"/>
  <c r="D1952" i="7"/>
  <c r="B1952" i="7" s="1"/>
  <c r="D1736" i="7"/>
  <c r="B1736" i="7" s="1"/>
  <c r="D3200" i="7"/>
  <c r="D3098" i="7"/>
  <c r="B3098" i="7" s="1"/>
  <c r="D3129" i="7"/>
  <c r="D2947" i="7"/>
  <c r="B2947" i="7" s="1"/>
  <c r="D2144" i="7"/>
  <c r="B2144" i="7" s="1"/>
  <c r="D1605" i="7"/>
  <c r="B1605" i="7" s="1"/>
  <c r="D1511" i="7"/>
  <c r="D1772" i="7"/>
  <c r="B1772" i="7" s="1"/>
  <c r="D1753" i="7"/>
  <c r="B1753" i="7" s="1"/>
  <c r="D2385" i="7"/>
  <c r="B2385" i="7" s="1"/>
  <c r="D2365" i="7"/>
  <c r="D2592" i="7"/>
  <c r="B2592" i="7" s="1"/>
  <c r="D2752" i="7"/>
  <c r="B2752" i="7" s="1"/>
  <c r="D2123" i="7"/>
  <c r="B2123" i="7" s="1"/>
  <c r="D1684" i="7"/>
  <c r="B1684" i="7" s="1"/>
  <c r="D2558" i="7"/>
  <c r="B2558" i="7" s="1"/>
  <c r="D1619" i="7"/>
  <c r="B1619" i="7" s="1"/>
  <c r="D1958" i="7"/>
  <c r="B1958" i="7" s="1"/>
  <c r="D2390" i="7"/>
  <c r="B2390" i="7" s="1"/>
  <c r="D2172" i="7"/>
  <c r="B2172" i="7" s="1"/>
  <c r="D2744" i="7"/>
  <c r="B2744" i="7" s="1"/>
  <c r="D3040" i="7"/>
  <c r="B3040" i="7" s="1"/>
  <c r="D3076" i="7"/>
  <c r="B3076" i="7" s="1"/>
  <c r="D2208" i="7"/>
  <c r="B2208" i="7" s="1"/>
  <c r="D2667" i="7"/>
  <c r="B2667" i="7" s="1"/>
  <c r="D1506" i="7"/>
  <c r="B1506" i="7" s="1"/>
  <c r="D2287" i="7"/>
  <c r="B2287" i="7" s="1"/>
  <c r="D1913" i="7"/>
  <c r="B1913" i="7" s="1"/>
  <c r="D2451" i="7"/>
  <c r="B2451" i="7" s="1"/>
  <c r="D1966" i="7"/>
  <c r="B1966" i="7" s="1"/>
  <c r="D2670" i="7"/>
  <c r="B2670" i="7" s="1"/>
  <c r="D2834" i="7"/>
  <c r="B2834" i="7" s="1"/>
  <c r="D2746" i="7"/>
  <c r="B2746" i="7" s="1"/>
  <c r="D1733" i="7"/>
  <c r="B1733" i="7" s="1"/>
  <c r="D1639" i="7"/>
  <c r="B1639" i="7" s="1"/>
  <c r="D1788" i="7"/>
  <c r="B1788" i="7" s="1"/>
  <c r="D2049" i="7"/>
  <c r="B2049" i="7" s="1"/>
  <c r="D2084" i="7"/>
  <c r="B2084" i="7" s="1"/>
  <c r="D2191" i="7"/>
  <c r="B2191" i="7" s="1"/>
  <c r="D1729" i="7"/>
  <c r="B1729" i="7" s="1"/>
  <c r="D1881" i="7"/>
  <c r="B1881" i="7" s="1"/>
  <c r="D2678" i="7"/>
  <c r="B2678" i="7" s="1"/>
  <c r="D1880" i="7"/>
  <c r="B1880" i="7" s="1"/>
  <c r="D1893" i="7"/>
  <c r="B1893" i="7" s="1"/>
  <c r="D2826" i="7"/>
  <c r="B2826" i="7" s="1"/>
  <c r="D2319" i="7"/>
  <c r="B2319" i="7" s="1"/>
  <c r="D2264" i="7"/>
  <c r="B2264" i="7" s="1"/>
  <c r="D1550" i="7"/>
  <c r="D2362" i="7"/>
  <c r="B2362" i="7" s="1"/>
  <c r="D1546" i="7"/>
  <c r="B1546" i="7" s="1"/>
  <c r="D3158" i="7"/>
  <c r="B3158" i="7" s="1"/>
  <c r="D3173" i="7"/>
  <c r="B3173" i="7" s="1"/>
  <c r="D1581" i="7"/>
  <c r="B1581" i="7" s="1"/>
  <c r="D2303" i="7"/>
  <c r="B2303" i="7" s="1"/>
  <c r="D3221" i="7"/>
  <c r="B3221" i="7" s="1"/>
  <c r="D1620" i="7"/>
  <c r="B1620" i="7" s="1"/>
  <c r="D2778" i="7"/>
  <c r="B2778" i="7" s="1"/>
  <c r="D2373" i="7"/>
  <c r="B2373" i="7" s="1"/>
  <c r="D3167" i="7"/>
  <c r="B3167" i="7" s="1"/>
  <c r="D2914" i="7"/>
  <c r="B2914" i="7" s="1"/>
  <c r="D2716" i="7"/>
  <c r="B2716" i="7" s="1"/>
  <c r="D3122" i="7"/>
  <c r="B3122" i="7" s="1"/>
  <c r="D2465" i="7"/>
  <c r="B2465" i="7" s="1"/>
  <c r="D2406" i="7"/>
  <c r="B2406" i="7" s="1"/>
  <c r="D2426" i="7"/>
  <c r="B2426" i="7" s="1"/>
  <c r="D2069" i="7"/>
  <c r="B2069" i="7" s="1"/>
  <c r="D1577" i="7"/>
  <c r="B1577" i="7" s="1"/>
  <c r="D1569" i="7"/>
  <c r="B1569" i="7" s="1"/>
  <c r="D2054" i="7"/>
  <c r="B2054" i="7" s="1"/>
  <c r="D2482" i="7"/>
  <c r="B2482" i="7" s="1"/>
  <c r="D2150" i="7"/>
  <c r="B2150" i="7" s="1"/>
  <c r="D2097" i="7"/>
  <c r="B2097" i="7" s="1"/>
  <c r="D2445" i="7"/>
  <c r="B2445" i="7" s="1"/>
  <c r="D2840" i="7"/>
  <c r="B2840" i="7" s="1"/>
  <c r="D1611" i="7"/>
  <c r="B1611" i="7" s="1"/>
  <c r="D1779" i="7"/>
  <c r="B1779" i="7" s="1"/>
  <c r="D2212" i="7"/>
  <c r="B2212" i="7" s="1"/>
  <c r="D1743" i="7"/>
  <c r="B1743" i="7" s="1"/>
  <c r="D3011" i="7"/>
  <c r="B3011" i="7" s="1"/>
  <c r="D2673" i="7"/>
  <c r="B2673" i="7" s="1"/>
  <c r="D2045" i="7"/>
  <c r="B2045" i="7" s="1"/>
  <c r="D2226" i="7"/>
  <c r="B2226" i="7" s="1"/>
  <c r="D2972" i="7"/>
  <c r="B2972" i="7" s="1"/>
  <c r="D2035" i="7"/>
  <c r="B2035" i="7" s="1"/>
  <c r="D2908" i="7"/>
  <c r="B2908" i="7" s="1"/>
  <c r="D2496" i="7"/>
  <c r="B2496" i="7" s="1"/>
  <c r="D2879" i="7"/>
  <c r="B2879" i="7" s="1"/>
  <c r="D2704" i="7"/>
  <c r="B2704" i="7" s="1"/>
  <c r="D1918" i="7"/>
  <c r="B1918" i="7" s="1"/>
  <c r="D2997" i="7"/>
  <c r="B2997" i="7" s="1"/>
  <c r="D2610" i="7"/>
  <c r="B2610" i="7" s="1"/>
  <c r="D2659" i="7"/>
  <c r="B2659" i="7" s="1"/>
  <c r="D2682" i="7"/>
  <c r="B2682" i="7" s="1"/>
  <c r="D1557" i="7"/>
  <c r="B1557" i="7" s="1"/>
  <c r="D2981" i="7"/>
  <c r="B2981" i="7" s="1"/>
  <c r="D2973" i="7"/>
  <c r="B2973" i="7" s="1"/>
  <c r="D2956" i="7"/>
  <c r="B2956" i="7" s="1"/>
  <c r="D2770" i="7"/>
  <c r="B2770" i="7" s="1"/>
  <c r="D2198" i="7"/>
  <c r="B2198" i="7" s="1"/>
  <c r="D1643" i="7"/>
  <c r="B1643" i="7" s="1"/>
  <c r="D2050" i="7"/>
  <c r="B2050" i="7" s="1"/>
  <c r="D1834" i="7"/>
  <c r="B1834" i="7" s="1"/>
  <c r="D2686" i="7"/>
  <c r="B2686" i="7" s="1"/>
  <c r="D2919" i="7"/>
  <c r="B2919" i="7" s="1"/>
  <c r="D1528" i="7"/>
  <c r="B1528" i="7" s="1"/>
  <c r="D2489" i="7"/>
  <c r="B2489" i="7" s="1"/>
  <c r="D2683" i="7"/>
  <c r="B2683" i="7" s="1"/>
  <c r="D3080" i="7"/>
  <c r="B3080" i="7" s="1"/>
  <c r="D1770" i="7"/>
  <c r="B1770" i="7" s="1"/>
  <c r="D2612" i="7"/>
  <c r="B2612" i="7" s="1"/>
  <c r="D2901" i="7"/>
  <c r="B2901" i="7" s="1"/>
  <c r="D2801" i="7"/>
  <c r="B2801" i="7" s="1"/>
  <c r="D2624" i="7"/>
  <c r="B2624" i="7" s="1"/>
  <c r="D2980" i="7"/>
  <c r="B2980" i="7" s="1"/>
  <c r="D2472" i="7"/>
  <c r="B2472" i="7" s="1"/>
  <c r="D2694" i="7"/>
  <c r="B2694" i="7" s="1"/>
  <c r="D2715" i="7"/>
  <c r="B2715" i="7" s="1"/>
  <c r="D1956" i="7"/>
  <c r="B1956" i="7" s="1"/>
  <c r="D2587" i="7"/>
  <c r="B2587" i="7" s="1"/>
  <c r="D2452" i="7"/>
  <c r="B2452" i="7" s="1"/>
  <c r="D2335" i="7"/>
  <c r="B2335" i="7" s="1"/>
  <c r="D2750" i="7"/>
  <c r="B2750" i="7" s="1"/>
  <c r="D1926" i="7"/>
  <c r="B1926" i="7" s="1"/>
  <c r="D1547" i="7"/>
  <c r="B1547" i="7" s="1"/>
  <c r="D1567" i="7"/>
  <c r="B1567" i="7" s="1"/>
  <c r="D3197" i="7"/>
  <c r="B3197" i="7" s="1"/>
  <c r="D1790" i="7"/>
  <c r="B1790" i="7" s="1"/>
  <c r="D1711" i="7"/>
  <c r="B1711" i="7" s="1"/>
  <c r="D2603" i="7"/>
  <c r="B2603" i="7" s="1"/>
  <c r="D2140" i="7"/>
  <c r="B2140" i="7" s="1"/>
  <c r="D3194" i="7"/>
  <c r="B3194" i="7" s="1"/>
  <c r="D1793" i="7"/>
  <c r="B1793" i="7" s="1"/>
  <c r="D2809" i="7"/>
  <c r="B2809" i="7" s="1"/>
  <c r="D1552" i="7"/>
  <c r="B1552" i="7" s="1"/>
  <c r="D2158" i="7"/>
  <c r="B2158" i="7" s="1"/>
  <c r="D1585" i="7"/>
  <c r="D1750" i="7"/>
  <c r="B1750" i="7" s="1"/>
  <c r="D1869" i="7"/>
  <c r="B1869" i="7" s="1"/>
  <c r="D2095" i="7"/>
  <c r="B2095" i="7" s="1"/>
  <c r="D2423" i="7"/>
  <c r="B2423" i="7" s="1"/>
  <c r="D2723" i="7"/>
  <c r="B2723" i="7" s="1"/>
  <c r="D3017" i="7"/>
  <c r="B3017" i="7" s="1"/>
  <c r="D2473" i="7"/>
  <c r="B2473" i="7" s="1"/>
  <c r="D1787" i="7"/>
  <c r="B1787" i="7" s="1"/>
  <c r="D2403" i="7"/>
  <c r="B2403" i="7" s="1"/>
  <c r="D2305" i="7"/>
  <c r="B2305" i="7" s="1"/>
  <c r="D2098" i="7"/>
  <c r="B2098" i="7" s="1"/>
  <c r="D2799" i="7"/>
  <c r="B2799" i="7" s="1"/>
  <c r="D2724" i="7"/>
  <c r="B2724" i="7" s="1"/>
  <c r="D2945" i="7"/>
  <c r="B2945" i="7" s="1"/>
  <c r="D1500" i="7"/>
  <c r="B1500" i="7" s="1"/>
  <c r="D3156" i="7"/>
  <c r="B3156" i="7" s="1"/>
  <c r="D1882" i="7"/>
  <c r="B1882" i="7" s="1"/>
  <c r="D3212" i="7"/>
  <c r="B3212" i="7" s="1"/>
  <c r="D2483" i="7"/>
  <c r="B2483" i="7" s="1"/>
  <c r="D2535" i="7"/>
  <c r="B2535" i="7" s="1"/>
  <c r="D1534" i="7"/>
  <c r="B1534" i="7" s="1"/>
  <c r="D2563" i="7"/>
  <c r="B2563" i="7" s="1"/>
  <c r="D1663" i="7"/>
  <c r="B1663" i="7" s="1"/>
  <c r="D1863" i="7"/>
  <c r="B1863" i="7" s="1"/>
  <c r="D1638" i="7"/>
  <c r="B1638" i="7" s="1"/>
  <c r="D1719" i="7"/>
  <c r="B1719" i="7" s="1"/>
  <c r="D2111" i="7"/>
  <c r="B2111" i="7" s="1"/>
  <c r="D1824" i="7"/>
  <c r="B1824" i="7" s="1"/>
  <c r="D2783" i="7"/>
  <c r="B2783" i="7" s="1"/>
  <c r="D1593" i="7"/>
  <c r="B1593" i="7" s="1"/>
  <c r="D3094" i="7"/>
  <c r="B3094" i="7" s="1"/>
  <c r="D2695" i="7"/>
  <c r="B2695" i="7" s="1"/>
  <c r="D2975" i="7"/>
  <c r="B2975" i="7" s="1"/>
  <c r="D1490" i="7"/>
  <c r="B1490" i="7" s="1"/>
  <c r="D2811" i="7"/>
  <c r="B2811" i="7" s="1"/>
  <c r="D2326" i="7"/>
  <c r="B2326" i="7" s="1"/>
  <c r="D1533" i="7"/>
  <c r="B1533" i="7" s="1"/>
  <c r="D2051" i="7"/>
  <c r="B2051" i="7" s="1"/>
  <c r="D1948" i="7"/>
  <c r="B1948" i="7" s="1"/>
  <c r="D1696" i="7"/>
  <c r="D2604" i="7"/>
  <c r="B2604" i="7" s="1"/>
  <c r="D2327" i="7"/>
  <c r="B2327" i="7" s="1"/>
  <c r="D1556" i="7"/>
  <c r="B1556" i="7" s="1"/>
  <c r="D1543" i="7"/>
  <c r="B1543" i="7" s="1"/>
  <c r="D1853" i="7"/>
  <c r="B1853" i="7" s="1"/>
  <c r="D3018" i="7"/>
  <c r="B3018" i="7" s="1"/>
  <c r="D3035" i="7"/>
  <c r="B3035" i="7" s="1"/>
  <c r="D2775" i="7"/>
  <c r="B2775" i="7" s="1"/>
  <c r="D2014" i="7"/>
  <c r="B2014" i="7" s="1"/>
  <c r="D2458" i="7"/>
  <c r="B2458" i="7" s="1"/>
  <c r="D2665" i="7"/>
  <c r="B2665" i="7" s="1"/>
  <c r="D3182" i="7"/>
  <c r="B3182" i="7" s="1"/>
  <c r="D2109" i="7"/>
  <c r="B2109" i="7" s="1"/>
  <c r="D1635" i="7"/>
  <c r="B1635" i="7" s="1"/>
  <c r="D1705" i="7"/>
  <c r="B1705" i="7" s="1"/>
  <c r="D2814" i="7"/>
  <c r="B2814" i="7" s="1"/>
  <c r="D2795" i="7"/>
  <c r="B2795" i="7" s="1"/>
  <c r="D1532" i="7"/>
  <c r="B1532" i="7" s="1"/>
  <c r="D1524" i="7"/>
  <c r="D3135" i="7"/>
  <c r="B3135" i="7" s="1"/>
  <c r="D2167" i="7"/>
  <c r="B2167" i="7" s="1"/>
  <c r="D2344" i="7"/>
  <c r="B2344" i="7" s="1"/>
  <c r="D2071" i="7"/>
  <c r="B2071" i="7" s="1"/>
  <c r="D3110" i="7"/>
  <c r="B3110" i="7" s="1"/>
  <c r="D3176" i="7"/>
  <c r="B3176" i="7" s="1"/>
  <c r="D2977" i="7"/>
  <c r="B2977" i="7" s="1"/>
  <c r="D1785" i="7"/>
  <c r="B1785" i="7" s="1"/>
  <c r="D2043" i="7"/>
  <c r="B2043" i="7" s="1"/>
  <c r="D2328" i="7"/>
  <c r="B2328" i="7" s="1"/>
  <c r="D2714" i="7"/>
  <c r="B2714" i="7" s="1"/>
  <c r="D2497" i="7"/>
  <c r="B2497" i="7" s="1"/>
  <c r="D2503" i="7"/>
  <c r="B2503" i="7" s="1"/>
  <c r="D2863" i="7"/>
  <c r="B2863" i="7" s="1"/>
  <c r="D2059" i="7"/>
  <c r="B2059" i="7" s="1"/>
  <c r="D2654" i="7"/>
  <c r="B2654" i="7" s="1"/>
  <c r="D3052" i="7"/>
  <c r="B3052" i="7" s="1"/>
  <c r="D2855" i="7"/>
  <c r="B2855" i="7" s="1"/>
  <c r="D3113" i="7"/>
  <c r="B3113" i="7" s="1"/>
  <c r="D1621" i="7"/>
  <c r="B1621" i="7" s="1"/>
  <c r="D2036" i="7"/>
  <c r="B2036" i="7" s="1"/>
  <c r="D1812" i="7"/>
  <c r="B1812" i="7" s="1"/>
  <c r="D1897" i="7"/>
  <c r="B1897" i="7" s="1"/>
  <c r="D2468" i="7"/>
  <c r="B2468" i="7" s="1"/>
  <c r="D1725" i="7"/>
  <c r="B1725" i="7" s="1"/>
  <c r="D1930" i="7"/>
  <c r="B1930" i="7" s="1"/>
  <c r="D2044" i="7"/>
  <c r="B2044" i="7" s="1"/>
  <c r="D1646" i="7"/>
  <c r="B1646" i="7" s="1"/>
  <c r="D2889" i="7"/>
  <c r="B2889" i="7" s="1"/>
  <c r="D2545" i="7"/>
  <c r="B2545" i="7" s="1"/>
  <c r="D2856" i="7"/>
  <c r="B2856" i="7" s="1"/>
  <c r="D2817" i="7"/>
  <c r="B2817" i="7" s="1"/>
  <c r="D2099" i="7"/>
  <c r="B2099" i="7" s="1"/>
  <c r="D2146" i="7"/>
  <c r="B2146" i="7" s="1"/>
  <c r="D2548" i="7"/>
  <c r="B2548" i="7" s="1"/>
  <c r="D2020" i="7"/>
  <c r="B2020" i="7" s="1"/>
  <c r="D2516" i="7"/>
  <c r="B2516" i="7" s="1"/>
  <c r="D2803" i="7"/>
  <c r="B2803" i="7" s="1"/>
  <c r="D1931" i="7"/>
  <c r="B1931" i="7" s="1"/>
  <c r="D1955" i="7"/>
  <c r="B1955" i="7" s="1"/>
  <c r="D2081" i="7"/>
  <c r="B2081" i="7" s="1"/>
  <c r="D2861" i="7"/>
  <c r="B2861" i="7" s="1"/>
  <c r="D1791" i="7"/>
  <c r="B1791" i="7" s="1"/>
  <c r="D2561" i="7"/>
  <c r="B2561" i="7" s="1"/>
  <c r="D3019" i="7"/>
  <c r="B3019" i="7" s="1"/>
  <c r="D2970" i="7"/>
  <c r="B2970" i="7" s="1"/>
  <c r="D3202" i="7"/>
  <c r="B3202" i="7" s="1"/>
  <c r="D1607" i="7"/>
  <c r="B1607" i="7" s="1"/>
  <c r="D2504" i="7"/>
  <c r="B2504" i="7" s="1"/>
  <c r="D2640" i="7"/>
  <c r="B2640" i="7" s="1"/>
  <c r="D2781" i="7"/>
  <c r="B2781" i="7" s="1"/>
  <c r="D2358" i="7"/>
  <c r="B2358" i="7" s="1"/>
  <c r="D2933" i="7"/>
  <c r="B2933" i="7" s="1"/>
  <c r="D2500" i="7"/>
  <c r="B2500" i="7" s="1"/>
  <c r="D2103" i="7"/>
  <c r="B2103" i="7" s="1"/>
  <c r="D2124" i="7"/>
  <c r="B2124" i="7" s="1"/>
  <c r="D3209" i="7"/>
  <c r="B3209" i="7" s="1"/>
  <c r="D2275" i="7"/>
  <c r="B2275" i="7" s="1"/>
  <c r="D2779" i="7"/>
  <c r="B2779" i="7" s="1"/>
  <c r="D2272" i="7"/>
  <c r="B2272" i="7" s="1"/>
  <c r="D2041" i="7"/>
  <c r="B2041" i="7" s="1"/>
  <c r="D3102" i="7"/>
  <c r="B3102" i="7" s="1"/>
  <c r="D2205" i="7"/>
  <c r="B2205" i="7" s="1"/>
  <c r="D2543" i="7"/>
  <c r="B2543" i="7" s="1"/>
  <c r="D1744" i="7"/>
  <c r="B1744" i="7" s="1"/>
  <c r="D3169" i="7"/>
  <c r="B3169" i="7" s="1"/>
  <c r="D2742" i="7"/>
  <c r="B2742" i="7" s="1"/>
  <c r="D2293" i="7"/>
  <c r="B2293" i="7" s="1"/>
  <c r="D3140" i="7"/>
  <c r="B3140" i="7" s="1"/>
  <c r="D2660" i="7"/>
  <c r="B2660" i="7" s="1"/>
  <c r="D1755" i="7"/>
  <c r="B1755" i="7" s="1"/>
  <c r="D2361" i="7"/>
  <c r="B2361" i="7" s="1"/>
  <c r="D2254" i="7"/>
  <c r="B2254" i="7" s="1"/>
  <c r="D2583" i="7"/>
  <c r="B2583" i="7" s="1"/>
  <c r="D2278" i="7"/>
  <c r="B2278" i="7" s="1"/>
  <c r="D1751" i="7"/>
  <c r="B1751" i="7" s="1"/>
  <c r="D2926" i="7"/>
  <c r="B2926" i="7" s="1"/>
  <c r="D2096" i="7"/>
  <c r="B2096" i="7" s="1"/>
  <c r="D2343" i="7"/>
  <c r="B2343" i="7" s="1"/>
  <c r="D2734" i="7"/>
  <c r="B2734" i="7" s="1"/>
  <c r="D1827" i="7"/>
  <c r="B1827" i="7" s="1"/>
  <c r="D2951" i="7"/>
  <c r="B2951" i="7" s="1"/>
  <c r="D3245" i="7"/>
  <c r="B3245" i="7" s="1"/>
  <c r="D3121" i="7"/>
  <c r="B3121" i="7" s="1"/>
  <c r="D2132" i="7"/>
  <c r="B2132" i="7" s="1"/>
  <c r="D3220" i="7"/>
  <c r="B3220" i="7" s="1"/>
  <c r="D1891" i="7"/>
  <c r="B1891" i="7" s="1"/>
  <c r="D3250" i="7"/>
  <c r="B3250" i="7" s="1"/>
  <c r="D1489" i="7"/>
  <c r="B1489" i="7" s="1"/>
  <c r="D1798" i="7"/>
  <c r="B1798" i="7" s="1"/>
  <c r="D2950" i="7"/>
  <c r="B2950" i="7" s="1"/>
  <c r="D2599" i="7"/>
  <c r="B2599" i="7" s="1"/>
  <c r="D1572" i="7"/>
  <c r="B1572" i="7" s="1"/>
  <c r="D3186" i="7"/>
  <c r="B3186" i="7" s="1"/>
  <c r="D1942" i="7"/>
  <c r="B1942" i="7" s="1"/>
  <c r="D2550" i="7"/>
  <c r="B2550" i="7" s="1"/>
  <c r="D3069" i="7"/>
  <c r="B3069" i="7" s="1"/>
  <c r="D2930" i="7"/>
  <c r="B2930" i="7" s="1"/>
  <c r="D2367" i="7"/>
  <c r="B2367" i="7" s="1"/>
  <c r="D2582" i="7"/>
  <c r="B2582" i="7" s="1"/>
  <c r="D2405" i="7"/>
  <c r="B2405" i="7" s="1"/>
  <c r="D2844" i="7"/>
  <c r="B2844" i="7" s="1"/>
  <c r="D1782" i="7"/>
  <c r="B1782" i="7" s="1"/>
  <c r="D1558" i="7"/>
  <c r="B1558" i="7" s="1"/>
  <c r="D1672" i="7"/>
  <c r="B1672" i="7" s="1"/>
  <c r="D3125" i="7"/>
  <c r="B3125" i="7" s="1"/>
  <c r="D2646" i="7"/>
  <c r="B2646" i="7" s="1"/>
  <c r="D2217" i="7"/>
  <c r="B2217" i="7" s="1"/>
  <c r="D1493" i="7"/>
  <c r="B1493" i="7" s="1"/>
  <c r="D2957" i="7"/>
  <c r="B2957" i="7" s="1"/>
  <c r="D3010" i="7"/>
  <c r="B3010" i="7" s="1"/>
  <c r="D2534" i="7"/>
  <c r="B2534" i="7" s="1"/>
  <c r="D2138" i="7"/>
  <c r="B2138" i="7" s="1"/>
  <c r="D2357" i="7"/>
  <c r="B2357" i="7" s="1"/>
  <c r="D3099" i="7"/>
  <c r="B3099" i="7" s="1"/>
  <c r="D3002" i="7"/>
  <c r="B3002" i="7" s="1"/>
  <c r="D2126" i="7"/>
  <c r="B2126" i="7" s="1"/>
  <c r="D1969" i="7"/>
  <c r="B1969" i="7" s="1"/>
  <c r="D2200" i="7"/>
  <c r="B2200" i="7" s="1"/>
  <c r="D1499" i="7"/>
  <c r="B1499" i="7" s="1"/>
  <c r="D2400" i="7"/>
  <c r="B2400" i="7" s="1"/>
  <c r="D1806" i="7"/>
  <c r="B1806" i="7" s="1"/>
  <c r="D1822" i="7"/>
  <c r="B1822" i="7" s="1"/>
  <c r="D2280" i="7"/>
  <c r="B2280" i="7" s="1"/>
  <c r="D2789" i="7"/>
  <c r="B2789" i="7" s="1"/>
  <c r="D2130" i="7"/>
  <c r="B2130" i="7" s="1"/>
  <c r="D3237" i="7"/>
  <c r="B3237" i="7" s="1"/>
  <c r="D1970" i="7"/>
  <c r="B1970" i="7" s="1"/>
  <c r="D3032" i="7"/>
  <c r="B3032" i="7" s="1"/>
  <c r="D2765" i="7"/>
  <c r="B2765" i="7" s="1"/>
  <c r="D3242" i="7"/>
  <c r="B3242" i="7" s="1"/>
  <c r="D1487" i="7"/>
  <c r="B1487" i="7" s="1"/>
  <c r="D3177" i="7"/>
  <c r="B3177" i="7" s="1"/>
  <c r="D2436" i="7"/>
  <c r="B2436" i="7" s="1"/>
  <c r="D2136" i="7"/>
  <c r="B2136" i="7" s="1"/>
  <c r="D1993" i="7"/>
  <c r="B1993" i="7" s="1"/>
  <c r="D2085" i="7"/>
  <c r="B2085" i="7" s="1"/>
  <c r="D2156" i="7"/>
  <c r="B2156" i="7" s="1"/>
  <c r="D1660" i="7"/>
  <c r="B1660" i="7" s="1"/>
  <c r="D3190" i="7"/>
  <c r="B3190" i="7" s="1"/>
  <c r="D2830" i="7"/>
  <c r="B2830" i="7" s="1"/>
  <c r="D1676" i="7"/>
  <c r="B1676" i="7" s="1"/>
  <c r="D3009" i="7"/>
  <c r="B3009" i="7" s="1"/>
  <c r="D1631" i="7"/>
  <c r="B1631" i="7" s="1"/>
  <c r="D2638" i="7"/>
  <c r="B2638" i="7" s="1"/>
  <c r="D2829" i="7"/>
  <c r="B2829" i="7" s="1"/>
  <c r="D2712" i="7"/>
  <c r="B2712" i="7" s="1"/>
  <c r="D3153" i="7"/>
  <c r="B3153" i="7" s="1"/>
  <c r="D1703" i="7"/>
  <c r="B1703" i="7" s="1"/>
  <c r="D1530" i="7"/>
  <c r="B1530" i="7" s="1"/>
  <c r="D1708" i="7"/>
  <c r="B1708" i="7" s="1"/>
  <c r="D2907" i="7"/>
  <c r="B2907" i="7" s="1"/>
  <c r="D3150" i="7"/>
  <c r="B3150" i="7" s="1"/>
  <c r="D2960" i="7"/>
  <c r="B2960" i="7" s="1"/>
  <c r="D2038" i="7"/>
  <c r="B2038" i="7" s="1"/>
  <c r="D3057" i="7"/>
  <c r="B3057" i="7" s="1"/>
  <c r="D1748" i="7"/>
  <c r="B1748" i="7" s="1"/>
  <c r="D2647" i="7"/>
  <c r="B2647" i="7" s="1"/>
  <c r="D2047" i="7"/>
  <c r="B2047" i="7" s="1"/>
  <c r="D2995" i="7"/>
  <c r="B2995" i="7" s="1"/>
  <c r="D1584" i="7"/>
  <c r="B1584" i="7" s="1"/>
  <c r="D3162" i="7"/>
  <c r="B3162" i="7" s="1"/>
  <c r="D2684" i="7"/>
  <c r="B2684" i="7" s="1"/>
  <c r="D2194" i="7"/>
  <c r="B2194" i="7" s="1"/>
  <c r="D2270" i="7"/>
  <c r="B2270" i="7" s="1"/>
  <c r="D1944" i="7"/>
  <c r="B1944" i="7" s="1"/>
  <c r="D1856" i="7"/>
  <c r="B1856" i="7" s="1"/>
  <c r="D2807" i="7"/>
  <c r="B2807" i="7" s="1"/>
  <c r="D1690" i="7"/>
  <c r="B1690" i="7" s="1"/>
  <c r="D1766" i="7"/>
  <c r="B1766" i="7" s="1"/>
  <c r="D2360" i="7"/>
  <c r="B2360" i="7" s="1"/>
  <c r="D1700" i="7"/>
  <c r="B1700" i="7" s="1"/>
  <c r="D2776" i="7"/>
  <c r="B2776" i="7" s="1"/>
  <c r="D2190" i="7"/>
  <c r="B2190" i="7" s="1"/>
  <c r="D1602" i="7"/>
  <c r="B1602" i="7" s="1"/>
  <c r="D2467" i="7"/>
  <c r="B2467" i="7" s="1"/>
  <c r="D2066" i="7"/>
  <c r="B2066" i="7" s="1"/>
  <c r="D3049" i="7"/>
  <c r="B3049" i="7" s="1"/>
  <c r="D2292" i="7"/>
  <c r="B2292" i="7" s="1"/>
  <c r="D2615" i="7"/>
  <c r="B2615" i="7" s="1"/>
  <c r="D1831" i="7"/>
  <c r="B1831" i="7" s="1"/>
  <c r="D3088" i="7"/>
  <c r="B3088" i="7" s="1"/>
  <c r="D2295" i="7"/>
  <c r="B2295" i="7" s="1"/>
  <c r="D2466" i="7"/>
  <c r="B2466" i="7" s="1"/>
  <c r="D1865" i="7"/>
  <c r="B1865" i="7" s="1"/>
  <c r="D3068" i="7"/>
  <c r="B3068" i="7" s="1"/>
  <c r="D2652" i="7"/>
  <c r="B2652" i="7" s="1"/>
  <c r="D3160" i="7"/>
  <c r="B3160" i="7" s="1"/>
  <c r="D2806" i="7"/>
  <c r="B2806" i="7" s="1"/>
  <c r="D2707" i="7"/>
  <c r="B2707" i="7" s="1"/>
  <c r="D2520" i="7"/>
  <c r="B2520" i="7" s="1"/>
  <c r="D3031" i="7"/>
  <c r="B3031" i="7" s="1"/>
  <c r="D2338" i="7"/>
  <c r="B2338" i="7" s="1"/>
  <c r="D2790" i="7"/>
  <c r="B2790" i="7" s="1"/>
  <c r="D1978" i="7"/>
  <c r="B1978" i="7" s="1"/>
  <c r="D2407" i="7"/>
  <c r="B2407" i="7" s="1"/>
  <c r="D1979" i="7"/>
  <c r="B1979" i="7" s="1"/>
  <c r="D1954" i="7"/>
  <c r="B1954" i="7" s="1"/>
  <c r="D2820" i="7"/>
  <c r="B2820" i="7" s="1"/>
  <c r="D3030" i="7"/>
  <c r="B3030" i="7" s="1"/>
  <c r="D2388" i="7"/>
  <c r="B2388" i="7" s="1"/>
  <c r="D3206" i="7"/>
  <c r="B3206" i="7" s="1"/>
  <c r="D2531" i="7"/>
  <c r="B2531" i="7" s="1"/>
  <c r="D2917" i="7"/>
  <c r="B2917" i="7" s="1"/>
  <c r="D2179" i="7"/>
  <c r="B2179" i="7" s="1"/>
  <c r="D1526" i="7"/>
  <c r="B1526" i="7" s="1"/>
  <c r="D2521" i="7"/>
  <c r="B2521" i="7" s="1"/>
  <c r="D2314" i="7"/>
  <c r="B2314" i="7" s="1"/>
  <c r="D2616" i="7"/>
  <c r="B2616" i="7" s="1"/>
  <c r="D1486" i="7"/>
  <c r="B1486" i="7" s="1"/>
  <c r="D2404" i="7"/>
  <c r="B2404" i="7" s="1"/>
  <c r="D3116" i="7"/>
  <c r="B3116" i="7" s="1"/>
  <c r="D3007" i="7"/>
  <c r="B3007" i="7" s="1"/>
  <c r="D3207" i="7"/>
  <c r="B3207" i="7" s="1"/>
  <c r="D1692" i="7"/>
  <c r="B1692" i="7" s="1"/>
  <c r="D2258" i="7"/>
  <c r="B2258" i="7" s="1"/>
  <c r="D1963" i="7"/>
  <c r="B1963" i="7" s="1"/>
  <c r="D2369" i="7"/>
  <c r="B2369" i="7" s="1"/>
  <c r="D2268" i="7"/>
  <c r="B2268" i="7" s="1"/>
  <c r="D1959" i="7"/>
  <c r="B1959" i="7" s="1"/>
  <c r="D2355" i="7"/>
  <c r="B2355" i="7" s="1"/>
  <c r="D1890" i="7"/>
  <c r="B1890" i="7" s="1"/>
  <c r="D1961" i="7"/>
  <c r="B1961" i="7" s="1"/>
  <c r="D1849" i="7"/>
  <c r="B1849" i="7" s="1"/>
  <c r="D2938" i="7"/>
  <c r="B2938" i="7" s="1"/>
  <c r="D2257" i="7"/>
  <c r="B2257" i="7" s="1"/>
  <c r="D1991" i="7"/>
  <c r="B1991" i="7" s="1"/>
  <c r="D2134" i="7"/>
  <c r="B2134" i="7" s="1"/>
  <c r="D2235" i="7"/>
  <c r="B2235" i="7" s="1"/>
  <c r="D3257" i="7"/>
  <c r="B3257" i="7" s="1"/>
  <c r="D2982" i="7"/>
  <c r="B2982" i="7" s="1"/>
  <c r="D2644" i="7"/>
  <c r="B2644" i="7" s="1"/>
  <c r="D3255" i="7"/>
  <c r="B3255" i="7" s="1"/>
  <c r="D3240" i="7"/>
  <c r="B3240" i="7" s="1"/>
  <c r="D2105" i="7"/>
  <c r="B2105" i="7" s="1"/>
  <c r="D1823" i="7"/>
  <c r="B1823" i="7" s="1"/>
  <c r="D2597" i="7"/>
  <c r="B2597" i="7" s="1"/>
  <c r="D2662" i="7"/>
  <c r="B2662" i="7" s="1"/>
  <c r="D2299" i="7"/>
  <c r="B2299" i="7" s="1"/>
  <c r="D2629" i="7"/>
  <c r="B2629" i="7" s="1"/>
  <c r="D2617" i="7"/>
  <c r="B2617" i="7" s="1"/>
  <c r="D1749" i="7"/>
  <c r="B1749" i="7" s="1"/>
  <c r="D3131" i="7"/>
  <c r="B3131" i="7" s="1"/>
  <c r="D2117" i="7"/>
  <c r="B2117" i="7" s="1"/>
  <c r="D1629" i="7"/>
  <c r="B1629" i="7" s="1"/>
  <c r="D3249" i="7"/>
  <c r="B3249" i="7" s="1"/>
  <c r="D2001" i="7"/>
  <c r="B2001" i="7" s="1"/>
  <c r="D2711" i="7"/>
  <c r="B2711" i="7" s="1"/>
  <c r="D1679" i="7"/>
  <c r="B1679" i="7" s="1"/>
  <c r="D2560" i="7"/>
  <c r="B2560" i="7" s="1"/>
  <c r="D3253" i="7"/>
  <c r="B3253" i="7" s="1"/>
  <c r="D3219" i="7"/>
  <c r="B3219" i="7" s="1"/>
  <c r="D2101" i="7"/>
  <c r="B2101" i="7" s="1"/>
  <c r="D3145" i="7"/>
  <c r="B3145" i="7" s="1"/>
  <c r="D1697" i="7"/>
  <c r="B1697" i="7" s="1"/>
  <c r="D2307" i="7"/>
  <c r="B2307" i="7" s="1"/>
  <c r="D2261" i="7"/>
  <c r="B2261" i="7" s="1"/>
  <c r="D2330" i="7"/>
  <c r="B2330" i="7" s="1"/>
  <c r="D2533" i="7"/>
  <c r="B2533" i="7" s="1"/>
  <c r="D2557" i="7"/>
  <c r="B2557" i="7" s="1"/>
  <c r="D3046" i="7"/>
  <c r="B3046" i="7" s="1"/>
  <c r="D1503" i="7"/>
  <c r="B1503" i="7" s="1"/>
  <c r="D2490" i="7"/>
  <c r="B2490" i="7" s="1"/>
  <c r="D2965" i="7"/>
  <c r="B2965" i="7" s="1"/>
  <c r="D1878" i="7"/>
  <c r="B1878" i="7" s="1"/>
  <c r="D2106" i="7"/>
  <c r="B2106" i="7" s="1"/>
  <c r="D2249" i="7"/>
  <c r="B2249" i="7" s="1"/>
  <c r="D2446" i="7"/>
  <c r="B2446" i="7" s="1"/>
  <c r="D1976" i="7"/>
  <c r="B1976" i="7" s="1"/>
  <c r="D1498" i="7"/>
  <c r="B1498" i="7" s="1"/>
  <c r="D1826" i="7"/>
  <c r="B1826" i="7" s="1"/>
  <c r="D3141" i="7"/>
  <c r="B3141" i="7" s="1"/>
  <c r="D1780" i="7"/>
  <c r="B1780" i="7" s="1"/>
  <c r="D2733" i="7"/>
  <c r="B2733" i="7" s="1"/>
  <c r="D2349" i="7"/>
  <c r="B2349" i="7" s="1"/>
  <c r="D3243" i="7"/>
  <c r="B3243" i="7" s="1"/>
  <c r="D3114" i="7"/>
  <c r="B3114" i="7" s="1"/>
  <c r="D2816" i="7"/>
  <c r="B2816" i="7" s="1"/>
  <c r="D2745" i="7"/>
  <c r="B2745" i="7" s="1"/>
  <c r="D2827" i="7"/>
  <c r="B2827" i="7" s="1"/>
  <c r="D2300" i="7"/>
  <c r="B2300" i="7" s="1"/>
  <c r="D2955" i="7"/>
  <c r="B2955" i="7" s="1"/>
  <c r="D2722" i="7"/>
  <c r="B2722" i="7" s="1"/>
  <c r="D1950" i="7"/>
  <c r="B1950" i="7" s="1"/>
  <c r="D2147" i="7"/>
  <c r="B2147" i="7" s="1"/>
  <c r="D2440" i="7"/>
  <c r="B2440" i="7" s="1"/>
  <c r="D2864" i="7"/>
  <c r="B2864" i="7" s="1"/>
  <c r="D1617" i="7"/>
  <c r="B1617" i="7" s="1"/>
  <c r="D3191" i="7"/>
  <c r="B3191" i="7" s="1"/>
  <c r="D2298" i="7"/>
  <c r="B2298" i="7" s="1"/>
  <c r="D2737" i="7"/>
  <c r="B2737" i="7" s="1"/>
  <c r="D2011" i="7"/>
  <c r="B2011" i="7" s="1"/>
  <c r="D1768" i="7"/>
  <c r="B1768" i="7" s="1"/>
  <c r="D2800" i="7"/>
  <c r="B2800" i="7" s="1"/>
  <c r="D1821" i="7"/>
  <c r="B1821" i="7" s="1"/>
  <c r="D2762" i="7"/>
  <c r="B2762" i="7" s="1"/>
  <c r="D2286" i="7"/>
  <c r="B2286" i="7" s="1"/>
  <c r="D3165" i="7"/>
  <c r="B3165" i="7" s="1"/>
  <c r="D1980" i="7"/>
  <c r="B1980" i="7" s="1"/>
  <c r="D3097" i="7"/>
  <c r="B3097" i="7" s="1"/>
  <c r="D1553" i="7"/>
  <c r="D2246" i="7"/>
  <c r="B2246" i="7" s="1"/>
  <c r="D2821" i="7"/>
  <c r="B2821" i="7" s="1"/>
  <c r="D3067" i="7"/>
  <c r="B3067" i="7" s="1"/>
  <c r="D3192" i="7"/>
  <c r="B3192" i="7" s="1"/>
  <c r="D2375" i="7"/>
  <c r="B2375" i="7" s="1"/>
  <c r="D2493" i="7"/>
  <c r="B2493" i="7" s="1"/>
  <c r="D1904" i="7"/>
  <c r="B1904" i="7" s="1"/>
  <c r="D2996" i="7"/>
  <c r="B2996" i="7" s="1"/>
  <c r="D2882" i="7"/>
  <c r="B2882" i="7" s="1"/>
  <c r="D2122" i="7"/>
  <c r="B2122" i="7" s="1"/>
  <c r="D1518" i="7"/>
  <c r="B1518" i="7" s="1"/>
  <c r="D2847" i="7"/>
  <c r="B2847" i="7" s="1"/>
  <c r="D2620" i="7"/>
  <c r="B2620" i="7" s="1"/>
  <c r="D2713" i="7"/>
  <c r="B2713" i="7" s="1"/>
  <c r="D2229" i="7"/>
  <c r="B2229" i="7" s="1"/>
  <c r="D2505" i="7"/>
  <c r="B2505" i="7" s="1"/>
  <c r="D1921" i="7"/>
  <c r="B1921" i="7" s="1"/>
  <c r="D2297" i="7"/>
  <c r="B2297" i="7" s="1"/>
  <c r="D2559" i="7"/>
  <c r="B2559" i="7" s="1"/>
  <c r="D1575" i="7"/>
  <c r="B1575" i="7" s="1"/>
  <c r="D3051" i="7"/>
  <c r="B3051" i="7" s="1"/>
  <c r="D2322" i="7"/>
  <c r="B2322" i="7" s="1"/>
  <c r="D1989" i="7"/>
  <c r="B1989" i="7" s="1"/>
  <c r="D2570" i="7"/>
  <c r="B2570" i="7" s="1"/>
  <c r="D2331" i="7"/>
  <c r="B2331" i="7" s="1"/>
  <c r="D2223" i="7"/>
  <c r="B2223" i="7" s="1"/>
  <c r="D2079" i="7"/>
  <c r="B2079" i="7" s="1"/>
  <c r="D1997" i="7"/>
  <c r="B1997" i="7" s="1"/>
  <c r="D1789" i="7"/>
  <c r="B1789" i="7" s="1"/>
  <c r="D1837" i="7"/>
  <c r="B1837" i="7" s="1"/>
  <c r="D2348" i="7"/>
  <c r="B2348" i="7" s="1"/>
  <c r="D1702" i="7"/>
  <c r="B1702" i="7" s="1"/>
  <c r="D2283" i="7"/>
  <c r="B2283" i="7" s="1"/>
  <c r="D2929" i="7"/>
  <c r="B2929" i="7" s="1"/>
  <c r="D2012" i="7"/>
  <c r="B2012" i="7" s="1"/>
  <c r="D2438" i="7"/>
  <c r="B2438" i="7" s="1"/>
  <c r="D2402" i="7"/>
  <c r="B2402" i="7" s="1"/>
  <c r="D1591" i="7"/>
  <c r="B1591" i="7" s="1"/>
  <c r="D3034" i="7"/>
  <c r="B3034" i="7" s="1"/>
  <c r="D2033" i="7"/>
  <c r="B2033" i="7" s="1"/>
  <c r="D2202" i="7"/>
  <c r="B2202" i="7" s="1"/>
  <c r="D3115" i="7"/>
  <c r="B3115" i="7" s="1"/>
  <c r="D1754" i="7"/>
  <c r="B1754" i="7" s="1"/>
  <c r="D3133" i="7"/>
  <c r="B3133" i="7" s="1"/>
  <c r="D2182" i="7"/>
  <c r="B2182" i="7" s="1"/>
  <c r="D2836" i="7"/>
  <c r="B2836" i="7" s="1"/>
  <c r="D2720" i="7"/>
  <c r="B2720" i="7" s="1"/>
  <c r="D1685" i="7"/>
  <c r="B1685" i="7" s="1"/>
  <c r="D1675" i="7"/>
  <c r="B1675" i="7" s="1"/>
  <c r="D2845" i="7"/>
  <c r="B2845" i="7" s="1"/>
  <c r="D1843" i="7"/>
  <c r="B1843" i="7" s="1"/>
  <c r="D1595" i="7"/>
  <c r="D2024" i="7"/>
  <c r="B2024" i="7" s="1"/>
  <c r="D1723" i="7"/>
  <c r="B1723" i="7" s="1"/>
  <c r="D1935" i="7"/>
  <c r="B1935" i="7" s="1"/>
  <c r="D2858" i="7"/>
  <c r="B2858" i="7" s="1"/>
  <c r="D1971" i="7"/>
  <c r="B1971" i="7" s="1"/>
  <c r="D2591" i="7"/>
  <c r="B2591" i="7" s="1"/>
  <c r="D1651" i="7"/>
  <c r="D2974" i="7"/>
  <c r="B2974" i="7" s="1"/>
  <c r="D2555" i="7"/>
  <c r="B2555" i="7" s="1"/>
  <c r="D2507" i="7"/>
  <c r="B2507" i="7" s="1"/>
  <c r="D1548" i="7"/>
  <c r="D2083" i="7"/>
  <c r="B2083" i="7" s="1"/>
  <c r="D1739" i="7"/>
  <c r="D1521" i="7"/>
  <c r="B1521" i="7" s="1"/>
  <c r="D1588" i="7"/>
  <c r="B1588" i="7" s="1"/>
  <c r="D3085" i="7"/>
  <c r="B3085" i="7" s="1"/>
  <c r="D3120" i="7"/>
  <c r="B3120" i="7" s="1"/>
  <c r="D2767" i="7"/>
  <c r="B2767" i="7" s="1"/>
  <c r="D1721" i="7"/>
  <c r="B1721" i="7" s="1"/>
  <c r="D3204" i="7"/>
  <c r="B3204" i="7" s="1"/>
  <c r="D2395" i="7"/>
  <c r="B2395" i="7" s="1"/>
  <c r="D2839" i="7"/>
  <c r="B2839" i="7" s="1"/>
  <c r="D2399" i="7"/>
  <c r="B2399" i="7" s="1"/>
  <c r="D1657" i="7"/>
  <c r="D2605" i="7"/>
  <c r="B2605" i="7" s="1"/>
  <c r="D2233" i="7"/>
  <c r="B2233" i="7" s="1"/>
  <c r="D2192" i="7"/>
  <c r="B2192" i="7" s="1"/>
  <c r="D3021" i="7"/>
  <c r="B3021" i="7" s="1"/>
  <c r="D2509" i="7"/>
  <c r="B2509" i="7" s="1"/>
  <c r="D2377" i="7"/>
  <c r="B2377" i="7" s="1"/>
  <c r="D2556" i="7"/>
  <c r="B2556" i="7" s="1"/>
  <c r="D2199" i="7"/>
  <c r="B2199" i="7" s="1"/>
  <c r="D3075" i="7"/>
  <c r="B3075" i="7" s="1"/>
  <c r="D3229" i="7"/>
  <c r="B3229" i="7" s="1"/>
  <c r="D2729" i="7"/>
  <c r="B2729" i="7" s="1"/>
  <c r="D2153" i="7"/>
  <c r="B2153" i="7" s="1"/>
  <c r="D2900" i="7"/>
  <c r="B2900" i="7" s="1"/>
  <c r="D3143" i="7"/>
  <c r="B3143" i="7" s="1"/>
  <c r="D1892" i="7"/>
  <c r="B1892" i="7" s="1"/>
  <c r="D2294" i="7"/>
  <c r="B2294" i="7" s="1"/>
  <c r="D3236" i="7"/>
  <c r="B3236" i="7" s="1"/>
  <c r="D3026" i="7"/>
  <c r="B3026" i="7" s="1"/>
  <c r="D3259" i="7"/>
  <c r="B3259" i="7" s="1"/>
  <c r="D3083" i="7"/>
  <c r="B3083" i="7" s="1"/>
  <c r="D2442" i="7"/>
  <c r="B2442" i="7" s="1"/>
  <c r="D2078" i="7"/>
  <c r="B2078" i="7" s="1"/>
  <c r="D1623" i="7"/>
  <c r="B1623" i="7" s="1"/>
  <c r="D3130" i="7"/>
  <c r="B3130" i="7" s="1"/>
  <c r="D2149" i="7"/>
  <c r="B2149" i="7" s="1"/>
  <c r="D2419" i="7"/>
  <c r="B2419" i="7" s="1"/>
  <c r="D2188" i="7"/>
  <c r="B2188" i="7" s="1"/>
  <c r="D1603" i="7"/>
  <c r="B1603" i="7" s="1"/>
  <c r="D2317" i="7"/>
  <c r="B2317" i="7" s="1"/>
  <c r="D2129" i="7"/>
  <c r="B2129" i="7" s="1"/>
  <c r="D2320" i="7"/>
  <c r="B2320" i="7" s="1"/>
  <c r="D1941" i="7"/>
  <c r="B1941" i="7" s="1"/>
  <c r="D2749" i="7"/>
  <c r="B2749" i="7" s="1"/>
  <c r="D3084" i="7"/>
  <c r="B3084" i="7" s="1"/>
  <c r="D2517" i="7"/>
  <c r="B2517" i="7" s="1"/>
  <c r="D2912" i="7"/>
  <c r="B2912" i="7" s="1"/>
  <c r="D1745" i="7"/>
  <c r="B1745" i="7" s="1"/>
  <c r="D2872" i="7"/>
  <c r="B2872" i="7" s="1"/>
  <c r="D1769" i="7"/>
  <c r="B1769" i="7" s="1"/>
  <c r="D2427" i="7"/>
  <c r="B2427" i="7" s="1"/>
  <c r="D2700" i="7"/>
  <c r="B2700" i="7" s="1"/>
  <c r="D2175" i="7"/>
  <c r="B2175" i="7" s="1"/>
  <c r="D1805" i="7"/>
  <c r="B1805" i="7" s="1"/>
  <c r="D2477" i="7"/>
  <c r="B2477" i="7" s="1"/>
  <c r="D2554" i="7"/>
  <c r="B2554" i="7" s="1"/>
  <c r="D2787" i="7"/>
  <c r="B2787" i="7" s="1"/>
  <c r="D1799" i="7"/>
  <c r="B1799" i="7" s="1"/>
  <c r="D2142" i="7"/>
  <c r="B2142" i="7" s="1"/>
  <c r="D2857" i="7"/>
  <c r="B2857" i="7" s="1"/>
  <c r="D3022" i="7"/>
  <c r="B3022" i="7" s="1"/>
  <c r="D2187" i="7"/>
  <c r="B2187" i="7" s="1"/>
  <c r="D2164" i="7"/>
  <c r="B2164" i="7" s="1"/>
  <c r="D1909" i="7"/>
  <c r="B1909" i="7" s="1"/>
  <c r="D2577" i="7"/>
  <c r="B2577" i="7" s="1"/>
  <c r="D2185" i="7"/>
  <c r="B2185" i="7" s="1"/>
  <c r="D2168" i="7"/>
  <c r="B2168" i="7" s="1"/>
  <c r="D2006" i="7"/>
  <c r="B2006" i="7" s="1"/>
  <c r="D1972" i="7"/>
  <c r="B1972" i="7" s="1"/>
  <c r="D2768" i="7"/>
  <c r="B2768" i="7" s="1"/>
  <c r="D2959" i="7"/>
  <c r="B2959" i="7" s="1"/>
  <c r="D2238" i="7"/>
  <c r="B2238" i="7" s="1"/>
  <c r="D2193" i="7"/>
  <c r="B2193" i="7" s="1"/>
  <c r="D3020" i="7"/>
  <c r="B3020" i="7" s="1"/>
  <c r="D2216" i="7"/>
  <c r="B2216" i="7" s="1"/>
  <c r="D2793" i="7"/>
  <c r="B2793" i="7" s="1"/>
  <c r="D2905" i="7"/>
  <c r="B2905" i="7" s="1"/>
  <c r="D2532" i="7"/>
  <c r="B2532" i="7" s="1"/>
  <c r="D1654" i="7"/>
  <c r="B1654" i="7" s="1"/>
  <c r="D2757" i="7"/>
  <c r="B2757" i="7" s="1"/>
  <c r="D3058" i="7"/>
  <c r="B3058" i="7" s="1"/>
  <c r="D2993" i="7"/>
  <c r="B2993" i="7" s="1"/>
  <c r="D1699" i="7"/>
  <c r="B1699" i="7" s="1"/>
  <c r="D2642" i="7"/>
  <c r="B2642" i="7" s="1"/>
  <c r="D2148" i="7"/>
  <c r="B2148" i="7" s="1"/>
  <c r="D3027" i="7"/>
  <c r="B3027" i="7" s="1"/>
  <c r="D2773" i="7"/>
  <c r="B2773" i="7" s="1"/>
  <c r="D1516" i="7"/>
  <c r="B1516" i="7" s="1"/>
  <c r="D2072" i="7"/>
  <c r="B2072" i="7" s="1"/>
  <c r="D1717" i="7"/>
  <c r="B1717" i="7" s="1"/>
  <c r="D3231" i="7"/>
  <c r="B3231" i="7" s="1"/>
  <c r="D3247" i="7"/>
  <c r="B3247" i="7" s="1"/>
  <c r="D2166" i="7"/>
  <c r="B2166" i="7" s="1"/>
  <c r="D2245" i="7"/>
  <c r="B2245" i="7" s="1"/>
  <c r="D1899" i="7"/>
  <c r="B1899" i="7" s="1"/>
  <c r="D2481" i="7"/>
  <c r="B2481" i="7" s="1"/>
  <c r="D2498" i="7"/>
  <c r="B2498" i="7" s="1"/>
  <c r="D2076" i="7"/>
  <c r="B2076" i="7" s="1"/>
  <c r="D1538" i="7"/>
  <c r="B1538" i="7" s="1"/>
  <c r="D2564" i="7"/>
  <c r="B2564" i="7" s="1"/>
  <c r="D1875" i="7"/>
  <c r="B1875" i="7" s="1"/>
  <c r="D2754" i="7"/>
  <c r="B2754" i="7" s="1"/>
  <c r="D1514" i="7"/>
  <c r="D2211" i="7"/>
  <c r="B2211" i="7" s="1"/>
  <c r="D2657" i="7"/>
  <c r="B2657" i="7" s="1"/>
  <c r="D2585" i="7"/>
  <c r="B2585" i="7" s="1"/>
  <c r="D1627" i="7"/>
  <c r="B1627" i="7" s="1"/>
  <c r="D2923" i="7"/>
  <c r="B2923" i="7" s="1"/>
  <c r="D1695" i="7"/>
  <c r="B1695" i="7" s="1"/>
  <c r="D1886" i="7"/>
  <c r="B1886" i="7" s="1"/>
  <c r="D2717" i="7"/>
  <c r="B2717" i="7" s="1"/>
  <c r="D2151" i="7"/>
  <c r="B2151" i="7" s="1"/>
  <c r="D2230" i="7"/>
  <c r="B2230" i="7" s="1"/>
  <c r="D2628" i="7"/>
  <c r="B2628" i="7" s="1"/>
  <c r="D2508" i="7"/>
  <c r="B2508" i="7" s="1"/>
  <c r="D3081" i="7"/>
  <c r="B3081" i="7" s="1"/>
  <c r="D2954" i="7"/>
  <c r="B2954" i="7" s="1"/>
  <c r="D2967" i="7"/>
  <c r="B2967" i="7" s="1"/>
  <c r="D2016" i="7"/>
  <c r="B2016" i="7" s="1"/>
  <c r="D2553" i="7"/>
  <c r="B2553" i="7" s="1"/>
  <c r="D1784" i="7"/>
  <c r="B1784" i="7" s="1"/>
  <c r="D1917" i="7"/>
  <c r="B1917" i="7" s="1"/>
  <c r="D1549" i="7"/>
  <c r="B1549" i="7" s="1"/>
  <c r="D2578" i="7"/>
  <c r="B2578" i="7" s="1"/>
  <c r="D2120" i="7"/>
  <c r="B2120" i="7" s="1"/>
  <c r="D2619" i="7"/>
  <c r="B2619" i="7" s="1"/>
  <c r="D1832" i="7"/>
  <c r="B1832" i="7" s="1"/>
  <c r="D2730" i="7"/>
  <c r="B2730" i="7" s="1"/>
  <c r="D2480" i="7"/>
  <c r="B2480" i="7" s="1"/>
  <c r="D2934" i="7"/>
  <c r="B2934" i="7" s="1"/>
  <c r="D2651" i="7"/>
  <c r="B2651" i="7" s="1"/>
  <c r="D2566" i="7"/>
  <c r="B2566" i="7" s="1"/>
  <c r="D1707" i="7"/>
  <c r="B1707" i="7" s="1"/>
  <c r="D2515" i="7"/>
  <c r="B2515" i="7" s="1"/>
  <c r="D2688" i="7"/>
  <c r="B2688" i="7" s="1"/>
  <c r="D2710" i="7"/>
  <c r="B2710" i="7" s="1"/>
  <c r="D2213" i="7"/>
  <c r="B2213" i="7" s="1"/>
  <c r="D2119" i="7"/>
  <c r="B2119" i="7" s="1"/>
  <c r="D2935" i="7"/>
  <c r="B2935" i="7" s="1"/>
  <c r="D2690" i="7"/>
  <c r="B2690" i="7" s="1"/>
  <c r="D1671" i="7"/>
  <c r="B1671" i="7" s="1"/>
  <c r="D2410" i="7"/>
  <c r="B2410" i="7" s="1"/>
  <c r="D2160" i="7"/>
  <c r="B2160" i="7" s="1"/>
  <c r="D2222" i="7"/>
  <c r="B2222" i="7" s="1"/>
  <c r="D3163" i="7"/>
  <c r="B3163" i="7" s="1"/>
  <c r="D1579" i="7"/>
  <c r="B1579" i="7" s="1"/>
  <c r="D2384" i="7"/>
  <c r="B2384" i="7" s="1"/>
  <c r="D3037" i="7"/>
  <c r="B3037" i="7" s="1"/>
  <c r="D2102" i="7"/>
  <c r="B2102" i="7" s="1"/>
  <c r="D3193" i="7"/>
  <c r="B3193" i="7" s="1"/>
  <c r="D2244" i="7"/>
  <c r="B2244" i="7" s="1"/>
  <c r="D2833" i="7"/>
  <c r="B2833" i="7" s="1"/>
  <c r="D2892" i="7"/>
  <c r="B2892" i="7" s="1"/>
  <c r="D2441" i="7"/>
  <c r="B2441" i="7" s="1"/>
  <c r="D3082" i="7"/>
  <c r="B3082" i="7" s="1"/>
  <c r="D2763" i="7"/>
  <c r="B2763" i="7" s="1"/>
  <c r="D1818" i="7"/>
  <c r="B1818" i="7" s="1"/>
  <c r="D2780" i="7"/>
  <c r="B2780" i="7" s="1"/>
  <c r="D1767" i="7"/>
  <c r="B1767" i="7" s="1"/>
  <c r="D1716" i="7"/>
  <c r="B1716" i="7" s="1"/>
  <c r="D1864" i="7"/>
  <c r="B1864" i="7" s="1"/>
  <c r="D2512" i="7"/>
  <c r="B2512" i="7" s="1"/>
  <c r="D2013" i="7"/>
  <c r="B2013" i="7" s="1"/>
  <c r="D1655" i="7"/>
  <c r="B1655" i="7" s="1"/>
  <c r="D2037" i="7"/>
  <c r="B2037" i="7" s="1"/>
  <c r="D2372" i="7"/>
  <c r="B2372" i="7" s="1"/>
  <c r="D2961" i="7"/>
  <c r="B2961" i="7" s="1"/>
  <c r="D2252" i="7"/>
  <c r="B2252" i="7" s="1"/>
  <c r="D2825" i="7"/>
  <c r="B2825" i="7" s="1"/>
  <c r="D3210" i="7"/>
  <c r="B3210" i="7" s="1"/>
  <c r="D3107" i="7"/>
  <c r="B3107" i="7" s="1"/>
  <c r="D2528" i="7"/>
  <c r="B2528" i="7" s="1"/>
  <c r="D1877" i="7"/>
  <c r="B1877" i="7" s="1"/>
  <c r="D2916" i="7"/>
  <c r="B2916" i="7" s="1"/>
  <c r="D1649" i="7"/>
  <c r="B1649" i="7" s="1"/>
  <c r="D1497" i="7"/>
  <c r="B1497" i="7" s="1"/>
  <c r="D2798" i="7"/>
  <c r="B2798" i="7" s="1"/>
  <c r="D3161" i="7"/>
  <c r="B3161" i="7" s="1"/>
  <c r="D1592" i="7"/>
  <c r="B1592" i="7" s="1"/>
  <c r="D2112" i="7"/>
  <c r="B2112" i="7" s="1"/>
  <c r="D3104" i="7"/>
  <c r="B3104" i="7" s="1"/>
  <c r="D2792" i="7"/>
  <c r="B2792" i="7" s="1"/>
  <c r="D2519" i="7"/>
  <c r="B2519" i="7" s="1"/>
  <c r="D1574" i="7"/>
  <c r="B1574" i="7" s="1"/>
  <c r="D2429" i="7"/>
  <c r="B2429" i="7" s="1"/>
  <c r="D1910" i="7"/>
  <c r="B1910" i="7" s="1"/>
  <c r="D1496" i="7"/>
  <c r="B1496" i="7" s="1"/>
  <c r="D2055" i="7"/>
  <c r="B2055" i="7" s="1"/>
  <c r="D1561" i="7"/>
  <c r="B1561" i="7" s="1"/>
  <c r="D2697" i="7"/>
  <c r="B2697" i="7" s="1"/>
  <c r="D1884" i="7"/>
  <c r="B1884" i="7" s="1"/>
  <c r="D2256" i="7"/>
  <c r="B2256" i="7" s="1"/>
  <c r="D1726" i="7"/>
  <c r="B1726" i="7" s="1"/>
  <c r="D2569" i="7"/>
  <c r="B2569" i="7" s="1"/>
  <c r="D2755" i="7"/>
  <c r="B2755" i="7" s="1"/>
  <c r="D3029" i="7"/>
  <c r="B3029" i="7" s="1"/>
  <c r="D2004" i="7"/>
  <c r="B2004" i="7" s="1"/>
  <c r="D2623" i="7"/>
  <c r="B2623" i="7" s="1"/>
  <c r="D1987" i="7"/>
  <c r="B1987" i="7" s="1"/>
  <c r="D3074" i="7"/>
  <c r="B3074" i="7" s="1"/>
  <c r="D3101" i="7"/>
  <c r="B3101" i="7" s="1"/>
  <c r="D2513" i="7"/>
  <c r="B2513" i="7" s="1"/>
  <c r="D1874" i="7"/>
  <c r="B1874" i="7" s="1"/>
  <c r="D2663" i="7"/>
  <c r="B2663" i="7" s="1"/>
  <c r="D2536" i="7"/>
  <c r="B2536" i="7" s="1"/>
  <c r="D1647" i="7"/>
  <c r="B1647" i="7" s="1"/>
  <c r="D2666" i="7"/>
  <c r="B2666" i="7" s="1"/>
  <c r="D2718" i="7"/>
  <c r="B2718" i="7" s="1"/>
  <c r="D1480" i="7"/>
  <c r="B1480" i="7" s="1"/>
  <c r="D2269" i="7"/>
  <c r="B2269" i="7" s="1"/>
  <c r="D2677" i="7"/>
  <c r="B2677" i="7" s="1"/>
  <c r="D2321" i="7"/>
  <c r="B2321" i="7" s="1"/>
  <c r="D1929" i="7"/>
  <c r="B1929" i="7" s="1"/>
  <c r="D2424" i="7"/>
  <c r="B2424" i="7" s="1"/>
  <c r="D2902" i="7"/>
  <c r="B2902" i="7" s="1"/>
  <c r="D2228" i="7"/>
  <c r="B2228" i="7" s="1"/>
  <c r="D3024" i="7"/>
  <c r="B3024" i="7" s="1"/>
  <c r="D1659" i="7"/>
  <c r="B1659" i="7" s="1"/>
  <c r="D1982" i="7"/>
  <c r="B1982" i="7" s="1"/>
  <c r="D2118" i="7"/>
  <c r="B2118" i="7" s="1"/>
  <c r="D3059" i="7"/>
  <c r="B3059" i="7" s="1"/>
  <c r="D3118" i="7"/>
  <c r="B3118" i="7" s="1"/>
  <c r="D1861" i="7"/>
  <c r="B1861" i="7" s="1"/>
  <c r="D2769" i="7"/>
  <c r="B2769" i="7" s="1"/>
  <c r="D2922" i="7"/>
  <c r="B2922" i="7" s="1"/>
  <c r="D2873" i="7"/>
  <c r="B2873" i="7" s="1"/>
  <c r="D2169" i="7"/>
  <c r="B2169" i="7" s="1"/>
  <c r="D1792" i="7"/>
  <c r="B1792" i="7" s="1"/>
  <c r="D1704" i="7"/>
  <c r="B1704" i="7" s="1"/>
  <c r="D2288" i="7"/>
  <c r="B2288" i="7" s="1"/>
  <c r="D2758" i="7"/>
  <c r="B2758" i="7" s="1"/>
  <c r="D1887" i="7"/>
  <c r="B1887" i="7" s="1"/>
  <c r="D1484" i="7"/>
  <c r="B1484" i="7" s="1"/>
  <c r="D2215" i="7"/>
  <c r="B2215" i="7" s="1"/>
  <c r="D2225" i="7"/>
  <c r="B2225" i="7" s="1"/>
  <c r="D1576" i="7"/>
  <c r="B1576" i="7" s="1"/>
  <c r="D2064" i="7"/>
  <c r="B2064" i="7" s="1"/>
  <c r="D1664" i="7"/>
  <c r="B1664" i="7" s="1"/>
  <c r="D2943" i="7"/>
  <c r="B2943" i="7" s="1"/>
  <c r="D1968" i="7"/>
  <c r="B1968" i="7" s="1"/>
  <c r="D1872" i="7"/>
  <c r="B1872" i="7" s="1"/>
  <c r="D1732" i="7"/>
  <c r="B1732" i="7" s="1"/>
  <c r="D2575" i="7"/>
  <c r="B2575" i="7" s="1"/>
  <c r="D2409" i="7"/>
  <c r="B2409" i="7" s="1"/>
  <c r="D2080" i="7"/>
  <c r="B2080" i="7" s="1"/>
  <c r="D2027" i="7"/>
  <c r="B2027" i="7" s="1"/>
  <c r="D2475" i="7"/>
  <c r="B2475" i="7" s="1"/>
  <c r="D2282" i="7"/>
  <c r="B2282" i="7" s="1"/>
  <c r="D2417" i="7"/>
  <c r="B2417" i="7" s="1"/>
  <c r="D1564" i="7"/>
  <c r="B1564" i="7" s="1"/>
  <c r="D2523" i="7"/>
  <c r="D2893" i="7"/>
  <c r="B2893" i="7" s="1"/>
  <c r="D2476" i="7"/>
  <c r="B2476" i="7" s="1"/>
  <c r="D2281" i="7"/>
  <c r="B2281" i="7" s="1"/>
  <c r="D1665" i="7"/>
  <c r="B1665" i="7" s="1"/>
  <c r="D2698" i="7"/>
  <c r="B2698" i="7" s="1"/>
  <c r="D1624" i="7"/>
  <c r="B1624" i="7" s="1"/>
  <c r="D1905" i="7"/>
  <c r="B1905" i="7" s="1"/>
  <c r="D1804" i="7"/>
  <c r="B1804" i="7" s="1"/>
  <c r="D3233" i="7"/>
  <c r="B3233" i="7" s="1"/>
  <c r="D1656" i="7"/>
  <c r="B1656" i="7" s="1"/>
  <c r="D1919" i="7"/>
  <c r="B1919" i="7" s="1"/>
  <c r="D2239" i="7"/>
  <c r="B2239" i="7" s="1"/>
  <c r="D1720" i="7"/>
  <c r="B1720" i="7" s="1"/>
  <c r="D3228" i="7"/>
  <c r="B3228" i="7" s="1"/>
  <c r="D1829" i="7"/>
  <c r="B1829" i="7" s="1"/>
  <c r="D2609" i="7"/>
  <c r="B2609" i="7" s="1"/>
  <c r="D1943" i="7"/>
  <c r="D2871" i="7"/>
  <c r="B2871" i="7" s="1"/>
  <c r="D1845" i="7"/>
  <c r="B1845" i="7" s="1"/>
  <c r="D1859" i="7"/>
  <c r="B1859" i="7" s="1"/>
  <c r="D2206" i="7"/>
  <c r="B2206" i="7" s="1"/>
  <c r="D3062" i="7"/>
  <c r="B3062" i="7" s="1"/>
  <c r="D1828" i="7"/>
  <c r="B1828" i="7" s="1"/>
  <c r="D2608" i="7"/>
  <c r="B2608" i="7" s="1"/>
  <c r="D3047" i="7"/>
  <c r="B3047" i="7" s="1"/>
  <c r="D2703" i="7"/>
  <c r="B2703" i="7" s="1"/>
  <c r="D2333" i="7"/>
  <c r="B2333" i="7" s="1"/>
  <c r="D2425" i="7"/>
  <c r="B2425" i="7" s="1"/>
  <c r="D2411" i="7"/>
  <c r="B2411" i="7" s="1"/>
  <c r="D2853" i="7"/>
  <c r="B2853" i="7" s="1"/>
  <c r="D1924" i="7"/>
  <c r="B1924" i="7" s="1"/>
  <c r="D1636" i="7"/>
  <c r="D2687" i="7"/>
  <c r="B2687" i="7" s="1"/>
  <c r="D2643" i="7"/>
  <c r="B2643" i="7" s="1"/>
  <c r="D3109" i="7"/>
  <c r="B3109" i="7" s="1"/>
  <c r="D1709" i="7"/>
  <c r="B1709" i="7" s="1"/>
  <c r="D1722" i="7"/>
  <c r="B1722" i="7" s="1"/>
  <c r="D3213" i="7"/>
  <c r="B3213" i="7" s="1"/>
  <c r="D2584" i="7"/>
  <c r="B2584" i="7" s="1"/>
  <c r="D2422" i="7"/>
  <c r="B2422" i="7" s="1"/>
  <c r="D1625" i="7"/>
  <c r="B1625" i="7" s="1"/>
  <c r="D2796" i="7"/>
  <c r="B2796" i="7" s="1"/>
  <c r="D3044" i="7"/>
  <c r="B3044" i="7" s="1"/>
  <c r="D2221" i="7"/>
  <c r="B2221" i="7" s="1"/>
  <c r="D1848" i="7"/>
  <c r="B1848" i="7" s="1"/>
  <c r="D2241" i="7"/>
  <c r="B2241" i="7" s="1"/>
  <c r="D3008" i="7"/>
  <c r="D2255" i="7"/>
  <c r="D2204" i="7"/>
  <c r="B2204" i="7" s="1"/>
  <c r="D2392" i="7"/>
  <c r="B2392" i="7" s="1"/>
  <c r="D2189" i="7"/>
  <c r="B2189" i="7" s="1"/>
  <c r="D1570" i="7"/>
  <c r="B1570" i="7" s="1"/>
  <c r="D2018" i="7"/>
  <c r="B2018" i="7" s="1"/>
  <c r="D1903" i="7"/>
  <c r="B1903" i="7" s="1"/>
  <c r="D2115" i="7"/>
  <c r="B2115" i="7" s="1"/>
  <c r="D2656" i="7"/>
  <c r="B2656" i="7" s="1"/>
  <c r="D2277" i="7"/>
  <c r="B2277" i="7" s="1"/>
  <c r="D2741" i="7"/>
  <c r="B2741" i="7" s="1"/>
  <c r="D1973" i="7"/>
  <c r="B1973" i="7" s="1"/>
  <c r="D2978" i="7"/>
  <c r="D3224" i="7"/>
  <c r="B3224" i="7" s="1"/>
  <c r="D2571" i="7"/>
  <c r="B2571" i="7" s="1"/>
  <c r="D2197" i="7"/>
  <c r="B2197" i="7" s="1"/>
  <c r="D2860" i="7"/>
  <c r="B2860" i="7" s="1"/>
  <c r="D1677" i="7"/>
  <c r="B1677" i="7" s="1"/>
  <c r="D1814" i="7"/>
  <c r="B1814" i="7" s="1"/>
  <c r="D3045" i="7"/>
  <c r="B3045" i="7" s="1"/>
  <c r="D1683" i="7"/>
  <c r="B1683" i="7" s="1"/>
  <c r="D3033" i="7"/>
  <c r="B3033" i="7" s="1"/>
  <c r="D2848" i="7"/>
  <c r="B2848" i="7" s="1"/>
  <c r="D2332" i="7"/>
  <c r="B2332" i="7" s="1"/>
  <c r="D3078" i="7"/>
  <c r="B3078" i="7" s="1"/>
  <c r="D1830" i="7"/>
  <c r="B1830" i="7" s="1"/>
  <c r="D2090" i="7"/>
  <c r="B2090" i="7" s="1"/>
  <c r="D3112" i="7"/>
  <c r="B3112" i="7" s="1"/>
  <c r="D2159" i="7"/>
  <c r="B2159" i="7" s="1"/>
  <c r="D3124" i="7"/>
  <c r="B3124" i="7" s="1"/>
  <c r="D2145" i="7"/>
  <c r="B2145" i="7" s="1"/>
  <c r="D1854" i="7"/>
  <c r="B1854" i="7" s="1"/>
  <c r="D1797" i="7"/>
  <c r="D2274" i="7"/>
  <c r="B2274" i="7" s="1"/>
  <c r="D2279" i="7"/>
  <c r="B2279" i="7" s="1"/>
  <c r="D1839" i="7"/>
  <c r="B1839" i="7" s="1"/>
  <c r="D1718" i="7"/>
  <c r="B1718" i="7" s="1"/>
  <c r="D1773" i="7"/>
  <c r="B1773" i="7" s="1"/>
  <c r="D2374" i="7"/>
  <c r="B2374" i="7" s="1"/>
  <c r="D2341" i="7"/>
  <c r="B2341" i="7" s="1"/>
  <c r="D2514" i="7"/>
  <c r="B2514" i="7" s="1"/>
  <c r="D1775" i="7"/>
  <c r="B1775" i="7" s="1"/>
  <c r="D1796" i="7"/>
  <c r="B1796" i="7" s="1"/>
  <c r="D3157" i="7"/>
  <c r="B3157" i="7" s="1"/>
  <c r="D3093" i="7"/>
  <c r="B3093" i="7" s="1"/>
  <c r="D1932" i="7"/>
  <c r="B1932" i="7" s="1"/>
  <c r="D2719" i="7"/>
  <c r="B2719" i="7" s="1"/>
  <c r="D2942" i="7"/>
  <c r="B2942" i="7" s="1"/>
  <c r="D2214" i="7"/>
  <c r="B2214" i="7" s="1"/>
  <c r="D1622" i="7"/>
  <c r="B1622" i="7" s="1"/>
  <c r="D3023" i="7"/>
  <c r="B3023" i="7" s="1"/>
  <c r="D2881" i="7"/>
  <c r="B2881" i="7" s="1"/>
  <c r="D2209" i="7"/>
  <c r="B2209" i="7" s="1"/>
  <c r="D2649" i="7"/>
  <c r="B2649" i="7" s="1"/>
  <c r="D2170" i="7"/>
  <c r="B2170" i="7" s="1"/>
  <c r="D2539" i="7"/>
  <c r="B2539" i="7" s="1"/>
  <c r="D2432" i="7"/>
  <c r="B2432" i="7" s="1"/>
  <c r="D3003" i="7"/>
  <c r="B3003" i="7" s="1"/>
  <c r="D1855" i="7"/>
  <c r="B1855" i="7" s="1"/>
  <c r="D3178" i="7"/>
  <c r="B3178" i="7" s="1"/>
  <c r="D2023" i="7"/>
  <c r="B2023" i="7" s="1"/>
  <c r="D3119" i="7"/>
  <c r="B3119" i="7" s="1"/>
  <c r="D2421" i="7"/>
  <c r="B2421" i="7" s="1"/>
  <c r="D1734" i="7"/>
  <c r="B1734" i="7" s="1"/>
  <c r="D2802" i="7"/>
  <c r="B2802" i="7" s="1"/>
  <c r="D3103" i="7"/>
  <c r="B3103" i="7" s="1"/>
  <c r="D1858" i="7"/>
  <c r="B1858" i="7" s="1"/>
  <c r="D1761" i="7"/>
  <c r="B1761" i="7" s="1"/>
  <c r="D3225" i="7"/>
  <c r="B3225" i="7" s="1"/>
  <c r="D1925" i="7"/>
  <c r="B1925" i="7" s="1"/>
  <c r="D2127" i="7"/>
  <c r="B2127" i="7" s="1"/>
  <c r="D2296" i="7"/>
  <c r="B2296" i="7" s="1"/>
  <c r="D2574" i="7"/>
  <c r="D2648" i="7"/>
  <c r="B2648" i="7" s="1"/>
  <c r="D2382" i="7"/>
  <c r="B2382" i="7" s="1"/>
  <c r="D2854" i="7"/>
  <c r="B2854" i="7" s="1"/>
  <c r="D2990" i="7"/>
  <c r="B2990" i="7" s="1"/>
  <c r="D1759" i="7"/>
  <c r="B1759" i="7" s="1"/>
  <c r="D1927" i="7"/>
  <c r="B1927" i="7" s="1"/>
  <c r="D1706" i="7"/>
  <c r="B1706" i="7" s="1"/>
  <c r="D2141" i="7"/>
  <c r="B2141" i="7" s="1"/>
  <c r="D1885" i="7"/>
  <c r="B1885" i="7" s="1"/>
  <c r="D3091" i="7"/>
  <c r="B3091" i="7" s="1"/>
  <c r="D2963" i="7"/>
  <c r="B2963" i="7" s="1"/>
  <c r="D1870" i="7"/>
  <c r="B1870" i="7" s="1"/>
  <c r="D2061" i="7"/>
  <c r="B2061" i="7" s="1"/>
  <c r="D2371" i="7"/>
  <c r="B2371" i="7" s="1"/>
  <c r="D3187" i="7"/>
  <c r="B3187" i="7" s="1"/>
  <c r="D2312" i="7"/>
  <c r="B2312" i="7" s="1"/>
  <c r="D2946" i="7"/>
  <c r="B2946" i="7" s="1"/>
  <c r="D1712" i="7"/>
  <c r="B1712" i="7" s="1"/>
  <c r="D1844" i="7"/>
  <c r="B1844" i="7" s="1"/>
  <c r="D1992" i="7"/>
  <c r="B1992" i="7" s="1"/>
  <c r="D2911" i="7"/>
  <c r="B2911" i="7" s="1"/>
  <c r="D2391" i="7"/>
  <c r="B2391" i="7" s="1"/>
  <c r="D2165" i="7"/>
  <c r="B2165" i="7" s="1"/>
  <c r="D1645" i="7"/>
  <c r="B1645" i="7" s="1"/>
  <c r="D3014" i="7"/>
  <c r="B3014" i="7" s="1"/>
  <c r="D3077" i="7"/>
  <c r="B3077" i="7" s="1"/>
  <c r="D3218" i="7"/>
  <c r="B3218" i="7" s="1"/>
  <c r="D3048" i="7"/>
  <c r="B3048" i="7" s="1"/>
  <c r="D2113" i="7"/>
  <c r="B2113" i="7" s="1"/>
  <c r="D2846" i="7"/>
  <c r="B2846" i="7" s="1"/>
  <c r="D2031" i="7"/>
  <c r="B2031" i="7" s="1"/>
  <c r="D1866" i="7"/>
  <c r="B1866" i="7" s="1"/>
  <c r="D1505" i="7"/>
  <c r="B1505" i="7" s="1"/>
  <c r="D2876" i="7"/>
  <c r="B2876" i="7" s="1"/>
  <c r="D2494" i="7"/>
  <c r="B2494" i="7" s="1"/>
  <c r="D2107" i="7"/>
  <c r="B2107" i="7" s="1"/>
  <c r="D2693" i="7"/>
  <c r="B2693" i="7" s="1"/>
  <c r="D2379" i="7"/>
  <c r="B2379" i="7" s="1"/>
  <c r="D2015" i="7"/>
  <c r="B2015" i="7" s="1"/>
  <c r="D1981" i="7"/>
  <c r="B1981" i="7" s="1"/>
  <c r="D2701" i="7"/>
  <c r="B2701" i="7" s="1"/>
  <c r="D3201" i="7"/>
  <c r="B3201" i="7" s="1"/>
  <c r="D2547" i="7"/>
  <c r="B2547" i="7" s="1"/>
  <c r="D2207" i="7"/>
  <c r="B2207" i="7" s="1"/>
  <c r="D3136" i="7"/>
  <c r="D3105" i="7"/>
  <c r="B3105" i="7" s="1"/>
  <c r="D2838" i="7"/>
  <c r="B2838" i="7" s="1"/>
  <c r="D1510" i="7"/>
  <c r="B1510" i="7" s="1"/>
  <c r="D2692" i="7"/>
  <c r="B2692" i="7" s="1"/>
  <c r="D2602" i="7"/>
  <c r="B2602" i="7" s="1"/>
  <c r="D2994" i="7"/>
  <c r="B2994" i="7" s="1"/>
  <c r="D1633" i="7"/>
  <c r="B1633" i="7" s="1"/>
  <c r="D2636" i="7"/>
  <c r="B2636" i="7" s="1"/>
  <c r="D1947" i="7"/>
  <c r="B1947" i="7" s="1"/>
  <c r="D3254" i="7"/>
  <c r="B3254" i="7" s="1"/>
  <c r="D2437" i="7"/>
  <c r="B2437" i="7" s="1"/>
  <c r="D2664" i="7"/>
  <c r="B2664" i="7" s="1"/>
  <c r="D1698" i="7"/>
  <c r="B1698" i="7" s="1"/>
  <c r="D2732" i="7"/>
  <c r="B2732" i="7" s="1"/>
  <c r="D2306" i="7"/>
  <c r="B2306" i="7" s="1"/>
  <c r="D2736" i="7"/>
  <c r="B2736" i="7" s="1"/>
  <c r="D1915" i="7"/>
  <c r="B1915" i="7" s="1"/>
  <c r="D2088" i="7"/>
  <c r="B2088" i="7" s="1"/>
  <c r="D3244" i="7"/>
  <c r="B3244" i="7" s="1"/>
  <c r="D2443" i="7"/>
  <c r="B2443" i="7" s="1"/>
  <c r="D1642" i="7"/>
  <c r="B1642" i="7" s="1"/>
  <c r="D2589" i="7"/>
  <c r="B2589" i="7" s="1"/>
  <c r="D2782" i="7"/>
  <c r="B2782" i="7" s="1"/>
  <c r="D2841" i="7"/>
  <c r="B2841" i="7" s="1"/>
  <c r="D1478" i="7"/>
  <c r="B1478" i="7" s="1"/>
  <c r="D2546" i="7"/>
  <c r="B2546" i="7" s="1"/>
  <c r="D2788" i="7"/>
  <c r="B2788" i="7" s="1"/>
  <c r="D2760" i="7"/>
  <c r="B2760" i="7" s="1"/>
  <c r="D2017" i="7"/>
  <c r="B2017" i="7" s="1"/>
  <c r="D1860" i="7"/>
  <c r="B1860" i="7" s="1"/>
  <c r="D3205" i="7"/>
  <c r="B3205" i="7" s="1"/>
  <c r="D2771" i="7"/>
  <c r="B2771" i="7" s="1"/>
  <c r="D1632" i="7"/>
  <c r="B1632" i="7" s="1"/>
  <c r="D2862" i="7"/>
  <c r="B2862" i="7" s="1"/>
  <c r="D2455" i="7"/>
  <c r="B2455" i="7" s="1"/>
  <c r="D1559" i="7"/>
  <c r="B1559" i="7" s="1"/>
  <c r="D1842" i="7"/>
  <c r="B1842" i="7" s="1"/>
  <c r="D2627" i="7"/>
  <c r="B2627" i="7" s="1"/>
  <c r="D2835" i="7"/>
  <c r="B2835" i="7" s="1"/>
  <c r="D3132" i="7"/>
  <c r="B3132" i="7" s="1"/>
  <c r="D2931" i="7"/>
  <c r="B2931" i="7" s="1"/>
  <c r="D2456" i="7"/>
  <c r="B2456" i="7" s="1"/>
  <c r="D2224" i="7"/>
  <c r="B2224" i="7" s="1"/>
  <c r="D3258" i="7"/>
  <c r="B3258" i="7" s="1"/>
  <c r="D2178" i="7"/>
  <c r="B2178" i="7" s="1"/>
  <c r="D2675" i="7"/>
  <c r="B2675" i="7" s="1"/>
  <c r="D1817" i="7"/>
  <c r="B1817" i="7" s="1"/>
  <c r="D3159" i="7"/>
  <c r="B3159" i="7" s="1"/>
  <c r="D1949" i="7"/>
  <c r="B1949" i="7" s="1"/>
  <c r="D2998" i="7"/>
  <c r="B2998" i="7" s="1"/>
  <c r="D2764" i="7"/>
  <c r="B2764" i="7" s="1"/>
  <c r="D1562" i="7"/>
  <c r="B1562" i="7" s="1"/>
  <c r="D2337" i="7"/>
  <c r="B2337" i="7" s="1"/>
  <c r="D1746" i="7"/>
  <c r="B1746" i="7" s="1"/>
  <c r="D2008" i="7"/>
  <c r="B2008" i="7" s="1"/>
  <c r="D2183" i="7"/>
  <c r="B2183" i="7" s="1"/>
  <c r="D1582" i="7"/>
  <c r="B1582" i="7" s="1"/>
  <c r="D3183" i="7"/>
  <c r="B3183" i="7" s="1"/>
  <c r="D3208" i="7"/>
  <c r="B3208" i="7" s="1"/>
  <c r="D3251" i="7"/>
  <c r="B3251" i="7" s="1"/>
  <c r="D1551" i="7"/>
  <c r="B1551" i="7" s="1"/>
  <c r="D1653" i="7"/>
  <c r="B1653" i="7" s="1"/>
  <c r="D1560" i="7"/>
  <c r="B1560" i="7" s="1"/>
  <c r="D2969" i="7"/>
  <c r="D2125" i="7"/>
  <c r="B2125" i="7" s="1"/>
  <c r="D2596" i="7"/>
  <c r="B2596" i="7" s="1"/>
  <c r="D2828" i="7"/>
  <c r="B2828" i="7" s="1"/>
  <c r="D1883" i="7"/>
  <c r="B1883" i="7" s="1"/>
  <c r="D2309" i="7"/>
  <c r="B2309" i="7" s="1"/>
  <c r="D1545" i="7"/>
  <c r="B1545" i="7" s="1"/>
  <c r="D3170" i="7"/>
  <c r="B3170" i="7" s="1"/>
  <c r="D2137" i="7"/>
  <c r="B2137" i="7" s="1"/>
  <c r="D3226" i="7"/>
  <c r="B3226" i="7" s="1"/>
  <c r="D2171" i="7"/>
  <c r="B2171" i="7" s="1"/>
  <c r="D2032" i="7"/>
  <c r="B2032" i="7" s="1"/>
  <c r="D2029" i="7"/>
  <c r="B2029" i="7" s="1"/>
  <c r="D1382" i="7"/>
  <c r="D1109" i="7"/>
  <c r="B1109" i="7" s="1"/>
  <c r="D1366" i="7"/>
  <c r="D1416" i="7"/>
  <c r="D1337" i="7"/>
  <c r="B1337" i="7" s="1"/>
  <c r="D1417" i="7"/>
  <c r="D1332" i="7"/>
  <c r="B1332" i="7" s="1"/>
  <c r="D1445" i="7"/>
  <c r="D1390" i="7"/>
  <c r="D1397" i="7"/>
  <c r="D1423" i="7"/>
  <c r="D1307" i="7"/>
  <c r="B1307" i="7" s="1"/>
  <c r="D1242" i="7"/>
  <c r="B1242" i="7" s="1"/>
  <c r="D1410" i="7"/>
  <c r="D1398" i="7"/>
  <c r="D1370" i="7"/>
  <c r="B1370" i="7" s="1"/>
  <c r="D1324" i="7"/>
  <c r="B1324" i="7" s="1"/>
  <c r="D1334" i="7"/>
  <c r="B1334" i="7" s="1"/>
  <c r="D1446" i="7"/>
  <c r="D1214" i="7"/>
  <c r="B1214" i="7" s="1"/>
  <c r="D1135" i="7"/>
  <c r="B1135" i="7" s="1"/>
  <c r="D1245" i="7"/>
  <c r="B1245" i="7" s="1"/>
  <c r="D1117" i="7"/>
  <c r="B1117" i="7" s="1"/>
  <c r="D1364" i="7"/>
  <c r="B1364" i="7" s="1"/>
  <c r="D1139" i="7"/>
  <c r="B1139" i="7" s="1"/>
  <c r="D1448" i="7"/>
  <c r="D1186" i="7"/>
  <c r="B1186" i="7" s="1"/>
  <c r="D1447" i="7"/>
  <c r="D1328" i="7"/>
  <c r="B1328" i="7" s="1"/>
  <c r="D1431" i="7"/>
  <c r="D1213" i="7"/>
  <c r="B1213" i="7" s="1"/>
  <c r="D1342" i="7"/>
  <c r="B1342" i="7" s="1"/>
  <c r="D1248" i="7"/>
  <c r="B1248" i="7" s="1"/>
  <c r="D1333" i="7"/>
  <c r="B1333" i="7" s="1"/>
  <c r="D1078" i="7"/>
  <c r="B1078" i="7" s="1"/>
  <c r="D1184" i="7"/>
  <c r="B1184" i="7" s="1"/>
  <c r="D1400" i="7"/>
  <c r="D1285" i="7"/>
  <c r="B1285" i="7" s="1"/>
  <c r="D1412" i="7"/>
  <c r="D1113" i="7"/>
  <c r="B1113" i="7" s="1"/>
  <c r="D1281" i="7"/>
  <c r="B1281" i="7" s="1"/>
  <c r="D1097" i="7"/>
  <c r="B1097" i="7" s="1"/>
  <c r="D1377" i="7"/>
  <c r="B1377" i="7" s="1"/>
  <c r="D1427" i="7"/>
  <c r="D1187" i="7"/>
  <c r="B1187" i="7" s="1"/>
  <c r="D1286" i="7"/>
  <c r="B1286" i="7" s="1"/>
  <c r="D1141" i="7"/>
  <c r="B1141" i="7" s="1"/>
  <c r="D1353" i="7"/>
  <c r="B1353" i="7" s="1"/>
  <c r="D1234" i="7"/>
  <c r="B1234" i="7" s="1"/>
  <c r="D1143" i="7"/>
  <c r="B1143" i="7" s="1"/>
  <c r="D1425" i="7"/>
  <c r="D1150" i="7"/>
  <c r="B1150" i="7" s="1"/>
  <c r="D1126" i="7"/>
  <c r="B1126" i="7" s="1"/>
  <c r="D1290" i="7"/>
  <c r="B1290" i="7" s="1"/>
  <c r="D1288" i="7"/>
  <c r="B1288" i="7" s="1"/>
  <c r="D1229" i="7"/>
  <c r="B1229" i="7" s="1"/>
  <c r="D1356" i="7"/>
  <c r="B1356" i="7" s="1"/>
  <c r="D1451" i="7"/>
  <c r="D1155" i="7"/>
  <c r="B1155" i="7" s="1"/>
  <c r="D1225" i="7"/>
  <c r="B1225" i="7" s="1"/>
  <c r="D1349" i="7"/>
  <c r="B1349" i="7" s="1"/>
  <c r="D1085" i="7"/>
  <c r="B1085" i="7" s="1"/>
  <c r="D1133" i="7"/>
  <c r="B1133" i="7" s="1"/>
  <c r="D1095" i="7"/>
  <c r="B1095" i="7" s="1"/>
  <c r="D1103" i="7"/>
  <c r="B1103" i="7" s="1"/>
  <c r="D1330" i="7"/>
  <c r="B1330" i="7" s="1"/>
  <c r="D1442" i="7"/>
  <c r="D1241" i="7"/>
  <c r="B1241" i="7" s="1"/>
  <c r="D1419" i="7"/>
  <c r="D1291" i="7"/>
  <c r="D1406" i="7"/>
  <c r="D1192" i="7"/>
  <c r="B1192" i="7" s="1"/>
  <c r="D1405" i="7"/>
  <c r="D1325" i="7"/>
  <c r="B1325" i="7" s="1"/>
  <c r="D1264" i="7"/>
  <c r="B1264" i="7" s="1"/>
  <c r="D1438" i="7"/>
  <c r="D1331" i="7"/>
  <c r="B1331" i="7" s="1"/>
  <c r="D1207" i="7"/>
  <c r="B1207" i="7" s="1"/>
  <c r="D1217" i="7"/>
  <c r="D1435" i="7"/>
  <c r="D1452" i="7"/>
  <c r="D1120" i="7"/>
  <c r="B1120" i="7" s="1"/>
  <c r="D1166" i="7"/>
  <c r="B1166" i="7" s="1"/>
  <c r="D1237" i="7"/>
  <c r="B1237" i="7" s="1"/>
  <c r="D1127" i="7"/>
  <c r="B1127" i="7" s="1"/>
  <c r="D1329" i="7"/>
  <c r="B1329" i="7" s="1"/>
  <c r="D1376" i="7"/>
  <c r="B1376" i="7" s="1"/>
  <c r="D1280" i="7"/>
  <c r="B1280" i="7" s="1"/>
  <c r="D1249" i="7"/>
  <c r="B1249" i="7" s="1"/>
  <c r="D1371" i="7"/>
  <c r="B1371" i="7" s="1"/>
  <c r="D1474" i="7"/>
  <c r="B1474" i="7" s="1"/>
  <c r="D1470" i="7"/>
  <c r="D1466" i="7"/>
  <c r="D2003" i="7"/>
  <c r="B2003" i="7" s="1"/>
  <c r="D2387" i="7"/>
  <c r="B2387" i="7" s="1"/>
  <c r="D2075" i="7"/>
  <c r="B2075" i="7" s="1"/>
  <c r="D2439" i="7"/>
  <c r="B2439" i="7" s="1"/>
  <c r="D2434" i="7"/>
  <c r="B2434" i="7" s="1"/>
  <c r="D2849" i="7"/>
  <c r="B2849" i="7" s="1"/>
  <c r="D2060" i="7"/>
  <c r="B2060" i="7" s="1"/>
  <c r="D2731" i="7"/>
  <c r="B2731" i="7" s="1"/>
  <c r="D3168" i="7"/>
  <c r="B3168" i="7" s="1"/>
  <c r="D2689" i="7"/>
  <c r="B2689" i="7" s="1"/>
  <c r="D2046" i="7"/>
  <c r="B2046" i="7" s="1"/>
  <c r="D3071" i="7"/>
  <c r="B3071" i="7" s="1"/>
  <c r="D1851" i="7"/>
  <c r="B1851" i="7" s="1"/>
  <c r="D2086" i="7"/>
  <c r="B2086" i="7" s="1"/>
  <c r="D2353" i="7"/>
  <c r="B2353" i="7" s="1"/>
  <c r="D2021" i="7"/>
  <c r="B2021" i="7" s="1"/>
  <c r="D2708" i="7"/>
  <c r="B2708" i="7" s="1"/>
  <c r="D2728" i="7"/>
  <c r="B2728" i="7" s="1"/>
  <c r="D2284" i="7"/>
  <c r="B2284" i="7" s="1"/>
  <c r="D2653" i="7"/>
  <c r="B2653" i="7" s="1"/>
  <c r="D3154" i="7"/>
  <c r="B3154" i="7" s="1"/>
  <c r="D2063" i="7"/>
  <c r="B2063" i="7" s="1"/>
  <c r="D1492" i="7"/>
  <c r="B1492" i="7" s="1"/>
  <c r="D1531" i="7"/>
  <c r="B1531" i="7" s="1"/>
  <c r="D2342" i="7"/>
  <c r="B2342" i="7" s="1"/>
  <c r="D2544" i="7"/>
  <c r="B2544" i="7" s="1"/>
  <c r="D2196" i="7"/>
  <c r="B2196" i="7" s="1"/>
  <c r="D2301" i="7"/>
  <c r="B2301" i="7" s="1"/>
  <c r="D2240" i="7"/>
  <c r="B2240" i="7" s="1"/>
  <c r="D3056" i="7"/>
  <c r="B3056" i="7" s="1"/>
  <c r="D1965" i="7"/>
  <c r="B1965" i="7" s="1"/>
  <c r="D1527" i="7"/>
  <c r="B1527" i="7" s="1"/>
  <c r="D1902" i="7"/>
  <c r="B1902" i="7" s="1"/>
  <c r="D1984" i="7"/>
  <c r="D1876" i="7"/>
  <c r="B1876" i="7" s="1"/>
  <c r="D3171" i="7"/>
  <c r="B3171" i="7" s="1"/>
  <c r="D2813" i="7"/>
  <c r="B2813" i="7" s="1"/>
  <c r="D1795" i="7"/>
  <c r="B1795" i="7" s="1"/>
  <c r="D2804" i="7"/>
  <c r="B2804" i="7" s="1"/>
  <c r="D2336" i="7"/>
  <c r="B2336" i="7" s="1"/>
  <c r="D3189" i="7"/>
  <c r="B3189" i="7" s="1"/>
  <c r="D1573" i="7"/>
  <c r="B1573" i="7" s="1"/>
  <c r="D1841" i="7"/>
  <c r="B1841" i="7" s="1"/>
  <c r="D3066" i="7"/>
  <c r="B3066" i="7" s="1"/>
  <c r="D1741" i="7"/>
  <c r="B1741" i="7" s="1"/>
  <c r="D2155" i="7"/>
  <c r="B2155" i="7" s="1"/>
  <c r="D2511" i="7"/>
  <c r="B2511" i="7" s="1"/>
  <c r="D2774" i="7"/>
  <c r="B2774" i="7" s="1"/>
  <c r="D2590" i="7"/>
  <c r="B2590" i="7" s="1"/>
  <c r="D2376" i="7"/>
  <c r="B2376" i="7" s="1"/>
  <c r="D3134" i="7"/>
  <c r="B3134" i="7" s="1"/>
  <c r="D2231" i="7"/>
  <c r="B2231" i="7" s="1"/>
  <c r="D1815" i="7"/>
  <c r="B1815" i="7" s="1"/>
  <c r="D2877" i="7"/>
  <c r="B2877" i="7" s="1"/>
  <c r="D2082" i="7"/>
  <c r="B2082" i="7" s="1"/>
  <c r="D1515" i="7"/>
  <c r="B1515" i="7" s="1"/>
  <c r="D1714" i="7"/>
  <c r="B1714" i="7" s="1"/>
  <c r="D2428" i="7"/>
  <c r="D2195" i="7"/>
  <c r="B2195" i="7" s="1"/>
  <c r="D2394" i="7"/>
  <c r="B2394" i="7" s="1"/>
  <c r="D2562" i="7"/>
  <c r="B2562" i="7" s="1"/>
  <c r="D1609" i="7"/>
  <c r="B1609" i="7" s="1"/>
  <c r="D1922" i="7"/>
  <c r="B1922" i="7" s="1"/>
  <c r="D1738" i="7"/>
  <c r="B1738" i="7" s="1"/>
  <c r="D2073" i="7"/>
  <c r="B2073" i="7" s="1"/>
  <c r="D3211" i="7"/>
  <c r="B3211" i="7" s="1"/>
  <c r="D2062" i="7"/>
  <c r="B2062" i="7" s="1"/>
  <c r="D2248" i="7"/>
  <c r="B2248" i="7" s="1"/>
  <c r="D1596" i="7"/>
  <c r="B1596" i="7" s="1"/>
  <c r="D3217" i="7"/>
  <c r="B3217" i="7" s="1"/>
  <c r="D1597" i="7"/>
  <c r="B1597" i="7" s="1"/>
  <c r="D1600" i="7"/>
  <c r="B1600" i="7" s="1"/>
  <c r="D2397" i="7"/>
  <c r="B2397" i="7" s="1"/>
  <c r="D3000" i="7"/>
  <c r="B3000" i="7" s="1"/>
  <c r="D2601" i="7"/>
  <c r="B2601" i="7" s="1"/>
  <c r="D2885" i="7"/>
  <c r="B2885" i="7" s="1"/>
  <c r="D3196" i="7"/>
  <c r="B3196" i="7" s="1"/>
  <c r="D1641" i="7"/>
  <c r="B1641" i="7" s="1"/>
  <c r="D2510" i="7"/>
  <c r="B2510" i="7" s="1"/>
  <c r="D1742" i="7"/>
  <c r="B1742" i="7" s="1"/>
  <c r="D1680" i="7"/>
  <c r="D3036" i="7"/>
  <c r="B3036" i="7" s="1"/>
  <c r="D2089" i="7"/>
  <c r="B2089" i="7" s="1"/>
  <c r="D2725" i="7"/>
  <c r="B2725" i="7" s="1"/>
  <c r="D1895" i="7"/>
  <c r="B1895" i="7" s="1"/>
  <c r="D2340" i="7"/>
  <c r="B2340" i="7" s="1"/>
  <c r="D2100" i="7"/>
  <c r="B2100" i="7" s="1"/>
  <c r="D2870" i="7"/>
  <c r="B2870" i="7" s="1"/>
  <c r="D2065" i="7"/>
  <c r="B2065" i="7" s="1"/>
  <c r="D2680" i="7"/>
  <c r="B2680" i="7" s="1"/>
  <c r="D2606" i="7"/>
  <c r="B2606" i="7" s="1"/>
  <c r="D2420" i="7"/>
  <c r="B2420" i="7" s="1"/>
  <c r="D2285" i="7"/>
  <c r="B2285" i="7" s="1"/>
  <c r="D2057" i="7"/>
  <c r="B2057" i="7" s="1"/>
  <c r="D1650" i="7"/>
  <c r="B1650" i="7" s="1"/>
  <c r="D3005" i="7"/>
  <c r="B3005" i="7" s="1"/>
  <c r="D3234" i="7"/>
  <c r="B3234" i="7" s="1"/>
  <c r="D3001" i="7"/>
  <c r="B3001" i="7" s="1"/>
  <c r="D3055" i="7"/>
  <c r="B3055" i="7" s="1"/>
  <c r="D1794" i="7"/>
  <c r="B1794" i="7" s="1"/>
  <c r="D2218" i="7"/>
  <c r="D1589" i="7"/>
  <c r="B1589" i="7" s="1"/>
  <c r="D1668" i="7"/>
  <c r="B1668" i="7" s="1"/>
  <c r="D2918" i="7"/>
  <c r="B2918" i="7" s="1"/>
  <c r="D1661" i="7"/>
  <c r="B1661" i="7" s="1"/>
  <c r="D2819" i="7"/>
  <c r="B2819" i="7" s="1"/>
  <c r="D3086" i="7"/>
  <c r="B3086" i="7" s="1"/>
  <c r="D1640" i="7"/>
  <c r="B1640" i="7" s="1"/>
  <c r="D3184" i="7"/>
  <c r="B3184" i="7" s="1"/>
  <c r="D2868" i="7"/>
  <c r="B2868" i="7" s="1"/>
  <c r="D2091" i="7"/>
  <c r="B2091" i="7" s="1"/>
  <c r="D1652" i="7"/>
  <c r="B1652" i="7" s="1"/>
  <c r="D1724" i="7"/>
  <c r="B1724" i="7" s="1"/>
  <c r="D2669" i="7"/>
  <c r="B2669" i="7" s="1"/>
  <c r="D1868" i="7"/>
  <c r="B1868" i="7" s="1"/>
  <c r="D2495" i="7"/>
  <c r="B2495" i="7" s="1"/>
  <c r="D2131" i="7"/>
  <c r="B2131" i="7" s="1"/>
  <c r="D1613" i="7"/>
  <c r="B1613" i="7" s="1"/>
  <c r="D2461" i="7"/>
  <c r="B2461" i="7" s="1"/>
  <c r="D1488" i="7"/>
  <c r="B1488" i="7" s="1"/>
  <c r="D2135" i="7"/>
  <c r="B2135" i="7" s="1"/>
  <c r="D2457" i="7"/>
  <c r="B2457" i="7" s="1"/>
  <c r="D2630" i="7"/>
  <c r="B2630" i="7" s="1"/>
  <c r="D2691" i="7"/>
  <c r="B2691" i="7" s="1"/>
  <c r="D2552" i="7"/>
  <c r="B2552" i="7" s="1"/>
  <c r="D1687" i="7"/>
  <c r="B1687" i="7" s="1"/>
  <c r="D3128" i="7"/>
  <c r="B3128" i="7" s="1"/>
  <c r="D1907" i="7"/>
  <c r="B1907" i="7" s="1"/>
  <c r="D2022" i="7"/>
  <c r="B2022" i="7" s="1"/>
  <c r="D1568" i="7"/>
  <c r="B1568" i="7" s="1"/>
  <c r="D1911" i="7"/>
  <c r="B1911" i="7" s="1"/>
  <c r="D1735" i="7"/>
  <c r="B1735" i="7" s="1"/>
  <c r="D1554" i="7"/>
  <c r="B1554" i="7" s="1"/>
  <c r="D1686" i="7"/>
  <c r="B1686" i="7" s="1"/>
  <c r="D1846" i="7"/>
  <c r="B1846" i="7" s="1"/>
  <c r="D3043" i="7"/>
  <c r="B3043" i="7" s="1"/>
  <c r="D2525" i="7"/>
  <c r="B2525" i="7" s="1"/>
  <c r="D3079" i="7"/>
  <c r="B3079" i="7" s="1"/>
  <c r="D2580" i="7"/>
  <c r="B2580" i="7" s="1"/>
  <c r="D2852" i="7"/>
  <c r="B2852" i="7" s="1"/>
  <c r="D2184" i="7"/>
  <c r="B2184" i="7" s="1"/>
  <c r="D2265" i="7"/>
  <c r="B2265" i="7" s="1"/>
  <c r="D2381" i="7"/>
  <c r="B2381" i="7" s="1"/>
  <c r="D2251" i="7"/>
  <c r="B2251" i="7" s="1"/>
  <c r="D3039" i="7"/>
  <c r="B3039" i="7" s="1"/>
  <c r="D2356" i="7"/>
  <c r="B2356" i="7" s="1"/>
  <c r="D2913" i="7"/>
  <c r="B2913" i="7" s="1"/>
  <c r="D2157" i="7"/>
  <c r="B2157" i="7" s="1"/>
  <c r="D1867" i="7"/>
  <c r="B1867" i="7" s="1"/>
  <c r="D1520" i="7"/>
  <c r="B1520" i="7" s="1"/>
  <c r="D1691" i="7"/>
  <c r="D1945" i="7"/>
  <c r="B1945" i="7" s="1"/>
  <c r="D2595" i="7"/>
  <c r="B2595" i="7" s="1"/>
  <c r="D1601" i="7"/>
  <c r="B1601" i="7" s="1"/>
  <c r="D2487" i="7"/>
  <c r="B2487" i="7" s="1"/>
  <c r="D2005" i="7"/>
  <c r="B2005" i="7" s="1"/>
  <c r="D2408" i="7"/>
  <c r="B2408" i="7" s="1"/>
  <c r="D2176" i="7"/>
  <c r="B2176" i="7" s="1"/>
  <c r="D2152" i="7"/>
  <c r="B2152" i="7" s="1"/>
  <c r="D2915" i="7"/>
  <c r="B2915" i="7" s="1"/>
  <c r="D2941" i="7"/>
  <c r="B2941" i="7" s="1"/>
  <c r="D2812" i="7"/>
  <c r="B2812" i="7" s="1"/>
  <c r="D1833" i="7"/>
  <c r="B1833" i="7" s="1"/>
  <c r="D1710" i="7"/>
  <c r="B1710" i="7" s="1"/>
  <c r="D2727" i="7"/>
  <c r="B2727" i="7" s="1"/>
  <c r="D2389" i="7"/>
  <c r="B2389" i="7" s="1"/>
  <c r="D2909" i="7"/>
  <c r="B2909" i="7" s="1"/>
  <c r="D2313" i="7"/>
  <c r="B2313" i="7" s="1"/>
  <c r="D2177" i="7"/>
  <c r="B2177" i="7" s="1"/>
  <c r="D2948" i="7"/>
  <c r="B2948" i="7" s="1"/>
  <c r="D2777" i="7"/>
  <c r="B2777" i="7" s="1"/>
  <c r="D2925" i="7"/>
  <c r="B2925" i="7" s="1"/>
  <c r="D1983" i="7"/>
  <c r="B1983" i="7" s="1"/>
  <c r="D3248" i="7"/>
  <c r="B3248" i="7" s="1"/>
  <c r="D1800" i="7"/>
  <c r="B1800" i="7" s="1"/>
  <c r="D2676" i="7"/>
  <c r="B2676" i="7" s="1"/>
  <c r="D3252" i="7"/>
  <c r="B3252" i="7" s="1"/>
  <c r="D3063" i="7"/>
  <c r="B3063" i="7" s="1"/>
  <c r="D2310" i="7"/>
  <c r="B2310" i="7" s="1"/>
  <c r="D2986" i="7"/>
  <c r="B2986" i="7" s="1"/>
  <c r="D2220" i="7"/>
  <c r="B2220" i="7" s="1"/>
  <c r="D2201" i="7"/>
  <c r="B2201" i="7" s="1"/>
  <c r="D3195" i="7"/>
  <c r="B3195" i="7" s="1"/>
  <c r="D2685" i="7"/>
  <c r="B2685" i="7" s="1"/>
  <c r="D1994" i="7"/>
  <c r="B1994" i="7" s="1"/>
  <c r="D2906" i="7"/>
  <c r="B2906" i="7" s="1"/>
  <c r="D2418" i="7"/>
  <c r="B2418" i="7" s="1"/>
  <c r="D1434" i="7"/>
  <c r="D1344" i="7"/>
  <c r="B1344" i="7" s="1"/>
  <c r="D1254" i="7"/>
  <c r="B1254" i="7" s="1"/>
  <c r="D1312" i="7"/>
  <c r="B1312" i="7" s="1"/>
  <c r="D1401" i="7"/>
  <c r="D1381" i="7"/>
  <c r="D1206" i="7"/>
  <c r="B1206" i="7" s="1"/>
  <c r="D1208" i="7"/>
  <c r="B1208" i="7" s="1"/>
  <c r="D1283" i="7"/>
  <c r="B1283" i="7" s="1"/>
  <c r="D1147" i="7"/>
  <c r="B1147" i="7" s="1"/>
  <c r="D1304" i="7"/>
  <c r="B1304" i="7" s="1"/>
  <c r="D1414" i="7"/>
  <c r="D1402" i="7"/>
  <c r="D1327" i="7"/>
  <c r="B1327" i="7" s="1"/>
  <c r="D1318" i="7"/>
  <c r="B1318" i="7" s="1"/>
  <c r="D1432" i="7"/>
  <c r="D1163" i="7"/>
  <c r="B1163" i="7" s="1"/>
  <c r="D1157" i="7"/>
  <c r="B1157" i="7" s="1"/>
  <c r="D1195" i="7"/>
  <c r="B1195" i="7" s="1"/>
  <c r="D1218" i="7"/>
  <c r="B1218" i="7" s="1"/>
  <c r="D1296" i="7"/>
  <c r="B1296" i="7" s="1"/>
  <c r="D1456" i="7"/>
  <c r="D1219" i="7"/>
  <c r="D1399" i="7"/>
  <c r="D1463" i="7"/>
  <c r="D1148" i="7"/>
  <c r="B1148" i="7" s="1"/>
  <c r="D1216" i="7"/>
  <c r="B1216" i="7" s="1"/>
  <c r="D1099" i="7"/>
  <c r="B1099" i="7" s="1"/>
  <c r="D1428" i="7"/>
  <c r="D1347" i="7"/>
  <c r="B1347" i="7" s="1"/>
  <c r="D1311" i="7"/>
  <c r="B1311" i="7" s="1"/>
  <c r="D1140" i="7"/>
  <c r="B1140" i="7" s="1"/>
  <c r="D1180" i="7"/>
  <c r="B1180" i="7" s="1"/>
  <c r="D1191" i="7"/>
  <c r="B1191" i="7" s="1"/>
  <c r="D1251" i="7"/>
  <c r="B1251" i="7" s="1"/>
  <c r="D1200" i="7"/>
  <c r="B1200" i="7" s="1"/>
  <c r="D1112" i="7"/>
  <c r="B1112" i="7" s="1"/>
  <c r="D1444" i="7"/>
  <c r="D1253" i="7"/>
  <c r="B1253" i="7" s="1"/>
  <c r="D1145" i="7"/>
  <c r="B1145" i="7" s="1"/>
  <c r="D1319" i="7"/>
  <c r="B1319" i="7" s="1"/>
  <c r="D1168" i="7"/>
  <c r="B1168" i="7" s="1"/>
  <c r="D1151" i="7"/>
  <c r="B1151" i="7" s="1"/>
  <c r="D1230" i="7"/>
  <c r="B1230" i="7" s="1"/>
  <c r="D1261" i="7"/>
  <c r="B1261" i="7" s="1"/>
  <c r="D1422" i="7"/>
  <c r="D1156" i="7"/>
  <c r="B1156" i="7" s="1"/>
  <c r="D1167" i="7"/>
  <c r="B1167" i="7" s="1"/>
  <c r="D1177" i="7"/>
  <c r="B1177" i="7" s="1"/>
  <c r="D1294" i="7"/>
  <c r="B1294" i="7" s="1"/>
  <c r="D1124" i="7"/>
  <c r="B1124" i="7" s="1"/>
  <c r="D1362" i="7"/>
  <c r="B1362" i="7" s="1"/>
  <c r="D1413" i="7"/>
  <c r="D1169" i="7"/>
  <c r="B1169" i="7" s="1"/>
  <c r="D1385" i="7"/>
  <c r="D1227" i="7"/>
  <c r="B1227" i="7" s="1"/>
  <c r="D1221" i="7"/>
  <c r="B1221" i="7" s="1"/>
  <c r="D1441" i="7"/>
  <c r="D1340" i="7"/>
  <c r="B1340" i="7" s="1"/>
  <c r="D1246" i="7"/>
  <c r="B1246" i="7" s="1"/>
  <c r="D1394" i="7"/>
  <c r="D1233" i="7"/>
  <c r="B1233" i="7" s="1"/>
  <c r="D1094" i="7"/>
  <c r="B1094" i="7" s="1"/>
  <c r="D1336" i="7"/>
  <c r="B1336" i="7" s="1"/>
  <c r="D1162" i="7"/>
  <c r="B1162" i="7" s="1"/>
  <c r="D1403" i="7"/>
  <c r="D1259" i="7"/>
  <c r="B1259" i="7" s="1"/>
  <c r="D1086" i="7"/>
  <c r="B1086" i="7" s="1"/>
  <c r="D1174" i="7"/>
  <c r="B1174" i="7" s="1"/>
  <c r="D1181" i="7"/>
  <c r="B1181" i="7" s="1"/>
  <c r="D1119" i="7"/>
  <c r="B1119" i="7" s="1"/>
  <c r="D1100" i="7"/>
  <c r="B1100" i="7" s="1"/>
  <c r="D1368" i="7"/>
  <c r="B1368" i="7" s="1"/>
  <c r="D1475" i="7"/>
  <c r="B1475" i="7" s="1"/>
  <c r="D1469" i="7"/>
  <c r="D993" i="7"/>
  <c r="B993" i="7" s="1"/>
  <c r="F8" i="9"/>
  <c r="D9" i="9" s="1"/>
  <c r="B1080" i="7"/>
  <c r="B1219" i="7"/>
  <c r="B1548" i="7"/>
  <c r="B1585" i="7"/>
  <c r="B1485" i="7"/>
  <c r="B1514" i="7"/>
  <c r="B1595" i="7"/>
  <c r="B1651" i="7"/>
  <c r="B1670" i="7"/>
  <c r="B1739" i="7"/>
  <c r="B1361" i="7"/>
  <c r="B1511" i="7"/>
  <c r="B1553" i="7"/>
  <c r="B1657" i="7"/>
  <c r="B1680" i="7"/>
  <c r="B1696" i="7"/>
  <c r="B1350" i="7"/>
  <c r="B1365" i="7"/>
  <c r="B1502" i="7"/>
  <c r="B1524" i="7"/>
  <c r="B1550" i="7"/>
  <c r="B1608" i="7"/>
  <c r="B1105" i="7"/>
  <c r="B1201" i="7"/>
  <c r="B1299" i="7"/>
  <c r="B1217" i="7"/>
  <c r="B1291" i="7"/>
  <c r="B1366" i="7"/>
  <c r="B2969" i="7"/>
  <c r="B1691" i="7"/>
  <c r="B3203" i="7"/>
  <c r="B2824" i="7"/>
  <c r="B3015" i="7"/>
  <c r="B2128" i="7"/>
  <c r="B3136" i="7"/>
  <c r="B2351" i="7"/>
  <c r="B2748" i="7"/>
  <c r="B3147" i="7"/>
  <c r="B2218" i="7"/>
  <c r="B3073" i="7"/>
  <c r="B2574" i="7"/>
  <c r="B2579" i="7"/>
  <c r="B2985" i="7"/>
  <c r="B2964" i="7"/>
  <c r="B1689" i="7"/>
  <c r="B1797" i="7"/>
  <c r="B3199" i="7"/>
  <c r="B2026" i="7"/>
  <c r="B2428" i="7"/>
  <c r="B2104" i="7"/>
  <c r="B1946" i="7"/>
  <c r="B2460" i="7"/>
  <c r="B2978" i="7"/>
  <c r="B2430" i="7"/>
  <c r="B3216" i="7"/>
  <c r="B1563" i="7"/>
  <c r="B2092" i="7"/>
  <c r="B2255" i="7"/>
  <c r="B3008" i="7"/>
  <c r="B1626" i="7"/>
  <c r="B1984" i="7"/>
  <c r="B2488" i="7"/>
  <c r="B1977" i="7"/>
  <c r="B1636" i="7"/>
  <c r="B2987" i="7"/>
  <c r="B3200" i="7"/>
  <c r="B3129" i="7"/>
  <c r="B1943" i="7"/>
  <c r="B2365" i="7"/>
  <c r="B2052" i="7"/>
  <c r="B2523" i="7"/>
  <c r="B2363" i="7"/>
  <c r="D20" i="9"/>
  <c r="D19" i="9"/>
  <c r="D17" i="9"/>
  <c r="D26" i="9"/>
  <c r="D15" i="9"/>
  <c r="D18" i="9"/>
  <c r="D27" i="9"/>
  <c r="D21" i="9"/>
  <c r="D12" i="9"/>
  <c r="D28" i="9"/>
  <c r="I10" i="9"/>
  <c r="U20" i="9" s="1"/>
  <c r="D29" i="9"/>
  <c r="B32" i="9" s="1"/>
  <c r="D23" i="9"/>
  <c r="D14" i="9"/>
  <c r="D22" i="9"/>
  <c r="D10" i="9"/>
  <c r="D13" i="9"/>
  <c r="D11" i="9"/>
  <c r="D25" i="9"/>
  <c r="D16" i="9"/>
  <c r="D24" i="9"/>
  <c r="M10" i="11"/>
  <c r="D19" i="35"/>
  <c r="H18" i="35"/>
  <c r="L18" i="35" s="1"/>
  <c r="G19" i="35"/>
  <c r="F19" i="35"/>
  <c r="E19" i="35"/>
  <c r="A37" i="35"/>
  <c r="A36" i="35"/>
  <c r="A26" i="35"/>
  <c r="A40" i="35"/>
  <c r="A24" i="35"/>
  <c r="A46" i="35"/>
  <c r="A25" i="35"/>
  <c r="A32" i="35"/>
  <c r="A47" i="35"/>
  <c r="A41" i="35"/>
  <c r="A43" i="35"/>
  <c r="A38" i="35"/>
  <c r="A45" i="35"/>
  <c r="A28" i="35"/>
  <c r="A31" i="35"/>
  <c r="A30" i="35"/>
  <c r="A21" i="35"/>
  <c r="A20" i="35"/>
  <c r="A29" i="35"/>
  <c r="A42" i="35"/>
  <c r="A48" i="35"/>
  <c r="A27" i="35"/>
  <c r="A39" i="35"/>
  <c r="A23" i="35"/>
  <c r="A44" i="35"/>
  <c r="A33" i="35"/>
  <c r="A18" i="35"/>
  <c r="H8" i="11"/>
  <c r="C8" i="12"/>
  <c r="D1360" i="7" l="1"/>
  <c r="B1360" i="7" s="1"/>
  <c r="I10" i="11"/>
  <c r="D2568" i="7"/>
  <c r="B2568" i="7" s="1"/>
  <c r="D2867" i="7"/>
  <c r="B2867" i="7" s="1"/>
  <c r="D1501" i="7"/>
  <c r="B1501" i="7" s="1"/>
  <c r="D1731" i="7"/>
  <c r="B1731" i="7" s="1"/>
  <c r="D2738" i="7"/>
  <c r="B2738" i="7" s="1"/>
  <c r="D2679" i="7"/>
  <c r="B2679" i="7" s="1"/>
  <c r="D3166" i="7"/>
  <c r="B3166" i="7" s="1"/>
  <c r="D2681" i="7"/>
  <c r="B2681" i="7" s="1"/>
  <c r="D3117" i="7"/>
  <c r="B3117" i="7" s="1"/>
  <c r="D2632" i="7"/>
  <c r="B2632" i="7" s="1"/>
  <c r="D2315" i="7"/>
  <c r="B2315" i="7" s="1"/>
  <c r="D1598" i="7"/>
  <c r="B1598" i="7" s="1"/>
  <c r="D1599" i="7"/>
  <c r="B1599" i="7" s="1"/>
  <c r="D2572" i="7"/>
  <c r="B2572" i="7" s="1"/>
  <c r="D1152" i="7"/>
  <c r="B1152" i="7" s="1"/>
  <c r="D1348" i="7"/>
  <c r="B1348" i="7" s="1"/>
  <c r="D1228" i="7"/>
  <c r="B1228" i="7" s="1"/>
  <c r="D1144" i="7"/>
  <c r="B1144" i="7" s="1"/>
  <c r="D1439" i="7"/>
  <c r="D1999" i="7"/>
  <c r="B1999" i="7" s="1"/>
  <c r="D2491" i="7"/>
  <c r="B2491" i="7" s="1"/>
  <c r="D2133" i="7"/>
  <c r="B2133" i="7" s="1"/>
  <c r="D2756" i="7"/>
  <c r="B2756" i="7" s="1"/>
  <c r="D1544" i="7"/>
  <c r="B1544" i="7" s="1"/>
  <c r="D1210" i="7"/>
  <c r="B1210" i="7" s="1"/>
  <c r="D1121" i="7"/>
  <c r="B1121" i="7" s="1"/>
  <c r="D1115" i="7"/>
  <c r="B1115" i="7" s="1"/>
  <c r="D1309" i="7"/>
  <c r="B1309" i="7" s="1"/>
  <c r="D1270" i="7"/>
  <c r="B1270" i="7" s="1"/>
  <c r="D2851" i="7"/>
  <c r="B2851" i="7" s="1"/>
  <c r="D1566" i="7"/>
  <c r="B1566" i="7" s="1"/>
  <c r="D2034" i="7"/>
  <c r="B2034" i="7" s="1"/>
  <c r="D1936" i="7"/>
  <c r="B1936" i="7" s="1"/>
  <c r="D1757" i="7"/>
  <c r="B1757" i="7" s="1"/>
  <c r="D2576" i="7"/>
  <c r="B2576" i="7" s="1"/>
  <c r="D1957" i="7"/>
  <c r="B1957" i="7" s="1"/>
  <c r="D2019" i="7"/>
  <c r="B2019" i="7" s="1"/>
  <c r="D3256" i="7"/>
  <c r="B3256" i="7" s="1"/>
  <c r="D1765" i="7"/>
  <c r="B1765" i="7" s="1"/>
  <c r="D1628" i="7"/>
  <c r="B1628" i="7" s="1"/>
  <c r="D2462" i="7"/>
  <c r="B2462" i="7" s="1"/>
  <c r="D1693" i="7"/>
  <c r="B1693" i="7" s="1"/>
  <c r="D1771" i="7"/>
  <c r="B1771" i="7" s="1"/>
  <c r="D2541" i="7"/>
  <c r="B2541" i="7" s="1"/>
  <c r="D2053" i="7"/>
  <c r="B2053" i="7" s="1"/>
  <c r="D2766" i="7"/>
  <c r="B2766" i="7" s="1"/>
  <c r="D2992" i="7"/>
  <c r="B2992" i="7" s="1"/>
  <c r="D2949" i="7"/>
  <c r="B2949" i="7" s="1"/>
  <c r="D2347" i="7"/>
  <c r="B2347" i="7" s="1"/>
  <c r="D3172" i="7"/>
  <c r="B3172" i="7" s="1"/>
  <c r="D2039" i="7"/>
  <c r="B2039" i="7" s="1"/>
  <c r="D1715" i="7"/>
  <c r="B1715" i="7" s="1"/>
  <c r="D1513" i="7"/>
  <c r="B1513" i="7" s="1"/>
  <c r="D1820" i="7"/>
  <c r="B1820" i="7" s="1"/>
  <c r="D2524" i="7"/>
  <c r="B2524" i="7" s="1"/>
  <c r="D1763" i="7"/>
  <c r="B1763" i="7" s="1"/>
  <c r="D2898" i="7"/>
  <c r="B2898" i="7" s="1"/>
  <c r="D2600" i="7"/>
  <c r="B2600" i="7" s="1"/>
  <c r="D2702" i="7"/>
  <c r="B2702" i="7" s="1"/>
  <c r="D1934" i="7"/>
  <c r="B1934" i="7" s="1"/>
  <c r="D2262" i="7"/>
  <c r="B2262" i="7" s="1"/>
  <c r="D1967" i="7"/>
  <c r="B1967" i="7" s="1"/>
  <c r="D1862" i="7"/>
  <c r="B1862" i="7" s="1"/>
  <c r="D2530" i="7"/>
  <c r="B2530" i="7" s="1"/>
  <c r="D1801" i="7"/>
  <c r="B1801" i="7" s="1"/>
  <c r="D2936" i="7"/>
  <c r="B2936" i="7" s="1"/>
  <c r="D2459" i="7"/>
  <c r="B2459" i="7" s="1"/>
  <c r="D2989" i="7"/>
  <c r="B2989" i="7" s="1"/>
  <c r="D2658" i="7"/>
  <c r="B2658" i="7" s="1"/>
  <c r="D2492" i="7"/>
  <c r="B2492" i="7" s="1"/>
  <c r="D2308" i="7"/>
  <c r="B2308" i="7" s="1"/>
  <c r="D2302" i="7"/>
  <c r="B2302" i="7" s="1"/>
  <c r="D2266" i="7"/>
  <c r="B2266" i="7" s="1"/>
  <c r="D2448" i="7"/>
  <c r="B2448" i="7" s="1"/>
  <c r="D2650" i="7"/>
  <c r="B2650" i="7" s="1"/>
  <c r="D3181" i="7"/>
  <c r="B3181" i="7" s="1"/>
  <c r="D2180" i="7"/>
  <c r="B2180" i="7" s="1"/>
  <c r="D2952" i="7"/>
  <c r="B2952" i="7" s="1"/>
  <c r="D3025" i="7"/>
  <c r="B3025" i="7" s="1"/>
  <c r="D2850" i="7"/>
  <c r="B2850" i="7" s="1"/>
  <c r="D3241" i="7"/>
  <c r="B3241" i="7" s="1"/>
  <c r="D2786" i="7"/>
  <c r="B2786" i="7" s="1"/>
  <c r="D2393" i="7"/>
  <c r="B2393" i="7" s="1"/>
  <c r="D2626" i="7"/>
  <c r="B2626" i="7" s="1"/>
  <c r="D1816" i="7"/>
  <c r="B1816" i="7" s="1"/>
  <c r="D1504" i="7"/>
  <c r="B1504" i="7" s="1"/>
  <c r="D2174" i="7"/>
  <c r="B2174" i="7" s="1"/>
  <c r="D1087" i="7"/>
  <c r="B1087" i="7" s="1"/>
  <c r="D1420" i="7"/>
  <c r="D1326" i="7"/>
  <c r="B1326" i="7" s="1"/>
  <c r="D1220" i="7"/>
  <c r="B1220" i="7" s="1"/>
  <c r="D1211" i="7"/>
  <c r="B1211" i="7" s="1"/>
  <c r="D1308" i="7"/>
  <c r="B1308" i="7" s="1"/>
  <c r="D1110" i="7"/>
  <c r="B1110" i="7" s="1"/>
  <c r="D1468" i="7"/>
  <c r="D1481" i="7"/>
  <c r="B1481" i="7" s="1"/>
  <c r="D3148" i="7"/>
  <c r="B3148" i="7" s="1"/>
  <c r="D3149" i="7"/>
  <c r="B3149" i="7" s="1"/>
  <c r="D2454" i="7"/>
  <c r="B2454" i="7" s="1"/>
  <c r="D2366" i="7"/>
  <c r="B2366" i="7" s="1"/>
  <c r="D1713" i="7"/>
  <c r="B1713" i="7" s="1"/>
  <c r="D1421" i="7"/>
  <c r="D1372" i="7"/>
  <c r="B1372" i="7" s="1"/>
  <c r="D1212" i="7"/>
  <c r="B1212" i="7" s="1"/>
  <c r="D1375" i="7"/>
  <c r="B1375" i="7" s="1"/>
  <c r="D1393" i="7"/>
  <c r="D1101" i="7"/>
  <c r="B1101" i="7" s="1"/>
  <c r="D1305" i="7"/>
  <c r="B1305" i="7" s="1"/>
  <c r="D2621" i="7"/>
  <c r="B2621" i="7" s="1"/>
  <c r="D2999" i="7"/>
  <c r="B2999" i="7" s="1"/>
  <c r="D2594" i="7"/>
  <c r="B2594" i="7" s="1"/>
  <c r="D2709" i="7"/>
  <c r="B2709" i="7" s="1"/>
  <c r="D2661" i="7"/>
  <c r="B2661" i="7" s="1"/>
  <c r="D2832" i="7"/>
  <c r="B2832" i="7" s="1"/>
  <c r="D1494" i="7"/>
  <c r="B1494" i="7" s="1"/>
  <c r="D1811" i="7"/>
  <c r="B1811" i="7" s="1"/>
  <c r="D1507" i="7"/>
  <c r="B1507" i="7" s="1"/>
  <c r="D2370" i="7"/>
  <c r="B2370" i="7" s="1"/>
  <c r="D2611" i="7"/>
  <c r="B2611" i="7" s="1"/>
  <c r="D2276" i="7"/>
  <c r="B2276" i="7" s="1"/>
  <c r="D2887" i="7"/>
  <c r="B2887" i="7" s="1"/>
  <c r="D2565" i="7"/>
  <c r="B2565" i="7" s="1"/>
  <c r="D1224" i="7"/>
  <c r="B1224" i="7" s="1"/>
  <c r="D1232" i="7"/>
  <c r="B1232" i="7" s="1"/>
  <c r="D1153" i="7"/>
  <c r="B1153" i="7" s="1"/>
  <c r="D1131" i="7"/>
  <c r="B1131" i="7" s="1"/>
  <c r="D1346" i="7"/>
  <c r="B1346" i="7" s="1"/>
  <c r="D1236" i="7"/>
  <c r="B1236" i="7" s="1"/>
  <c r="D1409" i="7"/>
  <c r="D1123" i="7"/>
  <c r="B1123" i="7" s="1"/>
  <c r="D1386" i="7"/>
  <c r="D1964" i="7"/>
  <c r="B1964" i="7" s="1"/>
  <c r="D1951" i="7"/>
  <c r="B1951" i="7" s="1"/>
  <c r="D1615" i="7"/>
  <c r="B1615" i="7" s="1"/>
  <c r="D2924" i="7"/>
  <c r="B2924" i="7" s="1"/>
  <c r="D2243" i="7"/>
  <c r="B2243" i="7" s="1"/>
  <c r="D1988" i="7"/>
  <c r="B1988" i="7" s="1"/>
  <c r="D2880" i="7"/>
  <c r="B2880" i="7" s="1"/>
  <c r="D2435" i="7"/>
  <c r="B2435" i="7" s="1"/>
  <c r="D3108" i="7"/>
  <c r="B3108" i="7" s="1"/>
  <c r="D1255" i="7"/>
  <c r="B1255" i="7" s="1"/>
  <c r="D1301" i="7"/>
  <c r="B1301" i="7" s="1"/>
  <c r="D1335" i="7"/>
  <c r="B1335" i="7" s="1"/>
  <c r="D1404" i="7"/>
  <c r="D1159" i="7"/>
  <c r="B1159" i="7" s="1"/>
  <c r="D1383" i="7"/>
  <c r="D1231" i="7"/>
  <c r="B1231" i="7" s="1"/>
  <c r="D1079" i="7"/>
  <c r="B1079" i="7" s="1"/>
  <c r="D1472" i="7"/>
  <c r="D1424" i="7"/>
  <c r="D1176" i="7"/>
  <c r="B1176" i="7" s="1"/>
  <c r="D1313" i="7"/>
  <c r="B1313" i="7" s="1"/>
  <c r="D2939" i="7"/>
  <c r="B2939" i="7" s="1"/>
  <c r="D2979" i="7"/>
  <c r="B2979" i="7" s="1"/>
  <c r="D3144" i="7"/>
  <c r="B3144" i="7" s="1"/>
  <c r="D2501" i="7"/>
  <c r="B2501" i="7" s="1"/>
  <c r="D2203" i="7"/>
  <c r="B2203" i="7" s="1"/>
  <c r="D2267" i="7"/>
  <c r="B2267" i="7" s="1"/>
  <c r="D2910" i="7"/>
  <c r="B2910" i="7" s="1"/>
  <c r="D2173" i="7"/>
  <c r="B2173" i="7" s="1"/>
  <c r="D2818" i="7"/>
  <c r="B2818" i="7" s="1"/>
  <c r="D2114" i="7"/>
  <c r="B2114" i="7" s="1"/>
  <c r="D2962" i="7"/>
  <c r="B2962" i="7" s="1"/>
  <c r="D1781" i="7"/>
  <c r="B1781" i="7" s="1"/>
  <c r="D2842" i="7"/>
  <c r="B2842" i="7" s="1"/>
  <c r="D3087" i="7"/>
  <c r="B3087" i="7" s="1"/>
  <c r="D2588" i="7"/>
  <c r="B2588" i="7" s="1"/>
  <c r="D2040" i="7"/>
  <c r="B2040" i="7" s="1"/>
  <c r="D1896" i="7"/>
  <c r="B1896" i="7" s="1"/>
  <c r="D2634" i="7"/>
  <c r="B2634" i="7" s="1"/>
  <c r="D1114" i="7"/>
  <c r="B1114" i="7" s="1"/>
  <c r="D1415" i="7"/>
  <c r="D1351" i="7"/>
  <c r="B1351" i="7" s="1"/>
  <c r="D1464" i="7"/>
  <c r="D1104" i="7"/>
  <c r="B1104" i="7" s="1"/>
  <c r="D1272" i="7"/>
  <c r="B1272" i="7" s="1"/>
  <c r="D1289" i="7"/>
  <c r="B1289" i="7" s="1"/>
  <c r="D1205" i="7"/>
  <c r="B1205" i="7" s="1"/>
  <c r="D1266" i="7"/>
  <c r="B1266" i="7" s="1"/>
  <c r="D1436" i="7"/>
  <c r="D1107" i="7"/>
  <c r="B1107" i="7" s="1"/>
  <c r="D1453" i="7"/>
  <c r="D1373" i="7"/>
  <c r="B1373" i="7" s="1"/>
  <c r="D1194" i="7"/>
  <c r="B1194" i="7" s="1"/>
  <c r="D1379" i="7"/>
  <c r="B1379" i="7" s="1"/>
  <c r="D1090" i="7"/>
  <c r="B1090" i="7" s="1"/>
  <c r="D1146" i="7"/>
  <c r="B1146" i="7" s="1"/>
  <c r="D1477" i="7"/>
  <c r="B1477" i="7" s="1"/>
  <c r="D2874" i="7"/>
  <c r="B2874" i="7" s="1"/>
  <c r="D1728" i="7"/>
  <c r="B1728" i="7" s="1"/>
  <c r="D2108" i="7"/>
  <c r="B2108" i="7" s="1"/>
  <c r="D2937" i="7"/>
  <c r="B2937" i="7" s="1"/>
  <c r="D1850" i="7"/>
  <c r="B1850" i="7" s="1"/>
  <c r="D3064" i="7"/>
  <c r="B3064" i="7" s="1"/>
  <c r="D1778" i="7"/>
  <c r="B1778" i="7" s="1"/>
  <c r="D2928" i="7"/>
  <c r="B2928" i="7" s="1"/>
  <c r="D1275" i="7"/>
  <c r="B1275" i="7" s="1"/>
  <c r="D1357" i="7"/>
  <c r="B1357" i="7" s="1"/>
  <c r="D1182" i="7"/>
  <c r="B1182" i="7" s="1"/>
  <c r="D1395" i="7"/>
  <c r="D1222" i="7"/>
  <c r="B1222" i="7" s="1"/>
  <c r="D1298" i="7"/>
  <c r="B1298" i="7" s="1"/>
  <c r="D1454" i="7"/>
  <c r="D1209" i="7"/>
  <c r="B1209" i="7" s="1"/>
  <c r="D1091" i="7"/>
  <c r="B1091" i="7" s="1"/>
  <c r="D3164" i="7"/>
  <c r="B3164" i="7" s="1"/>
  <c r="D1995" i="7"/>
  <c r="B1995" i="7" s="1"/>
  <c r="D3090" i="7"/>
  <c r="B3090" i="7" s="1"/>
  <c r="D3238" i="7"/>
  <c r="B3238" i="7" s="1"/>
  <c r="D1491" i="7"/>
  <c r="B1491" i="7" s="1"/>
  <c r="D1542" i="7"/>
  <c r="B1542" i="7" s="1"/>
  <c r="D2368" i="7"/>
  <c r="B2368" i="7" s="1"/>
  <c r="D2449" i="7"/>
  <c r="B2449" i="7" s="1"/>
  <c r="D2822" i="7"/>
  <c r="B2822" i="7" s="1"/>
  <c r="D1391" i="7"/>
  <c r="D1449" i="7"/>
  <c r="D1355" i="7"/>
  <c r="B1355" i="7" s="1"/>
  <c r="D1203" i="7"/>
  <c r="B1203" i="7" s="1"/>
  <c r="D1138" i="7"/>
  <c r="B1138" i="7" s="1"/>
  <c r="D1260" i="7"/>
  <c r="B1260" i="7" s="1"/>
  <c r="D1457" i="7"/>
  <c r="D1392" i="7"/>
  <c r="D1238" i="7"/>
  <c r="B1238" i="7" s="1"/>
  <c r="D1467" i="7"/>
  <c r="D2940" i="7"/>
  <c r="B2940" i="7" s="1"/>
  <c r="D1512" i="7"/>
  <c r="B1512" i="7" s="1"/>
  <c r="D1808" i="7"/>
  <c r="B1808" i="7" s="1"/>
  <c r="D1479" i="7"/>
  <c r="B1479" i="7" s="1"/>
  <c r="D1616" i="7"/>
  <c r="B1616" i="7" s="1"/>
  <c r="D2706" i="7"/>
  <c r="B2706" i="7" s="1"/>
  <c r="D1673" i="7"/>
  <c r="B1673" i="7" s="1"/>
  <c r="D1986" i="7"/>
  <c r="B1986" i="7" s="1"/>
  <c r="D2735" i="7"/>
  <c r="B2735" i="7" s="1"/>
  <c r="D2412" i="7"/>
  <c r="B2412" i="7" s="1"/>
  <c r="D2875" i="7"/>
  <c r="B2875" i="7" s="1"/>
  <c r="D1525" i="7"/>
  <c r="B1525" i="7" s="1"/>
  <c r="D2186" i="7"/>
  <c r="B2186" i="7" s="1"/>
  <c r="D2958" i="7"/>
  <c r="B2958" i="7" s="1"/>
  <c r="D2668" i="7"/>
  <c r="B2668" i="7" s="1"/>
  <c r="D2378" i="7"/>
  <c r="B2378" i="7" s="1"/>
  <c r="D1920" i="7"/>
  <c r="B1920" i="7" s="1"/>
  <c r="D1250" i="7"/>
  <c r="B1250" i="7" s="1"/>
  <c r="D1426" i="7"/>
  <c r="D1369" i="7"/>
  <c r="B1369" i="7" s="1"/>
  <c r="D1239" i="7"/>
  <c r="B1239" i="7" s="1"/>
  <c r="D1083" i="7"/>
  <c r="B1083" i="7" s="1"/>
  <c r="D1164" i="7"/>
  <c r="B1164" i="7" s="1"/>
  <c r="D1314" i="7"/>
  <c r="B1314" i="7" s="1"/>
  <c r="D1352" i="7"/>
  <c r="B1352" i="7" s="1"/>
  <c r="D1315" i="7"/>
  <c r="B1315" i="7" s="1"/>
  <c r="D1418" i="7"/>
  <c r="D1387" i="7"/>
  <c r="D1430" i="7"/>
  <c r="D1258" i="7"/>
  <c r="B1258" i="7" s="1"/>
  <c r="D1295" i="7"/>
  <c r="B1295" i="7" s="1"/>
  <c r="D1278" i="7"/>
  <c r="B1278" i="7" s="1"/>
  <c r="D1384" i="7"/>
  <c r="D1088" i="7"/>
  <c r="B1088" i="7" s="1"/>
  <c r="D1235" i="7"/>
  <c r="B1235" i="7" s="1"/>
  <c r="D1473" i="7"/>
  <c r="B1473" i="7" s="1"/>
  <c r="D3042" i="7"/>
  <c r="B3042" i="7" s="1"/>
  <c r="D2983" i="7"/>
  <c r="B2983" i="7" s="1"/>
  <c r="D3050" i="7"/>
  <c r="B3050" i="7" s="1"/>
  <c r="D3155" i="7"/>
  <c r="B3155" i="7" s="1"/>
  <c r="D2470" i="7"/>
  <c r="B2470" i="7" s="1"/>
  <c r="D1537" i="7"/>
  <c r="B1537" i="7" s="1"/>
  <c r="D1523" i="7"/>
  <c r="B1523" i="7" s="1"/>
  <c r="D2637" i="7"/>
  <c r="B2637" i="7" s="1"/>
  <c r="D2784" i="7"/>
  <c r="B2784" i="7" s="1"/>
  <c r="D1894" i="7"/>
  <c r="B1894" i="7" s="1"/>
  <c r="D1134" i="7"/>
  <c r="B1134" i="7" s="1"/>
  <c r="D1437" i="7"/>
  <c r="D1098" i="7"/>
  <c r="B1098" i="7" s="1"/>
  <c r="D1443" i="7"/>
  <c r="D1128" i="7"/>
  <c r="B1128" i="7" s="1"/>
  <c r="D1190" i="7"/>
  <c r="B1190" i="7" s="1"/>
  <c r="D1359" i="7"/>
  <c r="B1359" i="7" s="1"/>
  <c r="D1338" i="7"/>
  <c r="B1338" i="7" s="1"/>
  <c r="D1215" i="7"/>
  <c r="B1215" i="7" s="1"/>
  <c r="D1471" i="7"/>
  <c r="D2316" i="7"/>
  <c r="B2316" i="7" s="1"/>
  <c r="D1802" i="7"/>
  <c r="B1802" i="7" s="1"/>
  <c r="D1614" i="7"/>
  <c r="B1614" i="7" s="1"/>
  <c r="D2396" i="7"/>
  <c r="B2396" i="7" s="1"/>
  <c r="D2486" i="7"/>
  <c r="B2486" i="7" s="1"/>
  <c r="D3138" i="7"/>
  <c r="B3138" i="7" s="1"/>
  <c r="D2311" i="7"/>
  <c r="B2311" i="7" s="1"/>
  <c r="D2325" i="7"/>
  <c r="B2325" i="7" s="1"/>
  <c r="D2364" i="7"/>
  <c r="B2364" i="7" s="1"/>
  <c r="D1247" i="7"/>
  <c r="B1247" i="7" s="1"/>
  <c r="D1158" i="7"/>
  <c r="B1158" i="7" s="1"/>
  <c r="D1160" i="7"/>
  <c r="B1160" i="7" s="1"/>
  <c r="D1093" i="7"/>
  <c r="B1093" i="7" s="1"/>
  <c r="D1363" i="7"/>
  <c r="B1363" i="7" s="1"/>
  <c r="D1374" i="7"/>
  <c r="B1374" i="7" s="1"/>
  <c r="D1292" i="7"/>
  <c r="B1292" i="7" s="1"/>
  <c r="D1196" i="7"/>
  <c r="B1196" i="7" s="1"/>
  <c r="D1396" i="7"/>
  <c r="D8" i="9"/>
  <c r="AH59" i="39"/>
  <c r="AF116" i="39"/>
  <c r="AD68" i="39"/>
  <c r="AD69" i="39"/>
  <c r="AI93" i="39"/>
  <c r="AD108" i="39"/>
  <c r="AA95" i="39"/>
  <c r="AG95" i="39" s="1"/>
  <c r="AC109" i="39"/>
  <c r="AC101" i="39"/>
  <c r="AC93" i="39"/>
  <c r="AC85" i="39"/>
  <c r="AC77" i="39"/>
  <c r="AC69" i="39"/>
  <c r="AB115" i="39"/>
  <c r="AB107" i="39"/>
  <c r="AB99" i="39"/>
  <c r="AB91" i="39"/>
  <c r="AB83" i="39"/>
  <c r="AB75" i="39"/>
  <c r="AB67" i="39"/>
  <c r="AA108" i="39"/>
  <c r="AG108" i="39" s="1"/>
  <c r="AA92" i="39"/>
  <c r="AG92" i="39" s="1"/>
  <c r="AA76" i="39"/>
  <c r="AG76" i="39" s="1"/>
  <c r="AF61" i="39"/>
  <c r="AF53" i="39"/>
  <c r="AE100" i="39"/>
  <c r="AE67" i="39"/>
  <c r="AD50" i="39"/>
  <c r="AC110" i="39"/>
  <c r="AC102" i="39"/>
  <c r="AC94" i="39"/>
  <c r="AC86" i="39"/>
  <c r="AC78" i="39"/>
  <c r="AC70" i="39"/>
  <c r="AB116" i="39"/>
  <c r="AB108" i="39"/>
  <c r="AB100" i="39"/>
  <c r="AB92" i="39"/>
  <c r="AB84" i="39"/>
  <c r="AB76" i="39"/>
  <c r="AB68" i="39"/>
  <c r="AA110" i="39"/>
  <c r="AG110" i="39" s="1"/>
  <c r="AA94" i="39"/>
  <c r="AG94" i="39" s="1"/>
  <c r="AA78" i="39"/>
  <c r="AG78" i="39" s="1"/>
  <c r="AF62" i="39"/>
  <c r="AF54" i="39"/>
  <c r="AE104" i="39"/>
  <c r="AE71" i="39"/>
  <c r="AD52" i="39"/>
  <c r="AH108" i="39"/>
  <c r="AH92" i="39"/>
  <c r="AH76" i="39"/>
  <c r="AF114" i="39"/>
  <c r="AF98" i="39"/>
  <c r="AF82" i="39"/>
  <c r="AF66" i="39"/>
  <c r="AA91" i="39"/>
  <c r="AG91" i="39" s="1"/>
  <c r="AB61" i="39"/>
  <c r="AE98" i="39"/>
  <c r="AI116" i="39"/>
  <c r="AI99" i="39"/>
  <c r="AI83" i="39"/>
  <c r="AI67" i="39"/>
  <c r="AE57" i="39"/>
  <c r="AE115" i="39"/>
  <c r="AE84" i="39"/>
  <c r="AD57" i="39"/>
  <c r="AD79" i="39"/>
  <c r="AD90" i="39"/>
  <c r="AD97" i="39"/>
  <c r="AH111" i="39"/>
  <c r="AH95" i="39"/>
  <c r="AH79" i="39"/>
  <c r="AH63" i="39"/>
  <c r="AF101" i="39"/>
  <c r="AF85" i="39"/>
  <c r="AF69" i="39"/>
  <c r="AA97" i="39"/>
  <c r="AG97" i="39" s="1"/>
  <c r="AA65" i="39"/>
  <c r="AG65" i="39" s="1"/>
  <c r="AE111" i="39"/>
  <c r="AI54" i="39"/>
  <c r="AI102" i="39"/>
  <c r="AI86" i="39"/>
  <c r="AI70" i="39"/>
  <c r="AH86" i="39"/>
  <c r="AF76" i="39"/>
  <c r="AF84" i="39"/>
  <c r="AI59" i="39"/>
  <c r="AD98" i="39"/>
  <c r="AF108" i="39"/>
  <c r="AE50" i="39"/>
  <c r="AC113" i="39"/>
  <c r="AC105" i="39"/>
  <c r="AC97" i="39"/>
  <c r="AC89" i="39"/>
  <c r="AC81" i="39"/>
  <c r="AC73" i="39"/>
  <c r="AC65" i="39"/>
  <c r="AB111" i="39"/>
  <c r="AB103" i="39"/>
  <c r="AB95" i="39"/>
  <c r="AB87" i="39"/>
  <c r="AB79" i="39"/>
  <c r="AB71" i="39"/>
  <c r="AA116" i="39"/>
  <c r="AG116" i="39" s="1"/>
  <c r="AA100" i="39"/>
  <c r="AG100" i="39" s="1"/>
  <c r="AA84" i="39"/>
  <c r="AG84" i="39" s="1"/>
  <c r="AA68" i="39"/>
  <c r="AG68" i="39" s="1"/>
  <c r="AF57" i="39"/>
  <c r="AE116" i="39"/>
  <c r="AE83" i="39"/>
  <c r="AI57" i="39"/>
  <c r="AC114" i="39"/>
  <c r="AC106" i="39"/>
  <c r="AC98" i="39"/>
  <c r="AC90" i="39"/>
  <c r="AC82" i="39"/>
  <c r="AC74" i="39"/>
  <c r="AC66" i="39"/>
  <c r="AB112" i="39"/>
  <c r="AB104" i="39"/>
  <c r="AB96" i="39"/>
  <c r="AB88" i="39"/>
  <c r="AB80" i="39"/>
  <c r="AB72" i="39"/>
  <c r="AB64" i="39"/>
  <c r="AA102" i="39"/>
  <c r="AG102" i="39" s="1"/>
  <c r="AA86" i="39"/>
  <c r="AG86" i="39" s="1"/>
  <c r="AA70" i="39"/>
  <c r="AG70" i="39" s="1"/>
  <c r="AF58" i="39"/>
  <c r="AF50" i="39"/>
  <c r="AE87" i="39"/>
  <c r="AD59" i="39"/>
  <c r="AH116" i="39"/>
  <c r="AH100" i="39"/>
  <c r="AH84" i="39"/>
  <c r="AH68" i="39"/>
  <c r="AF106" i="39"/>
  <c r="AF90" i="39"/>
  <c r="AF74" i="39"/>
  <c r="AA107" i="39"/>
  <c r="AG107" i="39" s="1"/>
  <c r="AA75" i="39"/>
  <c r="AG75" i="39" s="1"/>
  <c r="AB53" i="39"/>
  <c r="AE65" i="39"/>
  <c r="AI107" i="39"/>
  <c r="AI91" i="39"/>
  <c r="AI75" i="39"/>
  <c r="AD113" i="39"/>
  <c r="AH56" i="39"/>
  <c r="AA79" i="39"/>
  <c r="AG79" i="39" s="1"/>
  <c r="AC115" i="39"/>
  <c r="AC99" i="39"/>
  <c r="AC83" i="39"/>
  <c r="AC67" i="39"/>
  <c r="AB105" i="39"/>
  <c r="AB89" i="39"/>
  <c r="AB73" i="39"/>
  <c r="AA104" i="39"/>
  <c r="AG104" i="39" s="1"/>
  <c r="AA72" i="39"/>
  <c r="AG72" i="39" s="1"/>
  <c r="AF51" i="39"/>
  <c r="AD61" i="39"/>
  <c r="AC108" i="39"/>
  <c r="AC92" i="39"/>
  <c r="AC76" i="39"/>
  <c r="AB114" i="39"/>
  <c r="AB98" i="39"/>
  <c r="AB82" i="39"/>
  <c r="AB66" i="39"/>
  <c r="AA90" i="39"/>
  <c r="AG90" i="39" s="1"/>
  <c r="AF60" i="39"/>
  <c r="AE96" i="39"/>
  <c r="AI115" i="39"/>
  <c r="AH88" i="39"/>
  <c r="AF110" i="39"/>
  <c r="AF78" i="39"/>
  <c r="AA83" i="39"/>
  <c r="AG83" i="39" s="1"/>
  <c r="AE81" i="39"/>
  <c r="AI95" i="39"/>
  <c r="AI63" i="39"/>
  <c r="AE53" i="39"/>
  <c r="AE91" i="39"/>
  <c r="AI52" i="39"/>
  <c r="AC55" i="39"/>
  <c r="AH52" i="39"/>
  <c r="AH107" i="39"/>
  <c r="AH87" i="39"/>
  <c r="AH67" i="39"/>
  <c r="AF97" i="39"/>
  <c r="AF77" i="39"/>
  <c r="AA105" i="39"/>
  <c r="AG105" i="39" s="1"/>
  <c r="AB60" i="39"/>
  <c r="AE77" i="39"/>
  <c r="AI106" i="39"/>
  <c r="AI82" i="39"/>
  <c r="AA63" i="39"/>
  <c r="AG63" i="39" s="1"/>
  <c r="AA55" i="39"/>
  <c r="AG55" i="39" s="1"/>
  <c r="AE105" i="39"/>
  <c r="AE74" i="39"/>
  <c r="AI51" i="39"/>
  <c r="AC61" i="39"/>
  <c r="AD70" i="39"/>
  <c r="AC60" i="39"/>
  <c r="AD64" i="39"/>
  <c r="AC54" i="39"/>
  <c r="AH85" i="39"/>
  <c r="AF107" i="39"/>
  <c r="AF75" i="39"/>
  <c r="AA77" i="39"/>
  <c r="AG77" i="39" s="1"/>
  <c r="AE69" i="39"/>
  <c r="AI92" i="39"/>
  <c r="AA62" i="39"/>
  <c r="AG62" i="39" s="1"/>
  <c r="AE101" i="39"/>
  <c r="AD115" i="39"/>
  <c r="AH62" i="39"/>
  <c r="AD72" i="39"/>
  <c r="AH114" i="39"/>
  <c r="AH82" i="39"/>
  <c r="AF104" i="39"/>
  <c r="AF72" i="39"/>
  <c r="AA71" i="39"/>
  <c r="AG71" i="39" s="1"/>
  <c r="AD60" i="39"/>
  <c r="AI89" i="39"/>
  <c r="AE60" i="39"/>
  <c r="AE95" i="39"/>
  <c r="AD103" i="39"/>
  <c r="AH97" i="39"/>
  <c r="AE62" i="39"/>
  <c r="AE73" i="39"/>
  <c r="AD100" i="39"/>
  <c r="AC51" i="39"/>
  <c r="AC107" i="39"/>
  <c r="AC91" i="39"/>
  <c r="AC75" i="39"/>
  <c r="AB113" i="39"/>
  <c r="AB97" i="39"/>
  <c r="AB81" i="39"/>
  <c r="AB65" i="39"/>
  <c r="AA88" i="39"/>
  <c r="AG88" i="39" s="1"/>
  <c r="AF59" i="39"/>
  <c r="AE92" i="39"/>
  <c r="AC116" i="39"/>
  <c r="AC100" i="39"/>
  <c r="AC84" i="39"/>
  <c r="AC68" i="39"/>
  <c r="AB106" i="39"/>
  <c r="AB90" i="39"/>
  <c r="AB74" i="39"/>
  <c r="AA106" i="39"/>
  <c r="AG106" i="39" s="1"/>
  <c r="AA74" i="39"/>
  <c r="AG74" i="39" s="1"/>
  <c r="AF52" i="39"/>
  <c r="AE63" i="39"/>
  <c r="AH104" i="39"/>
  <c r="AH72" i="39"/>
  <c r="AF94" i="39"/>
  <c r="AA115" i="39"/>
  <c r="AG115" i="39" s="1"/>
  <c r="AB57" i="39"/>
  <c r="AI111" i="39"/>
  <c r="AI79" i="39"/>
  <c r="AE59" i="39"/>
  <c r="AE107" i="39"/>
  <c r="AE68" i="39"/>
  <c r="AD95" i="39"/>
  <c r="AD74" i="39"/>
  <c r="AD116" i="39"/>
  <c r="AH99" i="39"/>
  <c r="AH75" i="39"/>
  <c r="AF109" i="39"/>
  <c r="AF89" i="39"/>
  <c r="AF65" i="39"/>
  <c r="AA81" i="39"/>
  <c r="AG81" i="39" s="1"/>
  <c r="AB52" i="39"/>
  <c r="AI114" i="39"/>
  <c r="AI94" i="39"/>
  <c r="AI74" i="39"/>
  <c r="AA59" i="39"/>
  <c r="AG59" i="39" s="1"/>
  <c r="AA51" i="39"/>
  <c r="AG51" i="39" s="1"/>
  <c r="AE89" i="39"/>
  <c r="AI60" i="39"/>
  <c r="AD91" i="39"/>
  <c r="AD102" i="39"/>
  <c r="AH50" i="39"/>
  <c r="AD96" i="39"/>
  <c r="AD109" i="39"/>
  <c r="AH101" i="39"/>
  <c r="AH69" i="39"/>
  <c r="AF91" i="39"/>
  <c r="AA109" i="39"/>
  <c r="AG109" i="39" s="1"/>
  <c r="AB54" i="39"/>
  <c r="AI108" i="39"/>
  <c r="AI76" i="39"/>
  <c r="AA54" i="39"/>
  <c r="AG54" i="39" s="1"/>
  <c r="AE70" i="39"/>
  <c r="AC57" i="39"/>
  <c r="AC52" i="39"/>
  <c r="AD101" i="39"/>
  <c r="AH98" i="39"/>
  <c r="AH66" i="39"/>
  <c r="AF88" i="39"/>
  <c r="AA103" i="39"/>
  <c r="AG103" i="39" s="1"/>
  <c r="AB51" i="39"/>
  <c r="AI105" i="39"/>
  <c r="AI73" i="39"/>
  <c r="AE52" i="39"/>
  <c r="AE64" i="39"/>
  <c r="AH113" i="39"/>
  <c r="AH81" i="39"/>
  <c r="AF103" i="39"/>
  <c r="AF71" i="39"/>
  <c r="AA69" i="39"/>
  <c r="AG69" i="39" s="1"/>
  <c r="AI58" i="39"/>
  <c r="AI88" i="39"/>
  <c r="AH94" i="39"/>
  <c r="AI101" i="39"/>
  <c r="AC87" i="39"/>
  <c r="AB109" i="39"/>
  <c r="AB77" i="39"/>
  <c r="AA80" i="39"/>
  <c r="AG80" i="39" s="1"/>
  <c r="AE75" i="39"/>
  <c r="AC96" i="39"/>
  <c r="AC64" i="39"/>
  <c r="AB86" i="39"/>
  <c r="AA98" i="39"/>
  <c r="AG98" i="39" s="1"/>
  <c r="AE112" i="39"/>
  <c r="AH96" i="39"/>
  <c r="AF86" i="39"/>
  <c r="AE114" i="39"/>
  <c r="AI71" i="39"/>
  <c r="AE99" i="39"/>
  <c r="AD63" i="39"/>
  <c r="AH115" i="39"/>
  <c r="AH71" i="39"/>
  <c r="AF81" i="39"/>
  <c r="AA73" i="39"/>
  <c r="AG73" i="39" s="1"/>
  <c r="AI110" i="39"/>
  <c r="AI66" i="39"/>
  <c r="AE113" i="39"/>
  <c r="AD56" i="39"/>
  <c r="AD86" i="39"/>
  <c r="AD80" i="39"/>
  <c r="AH93" i="39"/>
  <c r="AF83" i="39"/>
  <c r="AE102" i="39"/>
  <c r="AI68" i="39"/>
  <c r="AD58" i="39"/>
  <c r="AD92" i="39"/>
  <c r="AH90" i="39"/>
  <c r="AF80" i="39"/>
  <c r="AE90" i="39"/>
  <c r="AI65" i="39"/>
  <c r="AD55" i="39"/>
  <c r="AH73" i="39"/>
  <c r="AF87" i="39"/>
  <c r="AA85" i="39"/>
  <c r="AG85" i="39" s="1"/>
  <c r="AI112" i="39"/>
  <c r="AI72" i="39"/>
  <c r="AA52" i="39"/>
  <c r="AG52" i="39" s="1"/>
  <c r="AI62" i="39"/>
  <c r="AD114" i="39"/>
  <c r="AD104" i="39"/>
  <c r="AD85" i="39"/>
  <c r="AC56" i="39"/>
  <c r="AE54" i="39"/>
  <c r="AA111" i="39"/>
  <c r="AG111" i="39" s="1"/>
  <c r="AC58" i="39"/>
  <c r="AD82" i="39"/>
  <c r="AI85" i="39"/>
  <c r="AF100" i="39"/>
  <c r="AB17" i="39"/>
  <c r="AH36" i="39"/>
  <c r="AI27" i="39"/>
  <c r="AE24" i="39"/>
  <c r="AE38" i="39"/>
  <c r="AI25" i="39"/>
  <c r="AB20" i="39"/>
  <c r="AB34" i="39"/>
  <c r="AC38" i="39"/>
  <c r="AH22" i="39"/>
  <c r="AD20" i="39"/>
  <c r="AA19" i="39"/>
  <c r="AG19" i="39" s="1"/>
  <c r="AA37" i="39"/>
  <c r="AG37" i="39" s="1"/>
  <c r="AI22" i="39"/>
  <c r="AF20" i="39"/>
  <c r="AF36" i="39"/>
  <c r="AC24" i="39"/>
  <c r="AH41" i="39"/>
  <c r="AH17" i="39"/>
  <c r="AH48" i="39"/>
  <c r="AC43" i="39"/>
  <c r="AI29" i="39"/>
  <c r="AI45" i="39"/>
  <c r="AE21" i="39"/>
  <c r="AE29" i="39"/>
  <c r="AE37" i="39"/>
  <c r="AE45" i="39"/>
  <c r="AI23" i="39"/>
  <c r="AD39" i="39"/>
  <c r="AB19" i="39"/>
  <c r="AB27" i="39"/>
  <c r="AB35" i="39"/>
  <c r="AB43" i="39"/>
  <c r="AC34" i="39"/>
  <c r="AC22" i="39"/>
  <c r="AC39" i="39"/>
  <c r="AI47" i="39"/>
  <c r="AE32" i="39"/>
  <c r="AE48" i="39"/>
  <c r="AD45" i="39"/>
  <c r="AB30" i="39"/>
  <c r="AB48" i="39"/>
  <c r="AC26" i="39"/>
  <c r="AC41" i="39"/>
  <c r="AI48" i="39"/>
  <c r="AA31" i="39"/>
  <c r="AG31" i="39" s="1"/>
  <c r="AA47" i="39"/>
  <c r="AG47" i="39" s="1"/>
  <c r="AD42" i="39"/>
  <c r="AF30" i="39"/>
  <c r="AF46" i="39"/>
  <c r="AH27" i="39"/>
  <c r="AC32" i="39"/>
  <c r="AH34" i="39"/>
  <c r="AC37" i="39"/>
  <c r="AI26" i="39"/>
  <c r="AI42" i="39"/>
  <c r="AA22" i="39"/>
  <c r="AG22" i="39" s="1"/>
  <c r="AA28" i="39"/>
  <c r="AG28" i="39" s="1"/>
  <c r="AA36" i="39"/>
  <c r="AG36" i="39" s="1"/>
  <c r="AA44" i="39"/>
  <c r="AG44" i="39" s="1"/>
  <c r="AI24" i="39"/>
  <c r="AD40" i="39"/>
  <c r="AF19" i="39"/>
  <c r="AF27" i="39"/>
  <c r="AF35" i="39"/>
  <c r="AF43" i="39"/>
  <c r="AI50" i="39"/>
  <c r="AE103" i="39"/>
  <c r="AC103" i="39"/>
  <c r="AC71" i="39"/>
  <c r="AB93" i="39"/>
  <c r="AA112" i="39"/>
  <c r="AG112" i="39" s="1"/>
  <c r="AF55" i="39"/>
  <c r="AC112" i="39"/>
  <c r="AC80" i="39"/>
  <c r="AB102" i="39"/>
  <c r="AB70" i="39"/>
  <c r="AA66" i="39"/>
  <c r="AG66" i="39" s="1"/>
  <c r="AI55" i="39"/>
  <c r="AH64" i="39"/>
  <c r="AA99" i="39"/>
  <c r="AG99" i="39" s="1"/>
  <c r="AI103" i="39"/>
  <c r="AE55" i="39"/>
  <c r="AI61" i="39"/>
  <c r="AH60" i="39"/>
  <c r="AH91" i="39"/>
  <c r="AF105" i="39"/>
  <c r="AA113" i="39"/>
  <c r="AG113" i="39" s="1"/>
  <c r="AE94" i="39"/>
  <c r="AI90" i="39"/>
  <c r="AA57" i="39"/>
  <c r="AG57" i="39" s="1"/>
  <c r="AE82" i="39"/>
  <c r="AD75" i="39"/>
  <c r="AD89" i="39"/>
  <c r="AD77" i="39"/>
  <c r="AF115" i="39"/>
  <c r="AA93" i="39"/>
  <c r="AG93" i="39" s="1"/>
  <c r="AI100" i="39"/>
  <c r="AA50" i="39"/>
  <c r="AG50" i="39" s="1"/>
  <c r="AD94" i="39"/>
  <c r="AC62" i="39"/>
  <c r="AF112" i="39"/>
  <c r="AA87" i="39"/>
  <c r="AG87" i="39" s="1"/>
  <c r="AI97" i="39"/>
  <c r="AE110" i="39"/>
  <c r="AH105" i="39"/>
  <c r="AF111" i="39"/>
  <c r="AF63" i="39"/>
  <c r="AB50" i="39"/>
  <c r="AI96" i="39"/>
  <c r="AA60" i="39"/>
  <c r="AG60" i="39" s="1"/>
  <c r="AE93" i="39"/>
  <c r="AD99" i="39"/>
  <c r="AH54" i="39"/>
  <c r="AH61" i="39"/>
  <c r="AD110" i="39"/>
  <c r="AC59" i="39"/>
  <c r="AI109" i="39"/>
  <c r="AH70" i="39"/>
  <c r="AD88" i="39"/>
  <c r="AE88" i="39"/>
  <c r="AB63" i="39"/>
  <c r="AH110" i="39"/>
  <c r="AC36" i="39"/>
  <c r="AC47" i="39"/>
  <c r="AI43" i="39"/>
  <c r="AE30" i="39"/>
  <c r="AE46" i="39"/>
  <c r="AD41" i="39"/>
  <c r="AB28" i="39"/>
  <c r="AB42" i="39"/>
  <c r="AH39" i="39"/>
  <c r="AC33" i="39"/>
  <c r="AI36" i="39"/>
  <c r="AA29" i="39"/>
  <c r="AG29" i="39" s="1"/>
  <c r="AA45" i="39"/>
  <c r="AG45" i="39" s="1"/>
  <c r="AD38" i="39"/>
  <c r="AF28" i="39"/>
  <c r="AF44" i="39"/>
  <c r="AH25" i="39"/>
  <c r="AC30" i="39"/>
  <c r="AH32" i="39"/>
  <c r="AC27" i="39"/>
  <c r="AD21" i="39"/>
  <c r="AI37" i="39"/>
  <c r="AD17" i="39"/>
  <c r="AE25" i="39"/>
  <c r="AE33" i="39"/>
  <c r="AE41" i="39"/>
  <c r="AE49" i="39"/>
  <c r="AD31" i="39"/>
  <c r="AD47" i="39"/>
  <c r="AB23" i="39"/>
  <c r="AB31" i="39"/>
  <c r="AB39" i="39"/>
  <c r="AB47" i="39"/>
  <c r="AH37" i="39"/>
  <c r="AH44" i="39"/>
  <c r="AI31" i="39"/>
  <c r="AE22" i="39"/>
  <c r="AE40" i="39"/>
  <c r="AD29" i="39"/>
  <c r="AB24" i="39"/>
  <c r="AB40" i="39"/>
  <c r="AH31" i="39"/>
  <c r="AH46" i="39"/>
  <c r="AI32" i="39"/>
  <c r="AA23" i="39"/>
  <c r="AG23" i="39" s="1"/>
  <c r="AA39" i="39"/>
  <c r="AG39" i="39" s="1"/>
  <c r="AD26" i="39"/>
  <c r="AF22" i="39"/>
  <c r="AF38" i="39"/>
  <c r="AC46" i="39"/>
  <c r="AH43" i="39"/>
  <c r="AH18" i="39"/>
  <c r="AC21" i="39"/>
  <c r="AD18" i="39"/>
  <c r="AI34" i="39"/>
  <c r="AA18" i="39"/>
  <c r="AG18" i="39" s="1"/>
  <c r="AA32" i="39"/>
  <c r="AG32" i="39" s="1"/>
  <c r="AA40" i="39"/>
  <c r="AG40" i="39" s="1"/>
  <c r="AA48" i="39"/>
  <c r="AG48" i="39" s="1"/>
  <c r="AD32" i="39"/>
  <c r="AD48" i="39"/>
  <c r="AF23" i="39"/>
  <c r="AF31" i="39"/>
  <c r="AF39" i="39"/>
  <c r="AF47" i="39"/>
  <c r="AE106" i="39"/>
  <c r="AD93" i="39"/>
  <c r="AC95" i="39"/>
  <c r="AC63" i="39"/>
  <c r="AB85" i="39"/>
  <c r="AA96" i="39"/>
  <c r="AG96" i="39" s="1"/>
  <c r="AE108" i="39"/>
  <c r="AC104" i="39"/>
  <c r="AC72" i="39"/>
  <c r="AB94" i="39"/>
  <c r="AA114" i="39"/>
  <c r="AG114" i="39" s="1"/>
  <c r="AF56" i="39"/>
  <c r="AH112" i="39"/>
  <c r="AF102" i="39"/>
  <c r="AA67" i="39"/>
  <c r="AG67" i="39" s="1"/>
  <c r="AI87" i="39"/>
  <c r="AE51" i="39"/>
  <c r="AD111" i="39"/>
  <c r="AD65" i="39"/>
  <c r="AH83" i="39"/>
  <c r="AC79" i="39"/>
  <c r="AI53" i="39"/>
  <c r="AA82" i="39"/>
  <c r="AG82" i="39" s="1"/>
  <c r="AI56" i="39"/>
  <c r="AH103" i="39"/>
  <c r="AA89" i="39"/>
  <c r="AG89" i="39" s="1"/>
  <c r="AI78" i="39"/>
  <c r="AE66" i="39"/>
  <c r="AD112" i="39"/>
  <c r="AF99" i="39"/>
  <c r="AI84" i="39"/>
  <c r="AD105" i="39"/>
  <c r="AF96" i="39"/>
  <c r="AI81" i="39"/>
  <c r="AH89" i="39"/>
  <c r="AA101" i="39"/>
  <c r="AG101" i="39" s="1"/>
  <c r="AI80" i="39"/>
  <c r="AE78" i="39"/>
  <c r="AD73" i="39"/>
  <c r="AD76" i="39"/>
  <c r="AB55" i="39"/>
  <c r="AD81" i="39"/>
  <c r="AF68" i="39"/>
  <c r="AH20" i="39"/>
  <c r="AE18" i="39"/>
  <c r="AI17" i="39"/>
  <c r="AB32" i="39"/>
  <c r="AC40" i="39"/>
  <c r="AI44" i="39"/>
  <c r="AA49" i="39"/>
  <c r="AG49" i="39" s="1"/>
  <c r="AF32" i="39"/>
  <c r="AH33" i="39"/>
  <c r="AH40" i="39"/>
  <c r="AD25" i="39"/>
  <c r="AE19" i="39"/>
  <c r="AE35" i="39"/>
  <c r="AI19" i="39"/>
  <c r="AA17" i="39"/>
  <c r="AB33" i="39"/>
  <c r="AB49" i="39"/>
  <c r="AC23" i="39"/>
  <c r="AE28" i="39"/>
  <c r="AD37" i="39"/>
  <c r="AB44" i="39"/>
  <c r="AC25" i="39"/>
  <c r="AA27" i="39"/>
  <c r="AG27" i="39" s="1"/>
  <c r="AD34" i="39"/>
  <c r="AF42" i="39"/>
  <c r="AC18" i="39"/>
  <c r="AC29" i="39"/>
  <c r="AI38" i="39"/>
  <c r="AA26" i="39"/>
  <c r="AG26" i="39" s="1"/>
  <c r="AA42" i="39"/>
  <c r="AG42" i="39" s="1"/>
  <c r="AD36" i="39"/>
  <c r="AF25" i="39"/>
  <c r="AF41" i="39"/>
  <c r="AB101" i="39"/>
  <c r="AC88" i="39"/>
  <c r="AE79" i="39"/>
  <c r="AE61" i="39"/>
  <c r="AF113" i="39"/>
  <c r="AB56" i="39"/>
  <c r="AA61" i="39"/>
  <c r="AG61" i="39" s="1"/>
  <c r="AD107" i="39"/>
  <c r="AH55" i="39"/>
  <c r="AF67" i="39"/>
  <c r="AA58" i="39"/>
  <c r="AG58" i="39" s="1"/>
  <c r="AH57" i="39"/>
  <c r="AF64" i="39"/>
  <c r="AE56" i="39"/>
  <c r="AH65" i="39"/>
  <c r="AB58" i="39"/>
  <c r="AI64" i="39"/>
  <c r="AD54" i="39"/>
  <c r="AD84" i="39"/>
  <c r="AD66" i="39"/>
  <c r="AF92" i="39"/>
  <c r="AD87" i="39"/>
  <c r="AH78" i="39"/>
  <c r="AC31" i="39"/>
  <c r="AE26" i="39"/>
  <c r="AD33" i="39"/>
  <c r="AB38" i="39"/>
  <c r="AH38" i="39"/>
  <c r="AA25" i="39"/>
  <c r="AG25" i="39" s="1"/>
  <c r="AD30" i="39"/>
  <c r="AF40" i="39"/>
  <c r="AH49" i="39"/>
  <c r="AC19" i="39"/>
  <c r="AI33" i="39"/>
  <c r="AE23" i="39"/>
  <c r="AE39" i="39"/>
  <c r="AD27" i="39"/>
  <c r="AB21" i="39"/>
  <c r="AB37" i="39"/>
  <c r="AH21" i="39"/>
  <c r="AD23" i="39"/>
  <c r="AE36" i="39"/>
  <c r="AB18" i="39"/>
  <c r="AC20" i="39"/>
  <c r="AD24" i="39"/>
  <c r="AA35" i="39"/>
  <c r="AG35" i="39" s="1"/>
  <c r="AF18" i="39"/>
  <c r="AC28" i="39"/>
  <c r="AC48" i="39"/>
  <c r="AC45" i="39"/>
  <c r="AI46" i="39"/>
  <c r="AA30" i="39"/>
  <c r="AG30" i="39" s="1"/>
  <c r="AA46" i="39"/>
  <c r="AG46" i="39" s="1"/>
  <c r="AD44" i="39"/>
  <c r="AF29" i="39"/>
  <c r="AF45" i="39"/>
  <c r="AI69" i="39"/>
  <c r="AB69" i="39"/>
  <c r="AB110" i="39"/>
  <c r="AH80" i="39"/>
  <c r="AE76" i="39"/>
  <c r="AF93" i="39"/>
  <c r="AD62" i="39"/>
  <c r="AA53" i="39"/>
  <c r="AG53" i="39" s="1"/>
  <c r="AC53" i="39"/>
  <c r="AH109" i="39"/>
  <c r="AB62" i="39"/>
  <c r="AE86" i="39"/>
  <c r="AH106" i="39"/>
  <c r="AB59" i="39"/>
  <c r="AE80" i="39"/>
  <c r="AF95" i="39"/>
  <c r="AE85" i="39"/>
  <c r="AA56" i="39"/>
  <c r="AG56" i="39" s="1"/>
  <c r="AD67" i="39"/>
  <c r="AH51" i="39"/>
  <c r="AE72" i="39"/>
  <c r="AH102" i="39"/>
  <c r="AE58" i="39"/>
  <c r="AF49" i="39"/>
  <c r="AD19" i="39"/>
  <c r="AE34" i="39"/>
  <c r="AD49" i="39"/>
  <c r="AB46" i="39"/>
  <c r="AC49" i="39"/>
  <c r="AA33" i="39"/>
  <c r="AG33" i="39" s="1"/>
  <c r="AD46" i="39"/>
  <c r="AF48" i="39"/>
  <c r="AC44" i="39"/>
  <c r="AC35" i="39"/>
  <c r="AI41" i="39"/>
  <c r="AE27" i="39"/>
  <c r="AE43" i="39"/>
  <c r="AD35" i="39"/>
  <c r="AB25" i="39"/>
  <c r="AB41" i="39"/>
  <c r="AH45" i="39"/>
  <c r="AI39" i="39"/>
  <c r="AE44" i="39"/>
  <c r="AB26" i="39"/>
  <c r="AH47" i="39"/>
  <c r="AI40" i="39"/>
  <c r="AA43" i="39"/>
  <c r="AG43" i="39" s="1"/>
  <c r="AF26" i="39"/>
  <c r="AH19" i="39"/>
  <c r="AH26" i="39"/>
  <c r="AD22" i="39"/>
  <c r="AA20" i="39"/>
  <c r="AG20" i="39" s="1"/>
  <c r="AA34" i="39"/>
  <c r="AG34" i="39" s="1"/>
  <c r="AI20" i="39"/>
  <c r="AF17" i="39"/>
  <c r="AF33" i="39"/>
  <c r="AE17" i="39"/>
  <c r="AC111" i="39"/>
  <c r="AA64" i="39"/>
  <c r="AG64" i="39" s="1"/>
  <c r="AB78" i="39"/>
  <c r="AF70" i="39"/>
  <c r="AD106" i="39"/>
  <c r="AF73" i="39"/>
  <c r="AI98" i="39"/>
  <c r="AE97" i="39"/>
  <c r="AH58" i="39"/>
  <c r="AH77" i="39"/>
  <c r="AD51" i="39"/>
  <c r="AD83" i="39"/>
  <c r="AH74" i="39"/>
  <c r="AI113" i="39"/>
  <c r="AD71" i="39"/>
  <c r="AF79" i="39"/>
  <c r="AI104" i="39"/>
  <c r="AE109" i="39"/>
  <c r="AD78" i="39"/>
  <c r="AC50" i="39"/>
  <c r="AI77" i="39"/>
  <c r="AH53" i="39"/>
  <c r="AD53" i="39"/>
  <c r="AH29" i="39"/>
  <c r="AI35" i="39"/>
  <c r="AE42" i="39"/>
  <c r="AB22" i="39"/>
  <c r="AH23" i="39"/>
  <c r="AI28" i="39"/>
  <c r="AA41" i="39"/>
  <c r="AG41" i="39" s="1"/>
  <c r="AF24" i="39"/>
  <c r="AC42" i="39"/>
  <c r="AH24" i="39"/>
  <c r="AC17" i="39"/>
  <c r="AI49" i="39"/>
  <c r="AE31" i="39"/>
  <c r="AE47" i="39"/>
  <c r="AD43" i="39"/>
  <c r="AB29" i="39"/>
  <c r="AB45" i="39"/>
  <c r="AH28" i="39"/>
  <c r="AE20" i="39"/>
  <c r="AI21" i="39"/>
  <c r="AB36" i="39"/>
  <c r="AH30" i="39"/>
  <c r="AA21" i="39"/>
  <c r="AG21" i="39" s="1"/>
  <c r="AI18" i="39"/>
  <c r="AF34" i="39"/>
  <c r="AH35" i="39"/>
  <c r="AH42" i="39"/>
  <c r="AI30" i="39"/>
  <c r="AA24" i="39"/>
  <c r="AG24" i="39" s="1"/>
  <c r="AA38" i="39"/>
  <c r="AG38" i="39" s="1"/>
  <c r="AD28" i="39"/>
  <c r="AF21" i="39"/>
  <c r="AF37" i="39"/>
  <c r="AP112" i="39"/>
  <c r="AT59" i="39"/>
  <c r="AP60" i="39"/>
  <c r="AQ72" i="39"/>
  <c r="AS62" i="39"/>
  <c r="AQ113" i="39"/>
  <c r="AR93" i="39"/>
  <c r="AQ87" i="39"/>
  <c r="AM82" i="39"/>
  <c r="AP100" i="39"/>
  <c r="AQ91" i="39"/>
  <c r="AM83" i="39"/>
  <c r="AT100" i="39"/>
  <c r="AP62" i="39"/>
  <c r="AN91" i="39"/>
  <c r="AM98" i="39"/>
  <c r="AS86" i="39"/>
  <c r="AP108" i="39"/>
  <c r="AQ81" i="39"/>
  <c r="AT67" i="39"/>
  <c r="AS70" i="39"/>
  <c r="AR110" i="39"/>
  <c r="AT92" i="39"/>
  <c r="AM68" i="39"/>
  <c r="AQ89" i="39"/>
  <c r="AQ75" i="39"/>
  <c r="AT62" i="39"/>
  <c r="AN115" i="39"/>
  <c r="AQ94" i="39"/>
  <c r="AM90" i="39"/>
  <c r="AR85" i="39"/>
  <c r="AS90" i="39"/>
  <c r="AP80" i="39"/>
  <c r="AT115" i="39"/>
  <c r="AT107" i="39"/>
  <c r="AT99" i="39"/>
  <c r="AT91" i="39"/>
  <c r="AT83" i="39"/>
  <c r="AT75" i="39"/>
  <c r="AO110" i="39"/>
  <c r="AO102" i="39"/>
  <c r="AO94" i="39"/>
  <c r="AO86" i="39"/>
  <c r="AO78" i="39"/>
  <c r="AR108" i="39"/>
  <c r="AR92" i="39"/>
  <c r="AR76" i="39"/>
  <c r="AR67" i="39"/>
  <c r="AR59" i="39"/>
  <c r="AM101" i="39"/>
  <c r="AM85" i="39"/>
  <c r="AS71" i="39"/>
  <c r="AS63" i="39"/>
  <c r="AP113" i="39"/>
  <c r="AP105" i="39"/>
  <c r="AP97" i="39"/>
  <c r="AP89" i="39"/>
  <c r="AP81" i="39"/>
  <c r="AS115" i="39"/>
  <c r="AS107" i="39"/>
  <c r="AS99" i="39"/>
  <c r="AS91" i="39"/>
  <c r="AS83" i="39"/>
  <c r="AS75" i="39"/>
  <c r="AR103" i="39"/>
  <c r="AR87" i="39"/>
  <c r="AN73" i="39"/>
  <c r="AN65" i="39"/>
  <c r="AM116" i="39"/>
  <c r="AM100" i="39"/>
  <c r="AM84" i="39"/>
  <c r="AO71" i="39"/>
  <c r="AO63" i="39"/>
  <c r="AT110" i="39"/>
  <c r="AT94" i="39"/>
  <c r="AT78" i="39"/>
  <c r="AO105" i="39"/>
  <c r="AO89" i="39"/>
  <c r="AR114" i="39"/>
  <c r="AR82" i="39"/>
  <c r="AR62" i="39"/>
  <c r="AM87" i="39"/>
  <c r="AS64" i="39"/>
  <c r="AQ100" i="39"/>
  <c r="AT116" i="39"/>
  <c r="AQ73" i="39"/>
  <c r="AP116" i="39"/>
  <c r="AP63" i="39"/>
  <c r="AT84" i="39"/>
  <c r="AN107" i="39"/>
  <c r="AQ93" i="39"/>
  <c r="AN75" i="39"/>
  <c r="AS78" i="39"/>
  <c r="AM62" i="39"/>
  <c r="AN77" i="39"/>
  <c r="AO79" i="39"/>
  <c r="AN110" i="39"/>
  <c r="AN80" i="39"/>
  <c r="AQ86" i="39"/>
  <c r="AR77" i="39"/>
  <c r="AP76" i="39"/>
  <c r="AM60" i="39"/>
  <c r="AM73" i="39"/>
  <c r="AQ65" i="39"/>
  <c r="AR60" i="39"/>
  <c r="AO103" i="39"/>
  <c r="AM72" i="39"/>
  <c r="AN78" i="39"/>
  <c r="AN114" i="39"/>
  <c r="AP69" i="39"/>
  <c r="AN83" i="39"/>
  <c r="AQ68" i="39"/>
  <c r="AO66" i="39"/>
  <c r="AN64" i="39"/>
  <c r="AS74" i="39"/>
  <c r="AS106" i="39"/>
  <c r="AP96" i="39"/>
  <c r="AT111" i="39"/>
  <c r="AT103" i="39"/>
  <c r="AT95" i="39"/>
  <c r="AT87" i="39"/>
  <c r="AT79" i="39"/>
  <c r="AO114" i="39"/>
  <c r="AO106" i="39"/>
  <c r="AO98" i="39"/>
  <c r="AO90" i="39"/>
  <c r="AO82" i="39"/>
  <c r="AR116" i="39"/>
  <c r="AR100" i="39"/>
  <c r="AR84" i="39"/>
  <c r="AR71" i="39"/>
  <c r="AR63" i="39"/>
  <c r="AM109" i="39"/>
  <c r="AM93" i="39"/>
  <c r="AM77" i="39"/>
  <c r="AS67" i="39"/>
  <c r="AS59" i="39"/>
  <c r="AP109" i="39"/>
  <c r="AP101" i="39"/>
  <c r="AP93" i="39"/>
  <c r="AP85" i="39"/>
  <c r="AP77" i="39"/>
  <c r="AS111" i="39"/>
  <c r="AS103" i="39"/>
  <c r="AS95" i="39"/>
  <c r="AS87" i="39"/>
  <c r="AS79" i="39"/>
  <c r="AR111" i="39"/>
  <c r="AR95" i="39"/>
  <c r="AR79" i="39"/>
  <c r="AN69" i="39"/>
  <c r="AN61" i="39"/>
  <c r="AM108" i="39"/>
  <c r="AM92" i="39"/>
  <c r="AM76" i="39"/>
  <c r="AO67" i="39"/>
  <c r="AO59" i="39"/>
  <c r="AT102" i="39"/>
  <c r="AT86" i="39"/>
  <c r="AO113" i="39"/>
  <c r="AO97" i="39"/>
  <c r="AO81" i="39"/>
  <c r="AR98" i="39"/>
  <c r="AR70" i="39"/>
  <c r="AM103" i="39"/>
  <c r="AS72" i="39"/>
  <c r="AQ116" i="39"/>
  <c r="AQ84" i="39"/>
  <c r="AM63" i="39"/>
  <c r="AS94" i="39"/>
  <c r="AP61" i="39"/>
  <c r="AN112" i="39"/>
  <c r="AQ109" i="39"/>
  <c r="AR68" i="39"/>
  <c r="AM71" i="39"/>
  <c r="AN60" i="39"/>
  <c r="AM64" i="39"/>
  <c r="AN93" i="39"/>
  <c r="AO87" i="39"/>
  <c r="AN86" i="39"/>
  <c r="AQ103" i="39"/>
  <c r="AQ60" i="39"/>
  <c r="AM106" i="39"/>
  <c r="AS98" i="39"/>
  <c r="AT113" i="39"/>
  <c r="AT97" i="39"/>
  <c r="AT81" i="39"/>
  <c r="AO108" i="39"/>
  <c r="AO92" i="39"/>
  <c r="AO76" i="39"/>
  <c r="AR88" i="39"/>
  <c r="AR65" i="39"/>
  <c r="AM97" i="39"/>
  <c r="AS69" i="39"/>
  <c r="AP111" i="39"/>
  <c r="AP95" i="39"/>
  <c r="AP79" i="39"/>
  <c r="AS105" i="39"/>
  <c r="AS89" i="39"/>
  <c r="AR115" i="39"/>
  <c r="AR83" i="39"/>
  <c r="AN63" i="39"/>
  <c r="AM96" i="39"/>
  <c r="AO69" i="39"/>
  <c r="AT106" i="39"/>
  <c r="AT74" i="39"/>
  <c r="AO85" i="39"/>
  <c r="AR74" i="39"/>
  <c r="AM79" i="39"/>
  <c r="AQ92" i="39"/>
  <c r="AQ63" i="39"/>
  <c r="AN97" i="39"/>
  <c r="AT69" i="39"/>
  <c r="AN92" i="39"/>
  <c r="AQ115" i="39"/>
  <c r="AP106" i="39"/>
  <c r="AP90" i="39"/>
  <c r="AS116" i="39"/>
  <c r="AS100" i="39"/>
  <c r="AS84" i="39"/>
  <c r="AR105" i="39"/>
  <c r="AN74" i="39"/>
  <c r="AM110" i="39"/>
  <c r="AM78" i="39"/>
  <c r="AO60" i="39"/>
  <c r="AQ90" i="39"/>
  <c r="AQ66" i="39"/>
  <c r="AN95" i="39"/>
  <c r="AT68" i="39"/>
  <c r="AN88" i="39"/>
  <c r="AQ95" i="39"/>
  <c r="AN90" i="39"/>
  <c r="AQ77" i="39"/>
  <c r="AN82" i="39"/>
  <c r="AP71" i="39"/>
  <c r="AN85" i="39"/>
  <c r="AQ80" i="39"/>
  <c r="AM75" i="39"/>
  <c r="AR72" i="39"/>
  <c r="AO83" i="39"/>
  <c r="AO115" i="39"/>
  <c r="AT104" i="39"/>
  <c r="AR57" i="39"/>
  <c r="AN54" i="39"/>
  <c r="AP48" i="39"/>
  <c r="AN53" i="39"/>
  <c r="AM49" i="39"/>
  <c r="AS51" i="39"/>
  <c r="AN57" i="39"/>
  <c r="AP55" i="39"/>
  <c r="AO56" i="39"/>
  <c r="AM56" i="39"/>
  <c r="AT51" i="39"/>
  <c r="AS55" i="39"/>
  <c r="AM52" i="39"/>
  <c r="AP49" i="39"/>
  <c r="AN58" i="39"/>
  <c r="AO55" i="39"/>
  <c r="AP53" i="39"/>
  <c r="AQ50" i="39"/>
  <c r="AT56" i="39"/>
  <c r="AT52" i="39"/>
  <c r="AT50" i="39"/>
  <c r="AS40" i="39"/>
  <c r="AR43" i="39"/>
  <c r="AR48" i="39"/>
  <c r="AS43" i="39"/>
  <c r="AO95" i="39"/>
  <c r="AN109" i="39"/>
  <c r="AO62" i="39"/>
  <c r="AQ102" i="39"/>
  <c r="AN106" i="39"/>
  <c r="AO111" i="39"/>
  <c r="AT66" i="39"/>
  <c r="AR109" i="39"/>
  <c r="AP72" i="39"/>
  <c r="AQ88" i="39"/>
  <c r="AT76" i="39"/>
  <c r="AM66" i="39"/>
  <c r="AN96" i="39"/>
  <c r="AQ78" i="39"/>
  <c r="AN72" i="39"/>
  <c r="AS114" i="39"/>
  <c r="AT109" i="39"/>
  <c r="AT93" i="39"/>
  <c r="AT77" i="39"/>
  <c r="AO104" i="39"/>
  <c r="AO88" i="39"/>
  <c r="AR112" i="39"/>
  <c r="AR80" i="39"/>
  <c r="AR61" i="39"/>
  <c r="AM89" i="39"/>
  <c r="AS65" i="39"/>
  <c r="AP107" i="39"/>
  <c r="AP91" i="39"/>
  <c r="AP75" i="39"/>
  <c r="AS101" i="39"/>
  <c r="AS85" i="39"/>
  <c r="AR107" i="39"/>
  <c r="AR75" i="39"/>
  <c r="AN59" i="39"/>
  <c r="AM88" i="39"/>
  <c r="AO65" i="39"/>
  <c r="AT98" i="39"/>
  <c r="AO109" i="39"/>
  <c r="AO77" i="39"/>
  <c r="AR66" i="39"/>
  <c r="AS68" i="39"/>
  <c r="AQ76" i="39"/>
  <c r="AQ59" i="39"/>
  <c r="AN89" i="39"/>
  <c r="AT65" i="39"/>
  <c r="AN76" i="39"/>
  <c r="AQ99" i="39"/>
  <c r="AP102" i="39"/>
  <c r="AP86" i="39"/>
  <c r="AS112" i="39"/>
  <c r="AS96" i="39"/>
  <c r="AS80" i="39"/>
  <c r="AR97" i="39"/>
  <c r="AN70" i="39"/>
  <c r="AM102" i="39"/>
  <c r="AO72" i="39"/>
  <c r="AQ114" i="39"/>
  <c r="AQ82" i="39"/>
  <c r="AQ62" i="39"/>
  <c r="AN87" i="39"/>
  <c r="AT64" i="39"/>
  <c r="AP73" i="39"/>
  <c r="AQ79" i="39"/>
  <c r="AP66" i="39"/>
  <c r="AN94" i="39"/>
  <c r="AM67" i="39"/>
  <c r="AN100" i="39"/>
  <c r="AN101" i="39"/>
  <c r="AQ96" i="39"/>
  <c r="AM91" i="39"/>
  <c r="AR86" i="39"/>
  <c r="AO91" i="39"/>
  <c r="AT80" i="39"/>
  <c r="AT112" i="39"/>
  <c r="AO57" i="39"/>
  <c r="AT53" i="39"/>
  <c r="AQ58" i="39"/>
  <c r="AR54" i="39"/>
  <c r="AM53" i="39"/>
  <c r="AP51" i="39"/>
  <c r="AM57" i="39"/>
  <c r="AS56" i="39"/>
  <c r="AT55" i="39"/>
  <c r="AQ49" i="39"/>
  <c r="AM114" i="39"/>
  <c r="AP84" i="39"/>
  <c r="AN116" i="39"/>
  <c r="AQ64" i="39"/>
  <c r="AP70" i="39"/>
  <c r="AT108" i="39"/>
  <c r="AT70" i="39"/>
  <c r="AR101" i="39"/>
  <c r="AT105" i="39"/>
  <c r="AO116" i="39"/>
  <c r="AO84" i="39"/>
  <c r="AR73" i="39"/>
  <c r="AM81" i="39"/>
  <c r="AP103" i="39"/>
  <c r="AS113" i="39"/>
  <c r="AS81" i="39"/>
  <c r="AN71" i="39"/>
  <c r="AM80" i="39"/>
  <c r="AT90" i="39"/>
  <c r="AR106" i="39"/>
  <c r="AS60" i="39"/>
  <c r="AN113" i="39"/>
  <c r="AT61" i="39"/>
  <c r="AP114" i="39"/>
  <c r="AP82" i="39"/>
  <c r="AS92" i="39"/>
  <c r="AR89" i="39"/>
  <c r="AM94" i="39"/>
  <c r="AQ106" i="39"/>
  <c r="AN111" i="39"/>
  <c r="AT60" i="39"/>
  <c r="AM69" i="39"/>
  <c r="AM70" i="39"/>
  <c r="AT63" i="39"/>
  <c r="AQ112" i="39"/>
  <c r="AR102" i="39"/>
  <c r="AT88" i="39"/>
  <c r="AS58" i="39"/>
  <c r="AN56" i="39"/>
  <c r="AS52" i="39"/>
  <c r="AT57" i="39"/>
  <c r="AO51" i="39"/>
  <c r="AP57" i="39"/>
  <c r="AM50" i="39"/>
  <c r="AR56" i="39"/>
  <c r="AQ51" i="39"/>
  <c r="AO58" i="39"/>
  <c r="AO50" i="39"/>
  <c r="AQ54" i="39"/>
  <c r="AQ52" i="39"/>
  <c r="AS48" i="39"/>
  <c r="AP47" i="39"/>
  <c r="AN47" i="39"/>
  <c r="AO41" i="39"/>
  <c r="AT47" i="39"/>
  <c r="AR38" i="39"/>
  <c r="AS25" i="39"/>
  <c r="AN24" i="39"/>
  <c r="AO28" i="39"/>
  <c r="AT37" i="39"/>
  <c r="AQ30" i="39"/>
  <c r="AT28" i="39"/>
  <c r="AO23" i="39"/>
  <c r="AS45" i="39"/>
  <c r="AQ38" i="39"/>
  <c r="AR18" i="39"/>
  <c r="AT45" i="39"/>
  <c r="AO38" i="39"/>
  <c r="AQ44" i="39"/>
  <c r="AR41" i="39"/>
  <c r="AO18" i="39"/>
  <c r="AO29" i="39"/>
  <c r="AT19" i="39"/>
  <c r="AN20" i="39"/>
  <c r="AM45" i="39"/>
  <c r="AP42" i="39"/>
  <c r="AQ42" i="39"/>
  <c r="AO36" i="39"/>
  <c r="AR33" i="39"/>
  <c r="AP29" i="39"/>
  <c r="AS21" i="39"/>
  <c r="AT20" i="39"/>
  <c r="AS35" i="39"/>
  <c r="AT33" i="39"/>
  <c r="AM32" i="39"/>
  <c r="AN32" i="39"/>
  <c r="AP25" i="39"/>
  <c r="AN23" i="39"/>
  <c r="AT26" i="39"/>
  <c r="AN26" i="39"/>
  <c r="AP36" i="39"/>
  <c r="AO24" i="39"/>
  <c r="AP33" i="39"/>
  <c r="AT24" i="39"/>
  <c r="AM42" i="39"/>
  <c r="AS23" i="39"/>
  <c r="AN31" i="39"/>
  <c r="AM27" i="39"/>
  <c r="AP24" i="39"/>
  <c r="AQ24" i="39"/>
  <c r="AN29" i="39"/>
  <c r="AQ29" i="39"/>
  <c r="AR20" i="39"/>
  <c r="AO45" i="39"/>
  <c r="AT39" i="39"/>
  <c r="AM38" i="39"/>
  <c r="AO27" i="39"/>
  <c r="AR39" i="39"/>
  <c r="AP21" i="39"/>
  <c r="AP68" i="39"/>
  <c r="AR94" i="39"/>
  <c r="AN68" i="39"/>
  <c r="AP64" i="39"/>
  <c r="AS102" i="39"/>
  <c r="AM99" i="39"/>
  <c r="AP74" i="39"/>
  <c r="AQ110" i="39"/>
  <c r="AP88" i="39"/>
  <c r="AT89" i="39"/>
  <c r="AO100" i="39"/>
  <c r="AR104" i="39"/>
  <c r="AM113" i="39"/>
  <c r="AS61" i="39"/>
  <c r="AP87" i="39"/>
  <c r="AS97" i="39"/>
  <c r="AR99" i="39"/>
  <c r="AM112" i="39"/>
  <c r="AO61" i="39"/>
  <c r="AO101" i="39"/>
  <c r="AM111" i="39"/>
  <c r="AQ71" i="39"/>
  <c r="AN81" i="39"/>
  <c r="AP67" i="39"/>
  <c r="AP98" i="39"/>
  <c r="AS108" i="39"/>
  <c r="AS76" i="39"/>
  <c r="AN66" i="39"/>
  <c r="AO68" i="39"/>
  <c r="AQ74" i="39"/>
  <c r="AN79" i="39"/>
  <c r="AP65" i="39"/>
  <c r="AQ97" i="39"/>
  <c r="AQ83" i="39"/>
  <c r="AQ61" i="39"/>
  <c r="AM107" i="39"/>
  <c r="AO99" i="39"/>
  <c r="AS49" i="39"/>
  <c r="AQ56" i="39"/>
  <c r="AQ53" i="39"/>
  <c r="AQ57" i="39"/>
  <c r="AO53" i="39"/>
  <c r="AN51" i="39"/>
  <c r="AM51" i="39"/>
  <c r="AR58" i="39"/>
  <c r="AM55" i="39"/>
  <c r="AP56" i="39"/>
  <c r="AR55" i="39"/>
  <c r="AR52" i="39"/>
  <c r="AR47" i="39"/>
  <c r="AS26" i="39"/>
  <c r="AQ47" i="39"/>
  <c r="AQ46" i="39"/>
  <c r="AP37" i="39"/>
  <c r="AR31" i="39"/>
  <c r="AM43" i="39"/>
  <c r="AM31" i="39"/>
  <c r="AO26" i="39"/>
  <c r="AN39" i="39"/>
  <c r="AR44" i="39"/>
  <c r="AT29" i="39"/>
  <c r="AR26" i="39"/>
  <c r="AN42" i="39"/>
  <c r="AQ22" i="39"/>
  <c r="AR29" i="39"/>
  <c r="AM20" i="39"/>
  <c r="AP44" i="39"/>
  <c r="AO40" i="39"/>
  <c r="AP19" i="39"/>
  <c r="AT40" i="39"/>
  <c r="AM18" i="39"/>
  <c r="AQ39" i="39"/>
  <c r="AS27" i="39"/>
  <c r="AP26" i="39"/>
  <c r="AQ26" i="39"/>
  <c r="AN33" i="39"/>
  <c r="AO42" i="39"/>
  <c r="AM19" i="39"/>
  <c r="AR22" i="39"/>
  <c r="AM48" i="39"/>
  <c r="AO31" i="39"/>
  <c r="AN98" i="39"/>
  <c r="AO70" i="39"/>
  <c r="AQ101" i="39"/>
  <c r="AS82" i="39"/>
  <c r="AO112" i="39"/>
  <c r="AR69" i="39"/>
  <c r="AP99" i="39"/>
  <c r="AS77" i="39"/>
  <c r="AO73" i="39"/>
  <c r="AR90" i="39"/>
  <c r="AN105" i="39"/>
  <c r="AP110" i="39"/>
  <c r="AS88" i="39"/>
  <c r="AM86" i="39"/>
  <c r="AN103" i="39"/>
  <c r="AM61" i="39"/>
  <c r="AT71" i="39"/>
  <c r="AO75" i="39"/>
  <c r="AS57" i="39"/>
  <c r="AN55" i="39"/>
  <c r="AO49" i="39"/>
  <c r="AP52" i="39"/>
  <c r="AP58" i="39"/>
  <c r="AT54" i="39"/>
  <c r="AQ55" i="39"/>
  <c r="AT48" i="39"/>
  <c r="AS44" i="39"/>
  <c r="AS47" i="39"/>
  <c r="AQ23" i="39"/>
  <c r="AP23" i="39"/>
  <c r="AN41" i="39"/>
  <c r="AS31" i="39"/>
  <c r="AP22" i="39"/>
  <c r="AT21" i="39"/>
  <c r="AQ28" i="39"/>
  <c r="AS32" i="39"/>
  <c r="AM34" i="39"/>
  <c r="AO33" i="39"/>
  <c r="AQ34" i="39"/>
  <c r="AS34" i="39"/>
  <c r="AS22" i="39"/>
  <c r="AS28" i="39"/>
  <c r="AM24" i="39"/>
  <c r="AP43" i="39"/>
  <c r="AR37" i="39"/>
  <c r="AM23" i="39"/>
  <c r="AR46" i="39"/>
  <c r="AN21" i="39"/>
  <c r="AS37" i="39"/>
  <c r="AT27" i="39"/>
  <c r="AS30" i="39"/>
  <c r="AP32" i="39"/>
  <c r="AO48" i="39"/>
  <c r="AR25" i="39"/>
  <c r="AQ43" i="39"/>
  <c r="AT46" i="39"/>
  <c r="AS19" i="39"/>
  <c r="AM46" i="39"/>
  <c r="AN44" i="39"/>
  <c r="AR24" i="39"/>
  <c r="AN19" i="39"/>
  <c r="AT22" i="39"/>
  <c r="AN18" i="39"/>
  <c r="AM115" i="39"/>
  <c r="AS110" i="39"/>
  <c r="AP92" i="39"/>
  <c r="AM65" i="39"/>
  <c r="AP104" i="39"/>
  <c r="AO96" i="39"/>
  <c r="AM105" i="39"/>
  <c r="AP83" i="39"/>
  <c r="AR91" i="39"/>
  <c r="AT114" i="39"/>
  <c r="AM95" i="39"/>
  <c r="AT73" i="39"/>
  <c r="AP94" i="39"/>
  <c r="AR113" i="39"/>
  <c r="AO64" i="39"/>
  <c r="AT72" i="39"/>
  <c r="AN102" i="39"/>
  <c r="AQ69" i="39"/>
  <c r="AO107" i="39"/>
  <c r="AR49" i="39"/>
  <c r="AS50" i="39"/>
  <c r="AM54" i="39"/>
  <c r="AR53" i="39"/>
  <c r="AT49" i="39"/>
  <c r="AS54" i="39"/>
  <c r="AR51" i="39"/>
  <c r="AM47" i="39"/>
  <c r="AM36" i="39"/>
  <c r="AP35" i="39"/>
  <c r="AT43" i="39"/>
  <c r="AM29" i="39"/>
  <c r="AN27" i="39"/>
  <c r="AQ27" i="39"/>
  <c r="AN25" i="39"/>
  <c r="AN40" i="39"/>
  <c r="AN37" i="39"/>
  <c r="AM41" i="39"/>
  <c r="AO19" i="39"/>
  <c r="AQ18" i="39"/>
  <c r="AP45" i="39"/>
  <c r="AT36" i="39"/>
  <c r="AT41" i="39"/>
  <c r="AN48" i="39"/>
  <c r="AQ35" i="39"/>
  <c r="AS42" i="39"/>
  <c r="AO25" i="39"/>
  <c r="AP20" i="39"/>
  <c r="AS24" i="39"/>
  <c r="AR30" i="39"/>
  <c r="AM26" i="39"/>
  <c r="AP31" i="39"/>
  <c r="AT30" i="39"/>
  <c r="AQ48" i="39"/>
  <c r="AO32" i="39"/>
  <c r="AO34" i="39"/>
  <c r="AT32" i="39"/>
  <c r="AS18" i="39"/>
  <c r="AM30" i="39"/>
  <c r="AN28" i="39"/>
  <c r="AP39" i="39"/>
  <c r="AR21" i="39"/>
  <c r="AM35" i="39"/>
  <c r="AR19" i="39"/>
  <c r="AM59" i="39"/>
  <c r="AQ104" i="39"/>
  <c r="AN84" i="39"/>
  <c r="AN99" i="39"/>
  <c r="AT101" i="39"/>
  <c r="AO80" i="39"/>
  <c r="AS73" i="39"/>
  <c r="AS109" i="39"/>
  <c r="AN67" i="39"/>
  <c r="AT82" i="39"/>
  <c r="AQ108" i="39"/>
  <c r="AN108" i="39"/>
  <c r="AP78" i="39"/>
  <c r="AR81" i="39"/>
  <c r="AQ98" i="39"/>
  <c r="AN104" i="39"/>
  <c r="AQ105" i="39"/>
  <c r="AS66" i="39"/>
  <c r="AT96" i="39"/>
  <c r="AT58" i="39"/>
  <c r="AO54" i="39"/>
  <c r="AP54" i="39"/>
  <c r="AP50" i="39"/>
  <c r="AN50" i="39"/>
  <c r="AN52" i="39"/>
  <c r="AP46" i="39"/>
  <c r="AO44" i="39"/>
  <c r="AS46" i="39"/>
  <c r="AO39" i="39"/>
  <c r="AO37" i="39"/>
  <c r="AT34" i="39"/>
  <c r="AQ41" i="39"/>
  <c r="AT18" i="39"/>
  <c r="AR28" i="39"/>
  <c r="AR27" i="39"/>
  <c r="AR23" i="39"/>
  <c r="AP34" i="39"/>
  <c r="AO20" i="39"/>
  <c r="AQ33" i="39"/>
  <c r="AM37" i="39"/>
  <c r="AT25" i="39"/>
  <c r="AS36" i="39"/>
  <c r="AQ19" i="39"/>
  <c r="AT44" i="39"/>
  <c r="AR35" i="39"/>
  <c r="AQ36" i="39"/>
  <c r="AR42" i="39"/>
  <c r="AM25" i="39"/>
  <c r="AO35" i="39"/>
  <c r="AQ25" i="39"/>
  <c r="AN34" i="39"/>
  <c r="AQ40" i="39"/>
  <c r="AN45" i="39"/>
  <c r="AP41" i="39"/>
  <c r="AN35" i="39"/>
  <c r="AM33" i="39"/>
  <c r="AT31" i="39"/>
  <c r="AM22" i="39"/>
  <c r="AS39" i="39"/>
  <c r="AQ31" i="39"/>
  <c r="AR36" i="39"/>
  <c r="AM21" i="39"/>
  <c r="AR32" i="39"/>
  <c r="AQ85" i="39"/>
  <c r="AM74" i="39"/>
  <c r="AR78" i="39"/>
  <c r="AO74" i="39"/>
  <c r="AT85" i="39"/>
  <c r="AR96" i="39"/>
  <c r="AP115" i="39"/>
  <c r="AS93" i="39"/>
  <c r="AM104" i="39"/>
  <c r="AO93" i="39"/>
  <c r="AQ67" i="39"/>
  <c r="AP59" i="39"/>
  <c r="AS104" i="39"/>
  <c r="AN62" i="39"/>
  <c r="AQ70" i="39"/>
  <c r="AQ111" i="39"/>
  <c r="AQ107" i="39"/>
  <c r="AR64" i="39"/>
  <c r="AO52" i="39"/>
  <c r="AR50" i="39"/>
  <c r="AM58" i="39"/>
  <c r="AS53" i="39"/>
  <c r="AN49" i="39"/>
  <c r="AM44" i="39"/>
  <c r="AO47" i="39"/>
  <c r="AT42" i="39"/>
  <c r="AQ45" i="39"/>
  <c r="AP38" i="39"/>
  <c r="AP30" i="39"/>
  <c r="AM28" i="39"/>
  <c r="AR34" i="39"/>
  <c r="AN30" i="39"/>
  <c r="AP28" i="39"/>
  <c r="AQ21" i="39"/>
  <c r="AT35" i="39"/>
  <c r="AO30" i="39"/>
  <c r="AP18" i="39"/>
  <c r="AS41" i="39"/>
  <c r="AN43" i="39"/>
  <c r="AN46" i="39"/>
  <c r="AM40" i="39"/>
  <c r="AR40" i="39"/>
  <c r="AO22" i="39"/>
  <c r="AM39" i="39"/>
  <c r="AS38" i="39"/>
  <c r="AQ20" i="39"/>
  <c r="AQ37" i="39"/>
  <c r="AN22" i="39"/>
  <c r="AN36" i="39"/>
  <c r="AS29" i="39"/>
  <c r="AP40" i="39"/>
  <c r="AQ32" i="39"/>
  <c r="AS33" i="39"/>
  <c r="AP27" i="39"/>
  <c r="AR45" i="39"/>
  <c r="AN38" i="39"/>
  <c r="AT23" i="39"/>
  <c r="AO43" i="39"/>
  <c r="AS20" i="39"/>
  <c r="AO46" i="39"/>
  <c r="AT38" i="39"/>
  <c r="AO21" i="39"/>
  <c r="J10" i="12"/>
  <c r="AO17" i="39" s="1"/>
  <c r="O8" i="14"/>
  <c r="J10" i="14"/>
  <c r="I8" i="14"/>
  <c r="I8" i="12"/>
  <c r="O38" i="33" s="1"/>
  <c r="I8" i="18"/>
  <c r="H20" i="39"/>
  <c r="H45" i="39"/>
  <c r="H44" i="39"/>
  <c r="H39" i="39"/>
  <c r="H27" i="39"/>
  <c r="H33" i="39"/>
  <c r="H22" i="39"/>
  <c r="H26" i="39"/>
  <c r="H17" i="39"/>
  <c r="H48" i="39"/>
  <c r="H46" i="39"/>
  <c r="H36" i="39"/>
  <c r="H40" i="39"/>
  <c r="H28" i="39"/>
  <c r="H34" i="39"/>
  <c r="H23" i="39"/>
  <c r="H29" i="39"/>
  <c r="H42" i="39"/>
  <c r="H37" i="39"/>
  <c r="H31" i="39"/>
  <c r="H24" i="39"/>
  <c r="H18" i="39"/>
  <c r="H47" i="39"/>
  <c r="H41" i="39"/>
  <c r="H35" i="39"/>
  <c r="H38" i="39"/>
  <c r="H25" i="39"/>
  <c r="H19" i="39"/>
  <c r="H30" i="39"/>
  <c r="H21" i="39"/>
  <c r="H43" i="39"/>
  <c r="H49" i="39"/>
  <c r="H32" i="39"/>
  <c r="C93" i="39"/>
  <c r="J93" i="39" s="1"/>
  <c r="I86" i="39"/>
  <c r="D99" i="39"/>
  <c r="E99" i="39" s="1"/>
  <c r="I85" i="39"/>
  <c r="I92" i="39"/>
  <c r="D79" i="39"/>
  <c r="E79" i="39" s="1"/>
  <c r="H107" i="39"/>
  <c r="G104" i="39"/>
  <c r="I91" i="39"/>
  <c r="K32" i="39"/>
  <c r="D89" i="39"/>
  <c r="E89" i="39" s="1"/>
  <c r="D100" i="39"/>
  <c r="E100" i="39" s="1"/>
  <c r="K112" i="39"/>
  <c r="I110" i="39"/>
  <c r="D116" i="39"/>
  <c r="E116" i="39" s="1"/>
  <c r="H76" i="39"/>
  <c r="I93" i="39"/>
  <c r="C98" i="39"/>
  <c r="J98" i="39" s="1"/>
  <c r="K88" i="39"/>
  <c r="F78" i="39"/>
  <c r="G97" i="39"/>
  <c r="H81" i="39"/>
  <c r="H65" i="39"/>
  <c r="I75" i="39"/>
  <c r="G111" i="39"/>
  <c r="F98" i="39"/>
  <c r="C88" i="39"/>
  <c r="J88" i="39" s="1"/>
  <c r="D114" i="39"/>
  <c r="E114" i="39" s="1"/>
  <c r="G110" i="39"/>
  <c r="H78" i="39"/>
  <c r="I87" i="39"/>
  <c r="K84" i="39"/>
  <c r="D97" i="39"/>
  <c r="E97" i="39" s="1"/>
  <c r="D103" i="39"/>
  <c r="E103" i="39" s="1"/>
  <c r="C116" i="39"/>
  <c r="J116" i="39" s="1"/>
  <c r="I88" i="39"/>
  <c r="F37" i="39"/>
  <c r="H113" i="39"/>
  <c r="F106" i="39"/>
  <c r="C78" i="39"/>
  <c r="J78" i="39" s="1"/>
  <c r="F116" i="39"/>
  <c r="K79" i="39"/>
  <c r="K55" i="39"/>
  <c r="F88" i="39"/>
  <c r="G87" i="39"/>
  <c r="F85" i="39"/>
  <c r="H106" i="39"/>
  <c r="F113" i="39"/>
  <c r="I116" i="39"/>
  <c r="C68" i="39"/>
  <c r="J68" i="39" s="1"/>
  <c r="G112" i="39"/>
  <c r="K115" i="39"/>
  <c r="F80" i="39"/>
  <c r="K92" i="39"/>
  <c r="K111" i="39"/>
  <c r="K80" i="39"/>
  <c r="C79" i="39"/>
  <c r="J79" i="39" s="1"/>
  <c r="D102" i="39"/>
  <c r="E102" i="39" s="1"/>
  <c r="G55" i="39"/>
  <c r="C87" i="39"/>
  <c r="J87" i="39" s="1"/>
  <c r="C86" i="39"/>
  <c r="J86" i="39" s="1"/>
  <c r="K78" i="39"/>
  <c r="I106" i="39"/>
  <c r="D50" i="39"/>
  <c r="E50" i="39" s="1"/>
  <c r="C76" i="39"/>
  <c r="J76" i="39" s="1"/>
  <c r="I99" i="39"/>
  <c r="H110" i="39"/>
  <c r="H111" i="39"/>
  <c r="G106" i="39"/>
  <c r="D93" i="39"/>
  <c r="E93" i="39" s="1"/>
  <c r="C97" i="39"/>
  <c r="J97" i="39" s="1"/>
  <c r="G108" i="39"/>
  <c r="F84" i="39"/>
  <c r="F97" i="39"/>
  <c r="G67" i="39"/>
  <c r="D94" i="39"/>
  <c r="E94" i="39" s="1"/>
  <c r="H86" i="39"/>
  <c r="C80" i="39"/>
  <c r="J80" i="39" s="1"/>
  <c r="I90" i="39"/>
  <c r="H89" i="39"/>
  <c r="I47" i="39"/>
  <c r="G70" i="39"/>
  <c r="H70" i="39"/>
  <c r="C57" i="39"/>
  <c r="J57" i="39" s="1"/>
  <c r="C58" i="39"/>
  <c r="J58" i="39" s="1"/>
  <c r="D73" i="39"/>
  <c r="E73" i="39" s="1"/>
  <c r="D35" i="39"/>
  <c r="E35" i="39" s="1"/>
  <c r="G47" i="39"/>
  <c r="F53" i="39"/>
  <c r="I53" i="39"/>
  <c r="G34" i="39"/>
  <c r="G43" i="39"/>
  <c r="G74" i="39"/>
  <c r="K63" i="39"/>
  <c r="G41" i="39"/>
  <c r="D53" i="39"/>
  <c r="E53" i="39" s="1"/>
  <c r="D56" i="39"/>
  <c r="E56" i="39" s="1"/>
  <c r="C54" i="39"/>
  <c r="J54" i="39" s="1"/>
  <c r="K29" i="39"/>
  <c r="G57" i="39"/>
  <c r="C40" i="39"/>
  <c r="J40" i="39" s="1"/>
  <c r="C46" i="39"/>
  <c r="J46" i="39" s="1"/>
  <c r="F60" i="39"/>
  <c r="F48" i="39"/>
  <c r="K33" i="39"/>
  <c r="I46" i="39"/>
  <c r="D39" i="39"/>
  <c r="E39" i="39" s="1"/>
  <c r="C37" i="39"/>
  <c r="J37" i="39" s="1"/>
  <c r="F33" i="39"/>
  <c r="I60" i="39"/>
  <c r="F56" i="39"/>
  <c r="C60" i="39"/>
  <c r="J60" i="39" s="1"/>
  <c r="G71" i="39"/>
  <c r="C41" i="39"/>
  <c r="J41" i="39" s="1"/>
  <c r="K42" i="39"/>
  <c r="G73" i="39"/>
  <c r="G58" i="39"/>
  <c r="H63" i="39"/>
  <c r="D45" i="39"/>
  <c r="E45" i="39" s="1"/>
  <c r="D72" i="39"/>
  <c r="E72" i="39" s="1"/>
  <c r="I57" i="39"/>
  <c r="G68" i="39"/>
  <c r="C72" i="39"/>
  <c r="J72" i="39" s="1"/>
  <c r="H73" i="39"/>
  <c r="K39" i="39"/>
  <c r="F47" i="39"/>
  <c r="F57" i="39"/>
  <c r="H74" i="39"/>
  <c r="F34" i="39"/>
  <c r="K41" i="39"/>
  <c r="D46" i="39"/>
  <c r="E46" i="39" s="1"/>
  <c r="F68" i="39"/>
  <c r="D51" i="39"/>
  <c r="E51" i="39" s="1"/>
  <c r="D69" i="39"/>
  <c r="E69" i="39" s="1"/>
  <c r="K60" i="39"/>
  <c r="I54" i="39"/>
  <c r="K40" i="39"/>
  <c r="D70" i="39"/>
  <c r="E70" i="39" s="1"/>
  <c r="D37" i="39"/>
  <c r="E37" i="39" s="1"/>
  <c r="I51" i="39"/>
  <c r="H66" i="39"/>
  <c r="K57" i="39"/>
  <c r="G48" i="39"/>
  <c r="K53" i="39"/>
  <c r="I34" i="39"/>
  <c r="F49" i="39"/>
  <c r="F63" i="39"/>
  <c r="F46" i="39"/>
  <c r="H60" i="39"/>
  <c r="C27" i="39"/>
  <c r="J27" i="39" s="1"/>
  <c r="D28" i="39"/>
  <c r="E28" i="39" s="1"/>
  <c r="D26" i="39"/>
  <c r="E26" i="39" s="1"/>
  <c r="D22" i="39"/>
  <c r="E22" i="39" s="1"/>
  <c r="C28" i="39"/>
  <c r="J28" i="39" s="1"/>
  <c r="I22" i="39"/>
  <c r="D21" i="39"/>
  <c r="E21" i="39" s="1"/>
  <c r="K18" i="39"/>
  <c r="G21" i="39"/>
  <c r="D25" i="39"/>
  <c r="E25" i="39" s="1"/>
  <c r="K20" i="39"/>
  <c r="I28" i="39"/>
  <c r="G20" i="39"/>
  <c r="K24" i="39"/>
  <c r="D18" i="39"/>
  <c r="E18" i="39" s="1"/>
  <c r="G25" i="39"/>
  <c r="K26" i="39"/>
  <c r="K28" i="39"/>
  <c r="I65" i="39"/>
  <c r="H114" i="39"/>
  <c r="C82" i="39"/>
  <c r="J82" i="39" s="1"/>
  <c r="F104" i="39"/>
  <c r="D107" i="39"/>
  <c r="E107" i="39" s="1"/>
  <c r="G101" i="39"/>
  <c r="H55" i="39"/>
  <c r="H109" i="39"/>
  <c r="G84" i="39"/>
  <c r="I103" i="39"/>
  <c r="D85" i="39"/>
  <c r="E85" i="39" s="1"/>
  <c r="F110" i="39"/>
  <c r="I109" i="39"/>
  <c r="I115" i="39"/>
  <c r="K67" i="39"/>
  <c r="I76" i="39"/>
  <c r="I102" i="39"/>
  <c r="G80" i="39"/>
  <c r="C112" i="39"/>
  <c r="J112" i="39" s="1"/>
  <c r="G82" i="39"/>
  <c r="G64" i="39"/>
  <c r="K69" i="39"/>
  <c r="H112" i="39"/>
  <c r="F95" i="39"/>
  <c r="G114" i="39"/>
  <c r="G78" i="39"/>
  <c r="D109" i="39"/>
  <c r="E109" i="39" s="1"/>
  <c r="C85" i="39"/>
  <c r="J85" i="39" s="1"/>
  <c r="F77" i="39"/>
  <c r="H103" i="39"/>
  <c r="G107" i="39"/>
  <c r="K95" i="39"/>
  <c r="I107" i="39"/>
  <c r="D105" i="39"/>
  <c r="E105" i="39" s="1"/>
  <c r="H108" i="39"/>
  <c r="F115" i="39"/>
  <c r="C95" i="39"/>
  <c r="J95" i="39" s="1"/>
  <c r="D80" i="39"/>
  <c r="E80" i="39" s="1"/>
  <c r="K104" i="39"/>
  <c r="D77" i="39"/>
  <c r="E77" i="39" s="1"/>
  <c r="F112" i="39"/>
  <c r="I69" i="39"/>
  <c r="F76" i="39"/>
  <c r="K98" i="39"/>
  <c r="G77" i="39"/>
  <c r="F87" i="39"/>
  <c r="H75" i="39"/>
  <c r="H102" i="39"/>
  <c r="D104" i="39"/>
  <c r="E104" i="39" s="1"/>
  <c r="H104" i="39"/>
  <c r="I96" i="39"/>
  <c r="C106" i="39"/>
  <c r="J106" i="39" s="1"/>
  <c r="C102" i="39"/>
  <c r="J102" i="39" s="1"/>
  <c r="G83" i="39"/>
  <c r="I66" i="39"/>
  <c r="G102" i="39"/>
  <c r="K105" i="39"/>
  <c r="D88" i="39"/>
  <c r="E88" i="39" s="1"/>
  <c r="F83" i="39"/>
  <c r="D66" i="39"/>
  <c r="E66" i="39" s="1"/>
  <c r="C100" i="39"/>
  <c r="J100" i="39" s="1"/>
  <c r="K82" i="39"/>
  <c r="F81" i="39"/>
  <c r="H101" i="39"/>
  <c r="H116" i="39"/>
  <c r="K86" i="39"/>
  <c r="F75" i="39"/>
  <c r="F108" i="39"/>
  <c r="H91" i="39"/>
  <c r="D92" i="39"/>
  <c r="E92" i="39" s="1"/>
  <c r="D108" i="39"/>
  <c r="E108" i="39" s="1"/>
  <c r="F101" i="39"/>
  <c r="H82" i="39"/>
  <c r="I80" i="39"/>
  <c r="K113" i="39"/>
  <c r="F82" i="39"/>
  <c r="F92" i="39"/>
  <c r="C107" i="39"/>
  <c r="J107" i="39" s="1"/>
  <c r="H99" i="39"/>
  <c r="H67" i="39"/>
  <c r="I36" i="39"/>
  <c r="I39" i="39"/>
  <c r="G29" i="39"/>
  <c r="H54" i="39"/>
  <c r="C38" i="39"/>
  <c r="J38" i="39" s="1"/>
  <c r="F45" i="39"/>
  <c r="D52" i="39"/>
  <c r="E52" i="39" s="1"/>
  <c r="F54" i="39"/>
  <c r="K70" i="39"/>
  <c r="D33" i="39"/>
  <c r="E33" i="39" s="1"/>
  <c r="D63" i="39"/>
  <c r="E63" i="39" s="1"/>
  <c r="H53" i="39"/>
  <c r="K49" i="39"/>
  <c r="H62" i="39"/>
  <c r="I30" i="39"/>
  <c r="I73" i="39"/>
  <c r="G42" i="39"/>
  <c r="C34" i="39"/>
  <c r="J34" i="39" s="1"/>
  <c r="D42" i="39"/>
  <c r="E42" i="39" s="1"/>
  <c r="C29" i="39"/>
  <c r="J29" i="39" s="1"/>
  <c r="I43" i="39"/>
  <c r="G61" i="39"/>
  <c r="I35" i="39"/>
  <c r="D47" i="39"/>
  <c r="E47" i="39" s="1"/>
  <c r="G24" i="39"/>
  <c r="C62" i="39"/>
  <c r="J62" i="39" s="1"/>
  <c r="I59" i="39"/>
  <c r="G63" i="39"/>
  <c r="K58" i="39"/>
  <c r="I68" i="39"/>
  <c r="C70" i="39"/>
  <c r="J70" i="39" s="1"/>
  <c r="D59" i="39"/>
  <c r="E59" i="39" s="1"/>
  <c r="G33" i="39"/>
  <c r="D36" i="39"/>
  <c r="E36" i="39" s="1"/>
  <c r="D67" i="39"/>
  <c r="E67" i="39" s="1"/>
  <c r="I33" i="39"/>
  <c r="I40" i="39"/>
  <c r="C52" i="39"/>
  <c r="J52" i="39" s="1"/>
  <c r="D60" i="39"/>
  <c r="E60" i="39" s="1"/>
  <c r="D29" i="39"/>
  <c r="E29" i="39" s="1"/>
  <c r="I74" i="39"/>
  <c r="I49" i="39"/>
  <c r="H56" i="39"/>
  <c r="K59" i="39"/>
  <c r="C61" i="39"/>
  <c r="J61" i="39" s="1"/>
  <c r="K71" i="39"/>
  <c r="K72" i="39"/>
  <c r="C66" i="39"/>
  <c r="J66" i="39" s="1"/>
  <c r="F72" i="39"/>
  <c r="G53" i="39"/>
  <c r="I50" i="39"/>
  <c r="F41" i="39"/>
  <c r="D65" i="39"/>
  <c r="E65" i="39" s="1"/>
  <c r="C63" i="39"/>
  <c r="J63" i="39" s="1"/>
  <c r="G52" i="39"/>
  <c r="I71" i="39"/>
  <c r="G35" i="39"/>
  <c r="C32" i="39"/>
  <c r="J32" i="39" s="1"/>
  <c r="D68" i="39"/>
  <c r="E68" i="39" s="1"/>
  <c r="C47" i="39"/>
  <c r="J47" i="39" s="1"/>
  <c r="K34" i="39"/>
  <c r="K30" i="39"/>
  <c r="G37" i="39"/>
  <c r="F32" i="39"/>
  <c r="I72" i="39"/>
  <c r="C65" i="39"/>
  <c r="J65" i="39" s="1"/>
  <c r="F61" i="39"/>
  <c r="D48" i="39"/>
  <c r="E48" i="39" s="1"/>
  <c r="I45" i="39"/>
  <c r="C24" i="39"/>
  <c r="J24" i="39" s="1"/>
  <c r="G28" i="39"/>
  <c r="C23" i="39"/>
  <c r="J23" i="39" s="1"/>
  <c r="C17" i="39"/>
  <c r="J17" i="39" s="1"/>
  <c r="G22" i="39"/>
  <c r="I19" i="39"/>
  <c r="F22" i="39"/>
  <c r="F18" i="39"/>
  <c r="K22" i="39"/>
  <c r="I25" i="39"/>
  <c r="G19" i="39"/>
  <c r="C20" i="39"/>
  <c r="J20" i="39" s="1"/>
  <c r="F26" i="39"/>
  <c r="G17" i="39"/>
  <c r="D20" i="39"/>
  <c r="E20" i="39" s="1"/>
  <c r="F19" i="39"/>
  <c r="F21" i="39"/>
  <c r="C42" i="39"/>
  <c r="J42" i="39" s="1"/>
  <c r="I83" i="39"/>
  <c r="I95" i="39"/>
  <c r="H80" i="39"/>
  <c r="F86" i="39"/>
  <c r="D76" i="39"/>
  <c r="E76" i="39" s="1"/>
  <c r="G85" i="39"/>
  <c r="D55" i="39"/>
  <c r="E55" i="39" s="1"/>
  <c r="I94" i="39"/>
  <c r="D82" i="39"/>
  <c r="E82" i="39" s="1"/>
  <c r="K85" i="39"/>
  <c r="F111" i="39"/>
  <c r="D81" i="39"/>
  <c r="E81" i="39" s="1"/>
  <c r="I84" i="39"/>
  <c r="H77" i="39"/>
  <c r="G90" i="39"/>
  <c r="D78" i="39"/>
  <c r="E78" i="39" s="1"/>
  <c r="F102" i="39"/>
  <c r="H85" i="39"/>
  <c r="G66" i="39"/>
  <c r="I78" i="39"/>
  <c r="F89" i="39"/>
  <c r="G81" i="39"/>
  <c r="C91" i="39"/>
  <c r="J91" i="39" s="1"/>
  <c r="K75" i="39"/>
  <c r="G86" i="39"/>
  <c r="D83" i="39"/>
  <c r="E83" i="39" s="1"/>
  <c r="D106" i="39"/>
  <c r="E106" i="39" s="1"/>
  <c r="G94" i="39"/>
  <c r="I100" i="39"/>
  <c r="G88" i="39"/>
  <c r="K90" i="39"/>
  <c r="G79" i="39"/>
  <c r="G75" i="39"/>
  <c r="G103" i="39"/>
  <c r="F107" i="39"/>
  <c r="D111" i="39"/>
  <c r="E111" i="39" s="1"/>
  <c r="K114" i="39"/>
  <c r="H96" i="39"/>
  <c r="F91" i="39"/>
  <c r="H92" i="39"/>
  <c r="H100" i="39"/>
  <c r="C75" i="39"/>
  <c r="J75" i="39" s="1"/>
  <c r="H97" i="39"/>
  <c r="C113" i="39"/>
  <c r="J113" i="39" s="1"/>
  <c r="H88" i="39"/>
  <c r="I114" i="39"/>
  <c r="K102" i="39"/>
  <c r="D86" i="39"/>
  <c r="E86" i="39" s="1"/>
  <c r="C108" i="39"/>
  <c r="J108" i="39" s="1"/>
  <c r="C115" i="39"/>
  <c r="J115" i="39" s="1"/>
  <c r="K107" i="39"/>
  <c r="G95" i="39"/>
  <c r="K116" i="39"/>
  <c r="K74" i="39"/>
  <c r="C45" i="39"/>
  <c r="J45" i="39" s="1"/>
  <c r="D32" i="39"/>
  <c r="E32" i="39" s="1"/>
  <c r="K37" i="39"/>
  <c r="G32" i="39"/>
  <c r="G56" i="39"/>
  <c r="I62" i="39"/>
  <c r="C44" i="39"/>
  <c r="J44" i="39" s="1"/>
  <c r="F62" i="39"/>
  <c r="H52" i="39"/>
  <c r="D30" i="39"/>
  <c r="E30" i="39" s="1"/>
  <c r="G50" i="39"/>
  <c r="C59" i="39"/>
  <c r="J59" i="39" s="1"/>
  <c r="D71" i="39"/>
  <c r="E71" i="39" s="1"/>
  <c r="H59" i="39"/>
  <c r="K54" i="39"/>
  <c r="H71" i="39"/>
  <c r="C31" i="39"/>
  <c r="J31" i="39" s="1"/>
  <c r="F65" i="39"/>
  <c r="D34" i="39"/>
  <c r="E34" i="39" s="1"/>
  <c r="G46" i="39"/>
  <c r="C74" i="39"/>
  <c r="J74" i="39" s="1"/>
  <c r="D40" i="39"/>
  <c r="E40" i="39" s="1"/>
  <c r="H61" i="39"/>
  <c r="I61" i="39"/>
  <c r="I37" i="39"/>
  <c r="I52" i="39"/>
  <c r="F59" i="39"/>
  <c r="F35" i="39"/>
  <c r="D38" i="39"/>
  <c r="E38" i="39" s="1"/>
  <c r="K47" i="39"/>
  <c r="K61" i="39"/>
  <c r="C64" i="39"/>
  <c r="J64" i="39" s="1"/>
  <c r="F73" i="39"/>
  <c r="G54" i="39"/>
  <c r="H68" i="39"/>
  <c r="K36" i="39"/>
  <c r="K46" i="39"/>
  <c r="F28" i="39"/>
  <c r="I27" i="39"/>
  <c r="G27" i="39"/>
  <c r="F27" i="39"/>
  <c r="F25" i="39"/>
  <c r="C25" i="39"/>
  <c r="J25" i="39" s="1"/>
  <c r="K21" i="39"/>
  <c r="C21" i="39"/>
  <c r="J21" i="39" s="1"/>
  <c r="K17" i="39"/>
  <c r="C26" i="39"/>
  <c r="J26" i="39" s="1"/>
  <c r="I26" i="39"/>
  <c r="F90" i="39"/>
  <c r="C111" i="39"/>
  <c r="J111" i="39" s="1"/>
  <c r="G116" i="39"/>
  <c r="D84" i="39"/>
  <c r="E84" i="39" s="1"/>
  <c r="G100" i="39"/>
  <c r="C110" i="39"/>
  <c r="J110" i="39" s="1"/>
  <c r="F114" i="39"/>
  <c r="D91" i="39"/>
  <c r="E91" i="39" s="1"/>
  <c r="K89" i="39"/>
  <c r="F99" i="39"/>
  <c r="H84" i="39"/>
  <c r="C96" i="39"/>
  <c r="J96" i="39" s="1"/>
  <c r="I101" i="39"/>
  <c r="D87" i="39"/>
  <c r="E87" i="39" s="1"/>
  <c r="G76" i="39"/>
  <c r="K110" i="39"/>
  <c r="C103" i="39"/>
  <c r="J103" i="39" s="1"/>
  <c r="D112" i="39"/>
  <c r="E112" i="39" s="1"/>
  <c r="H79" i="39"/>
  <c r="C99" i="39"/>
  <c r="J99" i="39" s="1"/>
  <c r="K81" i="39"/>
  <c r="I55" i="39"/>
  <c r="I98" i="39"/>
  <c r="G92" i="39"/>
  <c r="I89" i="39"/>
  <c r="K100" i="39"/>
  <c r="C92" i="39"/>
  <c r="J92" i="39" s="1"/>
  <c r="C109" i="39"/>
  <c r="J109" i="39" s="1"/>
  <c r="F96" i="39"/>
  <c r="F79" i="39"/>
  <c r="F100" i="39"/>
  <c r="I77" i="39"/>
  <c r="C114" i="39"/>
  <c r="J114" i="39" s="1"/>
  <c r="I82" i="39"/>
  <c r="D110" i="39"/>
  <c r="E110" i="39" s="1"/>
  <c r="G98" i="39"/>
  <c r="K108" i="39"/>
  <c r="H93" i="39"/>
  <c r="D95" i="39"/>
  <c r="E95" i="39" s="1"/>
  <c r="G105" i="39"/>
  <c r="I104" i="39"/>
  <c r="G115" i="39"/>
  <c r="G89" i="39"/>
  <c r="G113" i="39"/>
  <c r="H105" i="39"/>
  <c r="K106" i="39"/>
  <c r="G93" i="39"/>
  <c r="K76" i="39"/>
  <c r="C81" i="39"/>
  <c r="J81" i="39" s="1"/>
  <c r="D64" i="39"/>
  <c r="E64" i="39" s="1"/>
  <c r="I64" i="39"/>
  <c r="D90" i="39"/>
  <c r="E90" i="39" s="1"/>
  <c r="D115" i="39"/>
  <c r="E115" i="39" s="1"/>
  <c r="C89" i="39"/>
  <c r="J89" i="39" s="1"/>
  <c r="F109" i="39"/>
  <c r="K93" i="39"/>
  <c r="K101" i="39"/>
  <c r="G109" i="39"/>
  <c r="K103" i="39"/>
  <c r="C105" i="39"/>
  <c r="J105" i="39" s="1"/>
  <c r="C90" i="39"/>
  <c r="J90" i="39" s="1"/>
  <c r="I112" i="39"/>
  <c r="H90" i="39"/>
  <c r="D96" i="39"/>
  <c r="E96" i="39" s="1"/>
  <c r="F105" i="39"/>
  <c r="K97" i="39"/>
  <c r="K83" i="39"/>
  <c r="H87" i="39"/>
  <c r="I111" i="39"/>
  <c r="K91" i="39"/>
  <c r="C83" i="39"/>
  <c r="J83" i="39" s="1"/>
  <c r="F69" i="39"/>
  <c r="C94" i="39"/>
  <c r="J94" i="39" s="1"/>
  <c r="D75" i="39"/>
  <c r="E75" i="39" s="1"/>
  <c r="K87" i="39"/>
  <c r="I81" i="39"/>
  <c r="H98" i="39"/>
  <c r="F93" i="39"/>
  <c r="F103" i="39"/>
  <c r="K99" i="39"/>
  <c r="K96" i="39"/>
  <c r="F43" i="39"/>
  <c r="G51" i="39"/>
  <c r="I38" i="39"/>
  <c r="I44" i="39"/>
  <c r="C48" i="39"/>
  <c r="J48" i="39" s="1"/>
  <c r="K44" i="39"/>
  <c r="K50" i="39"/>
  <c r="F29" i="39"/>
  <c r="F58" i="39"/>
  <c r="G38" i="39"/>
  <c r="C71" i="39"/>
  <c r="J71" i="39" s="1"/>
  <c r="F38" i="39"/>
  <c r="G44" i="39"/>
  <c r="G49" i="39"/>
  <c r="F74" i="39"/>
  <c r="I63" i="39"/>
  <c r="F44" i="39"/>
  <c r="C73" i="39"/>
  <c r="J73" i="39" s="1"/>
  <c r="H57" i="39"/>
  <c r="K38" i="39"/>
  <c r="K45" i="39"/>
  <c r="D62" i="39"/>
  <c r="E62" i="39" s="1"/>
  <c r="D58" i="39"/>
  <c r="E58" i="39" s="1"/>
  <c r="C49" i="39"/>
  <c r="J49" i="39" s="1"/>
  <c r="K56" i="39"/>
  <c r="C56" i="39"/>
  <c r="J56" i="39" s="1"/>
  <c r="K35" i="39"/>
  <c r="I32" i="39"/>
  <c r="C35" i="39"/>
  <c r="J35" i="39" s="1"/>
  <c r="K43" i="39"/>
  <c r="G59" i="39"/>
  <c r="H72" i="39"/>
  <c r="G65" i="39"/>
  <c r="D49" i="39"/>
  <c r="E49" i="39" s="1"/>
  <c r="D31" i="39"/>
  <c r="E31" i="39" s="1"/>
  <c r="K64" i="39"/>
  <c r="G39" i="39"/>
  <c r="F39" i="39"/>
  <c r="C36" i="39"/>
  <c r="J36" i="39" s="1"/>
  <c r="C69" i="39"/>
  <c r="J69" i="39" s="1"/>
  <c r="K65" i="39"/>
  <c r="G72" i="39"/>
  <c r="K66" i="39"/>
  <c r="F66" i="39"/>
  <c r="C39" i="39"/>
  <c r="J39" i="39" s="1"/>
  <c r="I31" i="39"/>
  <c r="I58" i="39"/>
  <c r="K73" i="39"/>
  <c r="C50" i="39"/>
  <c r="J50" i="39" s="1"/>
  <c r="H50" i="39"/>
  <c r="F30" i="39"/>
  <c r="D43" i="39"/>
  <c r="E43" i="39" s="1"/>
  <c r="G60" i="39"/>
  <c r="D44" i="39"/>
  <c r="E44" i="39" s="1"/>
  <c r="H69" i="39"/>
  <c r="H51" i="39"/>
  <c r="C55" i="39"/>
  <c r="J55" i="39" s="1"/>
  <c r="D57" i="39"/>
  <c r="E57" i="39" s="1"/>
  <c r="F64" i="39"/>
  <c r="G45" i="39"/>
  <c r="I48" i="39"/>
  <c r="C33" i="39"/>
  <c r="J33" i="39" s="1"/>
  <c r="G62" i="39"/>
  <c r="I67" i="39"/>
  <c r="G69" i="39"/>
  <c r="F52" i="39"/>
  <c r="F67" i="39"/>
  <c r="D41" i="39"/>
  <c r="E41" i="39" s="1"/>
  <c r="I17" i="39"/>
  <c r="D19" i="39"/>
  <c r="E19" i="39" s="1"/>
  <c r="C18" i="39"/>
  <c r="J18" i="39" s="1"/>
  <c r="I21" i="39"/>
  <c r="G23" i="39"/>
  <c r="I23" i="39"/>
  <c r="G18" i="39"/>
  <c r="G26" i="39"/>
  <c r="F23" i="39"/>
  <c r="D23" i="39"/>
  <c r="E23" i="39" s="1"/>
  <c r="K25" i="39"/>
  <c r="I24" i="39"/>
  <c r="K19" i="39"/>
  <c r="D27" i="39"/>
  <c r="E27" i="39" s="1"/>
  <c r="I20" i="39"/>
  <c r="K27" i="39"/>
  <c r="I18" i="39"/>
  <c r="K23" i="39"/>
  <c r="H83" i="39"/>
  <c r="I79" i="39"/>
  <c r="K94" i="39"/>
  <c r="D113" i="39"/>
  <c r="E113" i="39" s="1"/>
  <c r="I108" i="39"/>
  <c r="D98" i="39"/>
  <c r="E98" i="39" s="1"/>
  <c r="C84" i="39"/>
  <c r="J84" i="39" s="1"/>
  <c r="G40" i="39"/>
  <c r="C77" i="39"/>
  <c r="J77" i="39" s="1"/>
  <c r="G91" i="39"/>
  <c r="I97" i="39"/>
  <c r="I113" i="39"/>
  <c r="C101" i="39"/>
  <c r="J101" i="39" s="1"/>
  <c r="H94" i="39"/>
  <c r="G96" i="39"/>
  <c r="H64" i="39"/>
  <c r="F55" i="39"/>
  <c r="C67" i="39"/>
  <c r="J67" i="39" s="1"/>
  <c r="D101" i="39"/>
  <c r="E101" i="39" s="1"/>
  <c r="F94" i="39"/>
  <c r="H115" i="39"/>
  <c r="C104" i="39"/>
  <c r="J104" i="39" s="1"/>
  <c r="K77" i="39"/>
  <c r="K109" i="39"/>
  <c r="H95" i="39"/>
  <c r="G99" i="39"/>
  <c r="I105" i="39"/>
  <c r="K31" i="39"/>
  <c r="K68" i="39"/>
  <c r="G30" i="39"/>
  <c r="I56" i="39"/>
  <c r="G36" i="39"/>
  <c r="F71" i="39"/>
  <c r="C30" i="39"/>
  <c r="J30" i="39" s="1"/>
  <c r="F50" i="39"/>
  <c r="F36" i="39"/>
  <c r="D61" i="39"/>
  <c r="E61" i="39" s="1"/>
  <c r="C43" i="39"/>
  <c r="J43" i="39" s="1"/>
  <c r="F51" i="39"/>
  <c r="I42" i="39"/>
  <c r="G31" i="39"/>
  <c r="K52" i="39"/>
  <c r="F31" i="39"/>
  <c r="D74" i="39"/>
  <c r="E74" i="39" s="1"/>
  <c r="K51" i="39"/>
  <c r="I70" i="39"/>
  <c r="K48" i="39"/>
  <c r="F70" i="39"/>
  <c r="D54" i="39"/>
  <c r="E54" i="39" s="1"/>
  <c r="C53" i="39"/>
  <c r="J53" i="39" s="1"/>
  <c r="K62" i="39"/>
  <c r="C51" i="39"/>
  <c r="J51" i="39" s="1"/>
  <c r="F40" i="39"/>
  <c r="H58" i="39"/>
  <c r="F42" i="39"/>
  <c r="I41" i="39"/>
  <c r="I29" i="39"/>
  <c r="D17" i="39"/>
  <c r="E17" i="39" s="1"/>
  <c r="F20" i="39"/>
  <c r="F24" i="39"/>
  <c r="D24" i="39"/>
  <c r="E24" i="39" s="1"/>
  <c r="C22" i="39"/>
  <c r="J22" i="39" s="1"/>
  <c r="C19" i="39"/>
  <c r="J19" i="39" s="1"/>
  <c r="F17" i="39"/>
  <c r="F9" i="9"/>
  <c r="K12" i="9"/>
  <c r="D335" i="7"/>
  <c r="B335" i="7" s="1"/>
  <c r="D119" i="7"/>
  <c r="B119" i="7" s="1"/>
  <c r="D369" i="7"/>
  <c r="B369" i="7" s="1"/>
  <c r="D223" i="7"/>
  <c r="B223" i="7" s="1"/>
  <c r="D1029" i="7"/>
  <c r="D479" i="7"/>
  <c r="B479" i="7" s="1"/>
  <c r="D534" i="7"/>
  <c r="B534" i="7" s="1"/>
  <c r="D501" i="7"/>
  <c r="B501" i="7" s="1"/>
  <c r="D262" i="7"/>
  <c r="B262" i="7" s="1"/>
  <c r="D84" i="7"/>
  <c r="B84" i="7" s="1"/>
  <c r="D235" i="7"/>
  <c r="B235" i="7" s="1"/>
  <c r="D775" i="7"/>
  <c r="B775" i="7" s="1"/>
  <c r="D379" i="7"/>
  <c r="B379" i="7" s="1"/>
  <c r="D107" i="7"/>
  <c r="B107" i="7" s="1"/>
  <c r="D674" i="7"/>
  <c r="B674" i="7" s="1"/>
  <c r="D240" i="7"/>
  <c r="B240" i="7" s="1"/>
  <c r="D1077" i="7"/>
  <c r="B1077" i="7" s="1"/>
  <c r="D70" i="7"/>
  <c r="B70" i="7" s="1"/>
  <c r="D786" i="7"/>
  <c r="B786" i="7" s="1"/>
  <c r="D54" i="7"/>
  <c r="B54" i="7" s="1"/>
  <c r="D1017" i="7"/>
  <c r="D268" i="7"/>
  <c r="B268" i="7" s="1"/>
  <c r="D280" i="7"/>
  <c r="B280" i="7" s="1"/>
  <c r="D901" i="7"/>
  <c r="B901" i="7" s="1"/>
  <c r="D209" i="7"/>
  <c r="B209" i="7" s="1"/>
  <c r="D994" i="7"/>
  <c r="B994" i="7" s="1"/>
  <c r="D646" i="7"/>
  <c r="B646" i="7" s="1"/>
  <c r="D888" i="7"/>
  <c r="B888" i="7" s="1"/>
  <c r="D508" i="7"/>
  <c r="B508" i="7" s="1"/>
  <c r="D140" i="7"/>
  <c r="B140" i="7" s="1"/>
  <c r="D794" i="7"/>
  <c r="B794" i="7" s="1"/>
  <c r="D269" i="7"/>
  <c r="B269" i="7" s="1"/>
  <c r="D589" i="7"/>
  <c r="B589" i="7" s="1"/>
  <c r="D232" i="7"/>
  <c r="B232" i="7" s="1"/>
  <c r="D182" i="7"/>
  <c r="B182" i="7" s="1"/>
  <c r="D401" i="7"/>
  <c r="B401" i="7" s="1"/>
  <c r="D757" i="7"/>
  <c r="B757" i="7" s="1"/>
  <c r="D744" i="7"/>
  <c r="B744" i="7" s="1"/>
  <c r="D740" i="7"/>
  <c r="B740" i="7" s="1"/>
  <c r="D227" i="7"/>
  <c r="B227" i="7" s="1"/>
  <c r="D871" i="7"/>
  <c r="B871" i="7" s="1"/>
  <c r="D834" i="7"/>
  <c r="B834" i="7" s="1"/>
  <c r="D796" i="7"/>
  <c r="B796" i="7" s="1"/>
  <c r="D923" i="7"/>
  <c r="B923" i="7" s="1"/>
  <c r="D924" i="7"/>
  <c r="B924" i="7" s="1"/>
  <c r="D743" i="7"/>
  <c r="B743" i="7" s="1"/>
  <c r="D762" i="7"/>
  <c r="B762" i="7" s="1"/>
  <c r="D1047" i="7"/>
  <c r="B1047" i="7" s="1"/>
  <c r="D606" i="7"/>
  <c r="B606" i="7" s="1"/>
  <c r="D468" i="7"/>
  <c r="B468" i="7" s="1"/>
  <c r="D375" i="7"/>
  <c r="B375" i="7" s="1"/>
  <c r="D1005" i="7"/>
  <c r="B1005" i="7" s="1"/>
  <c r="D296" i="7"/>
  <c r="B296" i="7" s="1"/>
  <c r="D884" i="7"/>
  <c r="B884" i="7" s="1"/>
  <c r="D865" i="7"/>
  <c r="B865" i="7" s="1"/>
  <c r="D554" i="7"/>
  <c r="B554" i="7" s="1"/>
  <c r="D58" i="7"/>
  <c r="B58" i="7" s="1"/>
  <c r="D580" i="7"/>
  <c r="B580" i="7" s="1"/>
  <c r="D829" i="7"/>
  <c r="B829" i="7" s="1"/>
  <c r="D30" i="7"/>
  <c r="B30" i="7" s="1"/>
  <c r="D471" i="7"/>
  <c r="B471" i="7" s="1"/>
  <c r="D135" i="7"/>
  <c r="B135" i="7" s="1"/>
  <c r="D809" i="7"/>
  <c r="B809" i="7" s="1"/>
  <c r="D48" i="7"/>
  <c r="B48" i="7" s="1"/>
  <c r="D574" i="7"/>
  <c r="B574" i="7" s="1"/>
  <c r="D519" i="7"/>
  <c r="B519" i="7" s="1"/>
  <c r="D539" i="7"/>
  <c r="B539" i="7" s="1"/>
  <c r="D36" i="7"/>
  <c r="B36" i="7" s="1"/>
  <c r="D430" i="7"/>
  <c r="B430" i="7" s="1"/>
  <c r="D633" i="7"/>
  <c r="B633" i="7" s="1"/>
  <c r="D1063" i="7"/>
  <c r="B1063" i="7" s="1"/>
  <c r="D470" i="7"/>
  <c r="B470" i="7" s="1"/>
  <c r="D167" i="7"/>
  <c r="B167" i="7" s="1"/>
  <c r="D47" i="7"/>
  <c r="B47" i="7" s="1"/>
  <c r="D242" i="7"/>
  <c r="B242" i="7" s="1"/>
  <c r="D851" i="7"/>
  <c r="B851" i="7" s="1"/>
  <c r="D145" i="7"/>
  <c r="B145" i="7" s="1"/>
  <c r="D153" i="7"/>
  <c r="B153" i="7" s="1"/>
  <c r="D1023" i="7"/>
  <c r="D488" i="7"/>
  <c r="B488" i="7" s="1"/>
  <c r="D885" i="7"/>
  <c r="B885" i="7" s="1"/>
  <c r="D205" i="7"/>
  <c r="B205" i="7" s="1"/>
  <c r="D961" i="7"/>
  <c r="B961" i="7" s="1"/>
  <c r="D756" i="7"/>
  <c r="B756" i="7" s="1"/>
  <c r="D52" i="7"/>
  <c r="B52" i="7" s="1"/>
  <c r="D415" i="7"/>
  <c r="B415" i="7" s="1"/>
  <c r="D20" i="7"/>
  <c r="B20" i="7" s="1"/>
  <c r="D619" i="7"/>
  <c r="B619" i="7" s="1"/>
  <c r="D151" i="7"/>
  <c r="B151" i="7" s="1"/>
  <c r="D565" i="7"/>
  <c r="B565" i="7" s="1"/>
  <c r="D855" i="7"/>
  <c r="B855" i="7" s="1"/>
  <c r="D650" i="7"/>
  <c r="B650" i="7" s="1"/>
  <c r="D919" i="7"/>
  <c r="B919" i="7" s="1"/>
  <c r="D458" i="7"/>
  <c r="B458" i="7" s="1"/>
  <c r="D1060" i="7"/>
  <c r="B1060" i="7" s="1"/>
  <c r="D433" i="7"/>
  <c r="B433" i="7" s="1"/>
  <c r="D105" i="7"/>
  <c r="B105" i="7" s="1"/>
  <c r="D180" i="7"/>
  <c r="B180" i="7" s="1"/>
  <c r="D19" i="7"/>
  <c r="B19" i="7" s="1"/>
  <c r="D307" i="7"/>
  <c r="B307" i="7" s="1"/>
  <c r="D921" i="7"/>
  <c r="B921" i="7" s="1"/>
  <c r="D392" i="7"/>
  <c r="B392" i="7" s="1"/>
  <c r="D630" i="7"/>
  <c r="B630" i="7" s="1"/>
  <c r="D420" i="7"/>
  <c r="B420" i="7" s="1"/>
  <c r="D285" i="7"/>
  <c r="B285" i="7" s="1"/>
  <c r="D861" i="7"/>
  <c r="B861" i="7" s="1"/>
  <c r="D319" i="7"/>
  <c r="B319" i="7" s="1"/>
  <c r="D191" i="7"/>
  <c r="B191" i="7" s="1"/>
  <c r="D353" i="7"/>
  <c r="B353" i="7" s="1"/>
  <c r="D67" i="7"/>
  <c r="B67" i="7" s="1"/>
  <c r="D315" i="7"/>
  <c r="B315" i="7" s="1"/>
  <c r="D694" i="7"/>
  <c r="B694" i="7" s="1"/>
  <c r="D293" i="7"/>
  <c r="B293" i="7" s="1"/>
  <c r="D631" i="7"/>
  <c r="B631" i="7" s="1"/>
  <c r="D804" i="7"/>
  <c r="B804" i="7" s="1"/>
  <c r="D779" i="7"/>
  <c r="B779" i="7" s="1"/>
  <c r="D330" i="7"/>
  <c r="B330" i="7" s="1"/>
  <c r="D742" i="7"/>
  <c r="B742" i="7" s="1"/>
  <c r="D934" i="7"/>
  <c r="B934" i="7" s="1"/>
  <c r="D359" i="7"/>
  <c r="B359" i="7" s="1"/>
  <c r="D176" i="7"/>
  <c r="B176" i="7" s="1"/>
  <c r="D722" i="7"/>
  <c r="B722" i="7" s="1"/>
  <c r="D1075" i="7"/>
  <c r="B1075" i="7" s="1"/>
  <c r="D599" i="7"/>
  <c r="B599" i="7" s="1"/>
  <c r="D931" i="7"/>
  <c r="B931" i="7" s="1"/>
  <c r="D581" i="7"/>
  <c r="B581" i="7" s="1"/>
  <c r="D685" i="7"/>
  <c r="B685" i="7" s="1"/>
  <c r="D480" i="7"/>
  <c r="B480" i="7" s="1"/>
  <c r="D509" i="7"/>
  <c r="B509" i="7" s="1"/>
  <c r="D129" i="7"/>
  <c r="B129" i="7" s="1"/>
  <c r="D661" i="7"/>
  <c r="B661" i="7" s="1"/>
  <c r="D328" i="7"/>
  <c r="B328" i="7" s="1"/>
  <c r="D169" i="7"/>
  <c r="B169" i="7" s="1"/>
  <c r="D801" i="7"/>
  <c r="B801" i="7" s="1"/>
  <c r="D200" i="7"/>
  <c r="B200" i="7" s="1"/>
  <c r="D662" i="7"/>
  <c r="B662" i="7" s="1"/>
  <c r="D26" i="7"/>
  <c r="B26" i="7" s="1"/>
  <c r="D418" i="7"/>
  <c r="B418" i="7" s="1"/>
  <c r="D510" i="7"/>
  <c r="B510" i="7" s="1"/>
  <c r="D623" i="7"/>
  <c r="B623" i="7" s="1"/>
  <c r="D736" i="7"/>
  <c r="B736" i="7" s="1"/>
  <c r="D1045" i="7"/>
  <c r="B1045" i="7" s="1"/>
  <c r="D718" i="7"/>
  <c r="B718" i="7" s="1"/>
  <c r="D852" i="7"/>
  <c r="B852" i="7" s="1"/>
  <c r="D521" i="7"/>
  <c r="B521" i="7" s="1"/>
  <c r="D244" i="7"/>
  <c r="B244" i="7" s="1"/>
  <c r="D211" i="7"/>
  <c r="B211" i="7" s="1"/>
  <c r="D249" i="7"/>
  <c r="B249" i="7" s="1"/>
  <c r="D1003" i="7"/>
  <c r="B1003" i="7" s="1"/>
  <c r="D504" i="7"/>
  <c r="B504" i="7" s="1"/>
  <c r="D1059" i="7"/>
  <c r="B1059" i="7" s="1"/>
  <c r="D403" i="7"/>
  <c r="B403" i="7" s="1"/>
  <c r="D621" i="7"/>
  <c r="B621" i="7" s="1"/>
  <c r="D676" i="7"/>
  <c r="B676" i="7" s="1"/>
  <c r="D586" i="7"/>
  <c r="B586" i="7" s="1"/>
  <c r="D272" i="7"/>
  <c r="B272" i="7" s="1"/>
  <c r="D897" i="7"/>
  <c r="B897" i="7" s="1"/>
  <c r="D675" i="7"/>
  <c r="B675" i="7" s="1"/>
  <c r="D1004" i="7"/>
  <c r="B1004" i="7" s="1"/>
  <c r="D37" i="7"/>
  <c r="B37" i="7" s="1"/>
  <c r="D505" i="7"/>
  <c r="B505" i="7" s="1"/>
  <c r="D774" i="7"/>
  <c r="B774" i="7" s="1"/>
  <c r="D532" i="7"/>
  <c r="B532" i="7" s="1"/>
  <c r="D207" i="7"/>
  <c r="B207" i="7" s="1"/>
  <c r="D932" i="7"/>
  <c r="B932" i="7" s="1"/>
  <c r="D828" i="7"/>
  <c r="B828" i="7" s="1"/>
  <c r="D860" i="7"/>
  <c r="B860" i="7" s="1"/>
  <c r="D80" i="7"/>
  <c r="B80" i="7" s="1"/>
  <c r="D821" i="7"/>
  <c r="B821" i="7" s="1"/>
  <c r="D559" i="7"/>
  <c r="B559" i="7" s="1"/>
  <c r="D928" i="7"/>
  <c r="B928" i="7" s="1"/>
  <c r="D833" i="7"/>
  <c r="B833" i="7" s="1"/>
  <c r="D632" i="7"/>
  <c r="B632" i="7" s="1"/>
  <c r="D372" i="7"/>
  <c r="B372" i="7" s="1"/>
  <c r="D97" i="7"/>
  <c r="B97" i="7" s="1"/>
  <c r="D768" i="7"/>
  <c r="B768" i="7" s="1"/>
  <c r="D910" i="7"/>
  <c r="B910" i="7" s="1"/>
  <c r="D610" i="7"/>
  <c r="B610" i="7" s="1"/>
  <c r="D759" i="7"/>
  <c r="B759" i="7" s="1"/>
  <c r="D1013" i="7"/>
  <c r="B1013" i="7" s="1"/>
  <c r="D906" i="7"/>
  <c r="B906" i="7" s="1"/>
  <c r="D239" i="7"/>
  <c r="B239" i="7" s="1"/>
  <c r="D854" i="7"/>
  <c r="B854" i="7" s="1"/>
  <c r="D216" i="7"/>
  <c r="B216" i="7" s="1"/>
  <c r="D647" i="7"/>
  <c r="B647" i="7" s="1"/>
  <c r="D45" i="7"/>
  <c r="B45" i="7" s="1"/>
  <c r="D641" i="7"/>
  <c r="B641" i="7" s="1"/>
  <c r="D951" i="7"/>
  <c r="B951" i="7" s="1"/>
  <c r="D157" i="7"/>
  <c r="B157" i="7" s="1"/>
  <c r="D603" i="7"/>
  <c r="B603" i="7" s="1"/>
  <c r="D118" i="7"/>
  <c r="B118" i="7" s="1"/>
  <c r="D445" i="7"/>
  <c r="B445" i="7" s="1"/>
  <c r="D367" i="7"/>
  <c r="B367" i="7" s="1"/>
  <c r="D515" i="7"/>
  <c r="B515" i="7" s="1"/>
  <c r="D883" i="7"/>
  <c r="B883" i="7" s="1"/>
  <c r="D452" i="7"/>
  <c r="B452" i="7" s="1"/>
  <c r="D497" i="7"/>
  <c r="B497" i="7" s="1"/>
  <c r="D172" i="7"/>
  <c r="B172" i="7" s="1"/>
  <c r="D264" i="7"/>
  <c r="B264" i="7" s="1"/>
  <c r="D434" i="7"/>
  <c r="B434" i="7" s="1"/>
  <c r="D699" i="7"/>
  <c r="B699" i="7" s="1"/>
  <c r="D1021" i="7"/>
  <c r="D1072" i="7"/>
  <c r="B1072" i="7" s="1"/>
  <c r="D776" i="7"/>
  <c r="B776" i="7" s="1"/>
  <c r="D915" i="7"/>
  <c r="B915" i="7" s="1"/>
  <c r="D320" i="7"/>
  <c r="B320" i="7" s="1"/>
  <c r="D1068" i="7"/>
  <c r="B1068" i="7" s="1"/>
  <c r="D850" i="7"/>
  <c r="B850" i="7" s="1"/>
  <c r="D771" i="7"/>
  <c r="B771" i="7" s="1"/>
  <c r="D625" i="7"/>
  <c r="B625" i="7" s="1"/>
  <c r="D556" i="7"/>
  <c r="B556" i="7" s="1"/>
  <c r="D585" i="7"/>
  <c r="B585" i="7" s="1"/>
  <c r="D226" i="7"/>
  <c r="B226" i="7" s="1"/>
  <c r="D802" i="7"/>
  <c r="B802" i="7" s="1"/>
  <c r="D1054" i="7"/>
  <c r="B1054" i="7" s="1"/>
  <c r="D608" i="7"/>
  <c r="B608" i="7" s="1"/>
  <c r="D835" i="7"/>
  <c r="B835" i="7" s="1"/>
  <c r="D725" i="7"/>
  <c r="B725" i="7" s="1"/>
  <c r="D484" i="7"/>
  <c r="B484" i="7" s="1"/>
  <c r="D385" i="7"/>
  <c r="B385" i="7" s="1"/>
  <c r="D95" i="7"/>
  <c r="B95" i="7" s="1"/>
  <c r="D487" i="7"/>
  <c r="B487" i="7" s="1"/>
  <c r="D1065" i="7"/>
  <c r="B1065" i="7" s="1"/>
  <c r="D1061" i="7"/>
  <c r="B1061" i="7" s="1"/>
  <c r="D987" i="7"/>
  <c r="B987" i="7" s="1"/>
  <c r="D639" i="7"/>
  <c r="B639" i="7" s="1"/>
  <c r="D887" i="7"/>
  <c r="B887" i="7" s="1"/>
  <c r="D429" i="7"/>
  <c r="B429" i="7" s="1"/>
  <c r="D108" i="7"/>
  <c r="B108" i="7" s="1"/>
  <c r="D657" i="7"/>
  <c r="B657" i="7" s="1"/>
  <c r="D655" i="7"/>
  <c r="B655" i="7" s="1"/>
  <c r="D348" i="7"/>
  <c r="B348" i="7" s="1"/>
  <c r="D939" i="7"/>
  <c r="B939" i="7" s="1"/>
  <c r="D618" i="7"/>
  <c r="B618" i="7" s="1"/>
  <c r="D620" i="7"/>
  <c r="B620" i="7" s="1"/>
  <c r="D853" i="7"/>
  <c r="B853" i="7" s="1"/>
  <c r="D202" i="7"/>
  <c r="B202" i="7" s="1"/>
  <c r="D1028" i="7"/>
  <c r="D520" i="7"/>
  <c r="B520" i="7" s="1"/>
  <c r="D842" i="7"/>
  <c r="B842" i="7" s="1"/>
  <c r="D284" i="7"/>
  <c r="B284" i="7" s="1"/>
  <c r="D350" i="7"/>
  <c r="B350" i="7" s="1"/>
  <c r="D98" i="7"/>
  <c r="B98" i="7" s="1"/>
  <c r="D812" i="7"/>
  <c r="B812" i="7" s="1"/>
  <c r="D352" i="7"/>
  <c r="B352" i="7" s="1"/>
  <c r="D1024" i="7"/>
  <c r="D879" i="7"/>
  <c r="B879" i="7" s="1"/>
  <c r="D189" i="7"/>
  <c r="B189" i="7" s="1"/>
  <c r="D747" i="7"/>
  <c r="B747" i="7" s="1"/>
  <c r="D12" i="7"/>
  <c r="D282" i="7"/>
  <c r="B282" i="7" s="1"/>
  <c r="D927" i="7"/>
  <c r="B927" i="7" s="1"/>
  <c r="D636" i="7"/>
  <c r="B636" i="7" s="1"/>
  <c r="D1041" i="7"/>
  <c r="B1041" i="7" s="1"/>
  <c r="D541" i="7"/>
  <c r="B541" i="7" s="1"/>
  <c r="D457" i="7"/>
  <c r="B457" i="7" s="1"/>
  <c r="D808" i="7"/>
  <c r="B808" i="7" s="1"/>
  <c r="D605" i="7"/>
  <c r="B605" i="7" s="1"/>
  <c r="D258" i="7"/>
  <c r="B258" i="7" s="1"/>
  <c r="D903" i="7"/>
  <c r="B903" i="7" s="1"/>
  <c r="D870" i="7"/>
  <c r="B870" i="7" s="1"/>
  <c r="D23" i="7"/>
  <c r="B23" i="7" s="1"/>
  <c r="D839" i="7"/>
  <c r="B839" i="7" s="1"/>
  <c r="D222" i="7"/>
  <c r="B222" i="7" s="1"/>
  <c r="D750" i="7"/>
  <c r="B750" i="7" s="1"/>
  <c r="D336" i="7"/>
  <c r="B336" i="7" s="1"/>
  <c r="D684" i="7"/>
  <c r="B684" i="7" s="1"/>
  <c r="D230" i="7"/>
  <c r="B230" i="7" s="1"/>
  <c r="D628" i="7"/>
  <c r="B628" i="7" s="1"/>
  <c r="D670" i="7"/>
  <c r="B670" i="7" s="1"/>
  <c r="D295" i="7"/>
  <c r="B295" i="7" s="1"/>
  <c r="D810" i="7"/>
  <c r="B810" i="7" s="1"/>
  <c r="D868" i="7"/>
  <c r="B868" i="7" s="1"/>
  <c r="D50" i="7"/>
  <c r="B50" i="7" s="1"/>
  <c r="D535" i="7"/>
  <c r="B535" i="7" s="1"/>
  <c r="D203" i="7"/>
  <c r="B203" i="7" s="1"/>
  <c r="D529" i="7"/>
  <c r="B529" i="7" s="1"/>
  <c r="D116" i="7"/>
  <c r="B116" i="7" s="1"/>
  <c r="D465" i="7"/>
  <c r="B465" i="7" s="1"/>
  <c r="D1062" i="7"/>
  <c r="B1062" i="7" s="1"/>
  <c r="D175" i="7"/>
  <c r="B175" i="7" s="1"/>
  <c r="D1019" i="7"/>
  <c r="D918" i="7"/>
  <c r="B918" i="7" s="1"/>
  <c r="D228" i="7"/>
  <c r="B228" i="7" s="1"/>
  <c r="D693" i="7"/>
  <c r="B693" i="7" s="1"/>
  <c r="D588" i="7"/>
  <c r="B588" i="7" s="1"/>
  <c r="D665" i="7"/>
  <c r="B665" i="7" s="1"/>
  <c r="D414" i="7"/>
  <c r="B414" i="7" s="1"/>
  <c r="D913" i="7"/>
  <c r="B913" i="7" s="1"/>
  <c r="D783" i="7"/>
  <c r="B783" i="7" s="1"/>
  <c r="D601" i="7"/>
  <c r="B601" i="7" s="1"/>
  <c r="D571" i="7"/>
  <c r="B571" i="7" s="1"/>
  <c r="D933" i="7"/>
  <c r="B933" i="7" s="1"/>
  <c r="D712" i="7"/>
  <c r="B712" i="7" s="1"/>
  <c r="D1016" i="7"/>
  <c r="D246" i="7"/>
  <c r="B246" i="7" s="1"/>
  <c r="D6" i="7"/>
  <c r="B6" i="7" s="1"/>
  <c r="D704" i="7"/>
  <c r="B704" i="7" s="1"/>
  <c r="D607" i="7"/>
  <c r="B607" i="7" s="1"/>
  <c r="D472" i="7"/>
  <c r="B472" i="7" s="1"/>
  <c r="D461" i="7"/>
  <c r="B461" i="7" s="1"/>
  <c r="D557" i="7"/>
  <c r="B557" i="7" s="1"/>
  <c r="D313" i="7"/>
  <c r="B313" i="7" s="1"/>
  <c r="D683" i="7"/>
  <c r="B683" i="7" s="1"/>
  <c r="D355" i="7"/>
  <c r="B355" i="7" s="1"/>
  <c r="D311" i="7"/>
  <c r="B311" i="7" s="1"/>
  <c r="D1053" i="7"/>
  <c r="B1053" i="7" s="1"/>
  <c r="D763" i="7"/>
  <c r="B763" i="7" s="1"/>
  <c r="D741" i="7"/>
  <c r="B741" i="7" s="1"/>
  <c r="D485" i="7"/>
  <c r="B485" i="7" s="1"/>
  <c r="D416" i="7"/>
  <c r="B416" i="7" s="1"/>
  <c r="D483" i="7"/>
  <c r="B483" i="7" s="1"/>
  <c r="D729" i="7"/>
  <c r="B729" i="7" s="1"/>
  <c r="D389" i="7"/>
  <c r="B389" i="7" s="1"/>
  <c r="D298" i="7"/>
  <c r="B298" i="7" s="1"/>
  <c r="D69" i="7"/>
  <c r="B69" i="7" s="1"/>
  <c r="D460" i="7"/>
  <c r="B460" i="7" s="1"/>
  <c r="D651" i="7"/>
  <c r="B651" i="7" s="1"/>
  <c r="D898" i="7"/>
  <c r="B898" i="7" s="1"/>
  <c r="D142" i="7"/>
  <c r="B142" i="7" s="1"/>
  <c r="D592" i="7"/>
  <c r="B592" i="7" s="1"/>
  <c r="D384" i="7"/>
  <c r="B384" i="7" s="1"/>
  <c r="D672" i="7"/>
  <c r="B672" i="7" s="1"/>
  <c r="D1036" i="7"/>
  <c r="D444" i="7"/>
  <c r="B444" i="7" s="1"/>
  <c r="D658" i="7"/>
  <c r="B658" i="7" s="1"/>
  <c r="D112" i="7"/>
  <c r="B112" i="7" s="1"/>
  <c r="D451" i="7"/>
  <c r="B451" i="7" s="1"/>
  <c r="D286" i="7"/>
  <c r="B286" i="7" s="1"/>
  <c r="D680" i="7"/>
  <c r="B680" i="7" s="1"/>
  <c r="D512" i="7"/>
  <c r="B512" i="7" s="1"/>
  <c r="D953" i="7"/>
  <c r="B953" i="7" s="1"/>
  <c r="D907" i="7"/>
  <c r="B907" i="7" s="1"/>
  <c r="D419" i="7"/>
  <c r="B419" i="7" s="1"/>
  <c r="D975" i="7"/>
  <c r="B975" i="7" s="1"/>
  <c r="D168" i="7"/>
  <c r="B168" i="7" s="1"/>
  <c r="D275" i="7"/>
  <c r="B275" i="7" s="1"/>
  <c r="D984" i="7"/>
  <c r="B984" i="7" s="1"/>
  <c r="D1011" i="7"/>
  <c r="B1011" i="7" s="1"/>
  <c r="D257" i="7"/>
  <c r="B257" i="7" s="1"/>
  <c r="D848" i="7"/>
  <c r="B848" i="7" s="1"/>
  <c r="D690" i="7"/>
  <c r="B690" i="7" s="1"/>
  <c r="D334" i="7"/>
  <c r="B334" i="7" s="1"/>
  <c r="D654" i="7"/>
  <c r="B654" i="7" s="1"/>
  <c r="D920" i="7"/>
  <c r="B920" i="7" s="1"/>
  <c r="D793" i="7"/>
  <c r="B793" i="7" s="1"/>
  <c r="D936" i="7"/>
  <c r="B936" i="7" s="1"/>
  <c r="D1001" i="7"/>
  <c r="B1001" i="7" s="1"/>
  <c r="D823" i="7"/>
  <c r="B823" i="7" s="1"/>
  <c r="D1039" i="7"/>
  <c r="B1039" i="7" s="1"/>
  <c r="D895" i="7"/>
  <c r="B895" i="7" s="1"/>
  <c r="D938" i="7"/>
  <c r="B938" i="7" s="1"/>
  <c r="D758" i="7"/>
  <c r="B758" i="7" s="1"/>
  <c r="D584" i="7"/>
  <c r="B584" i="7" s="1"/>
  <c r="D818" i="7"/>
  <c r="B818" i="7" s="1"/>
  <c r="D312" i="7"/>
  <c r="B312" i="7" s="1"/>
  <c r="D731" i="7"/>
  <c r="B731" i="7" s="1"/>
  <c r="D495" i="7"/>
  <c r="B495" i="7" s="1"/>
  <c r="D622" i="7"/>
  <c r="B622" i="7" s="1"/>
  <c r="D374" i="7"/>
  <c r="B374" i="7" s="1"/>
  <c r="D946" i="7"/>
  <c r="B946" i="7" s="1"/>
  <c r="D1009" i="7"/>
  <c r="B1009" i="7" s="1"/>
  <c r="D686" i="7"/>
  <c r="B686" i="7" s="1"/>
  <c r="D755" i="7"/>
  <c r="B755" i="7" s="1"/>
  <c r="D8" i="7"/>
  <c r="B8" i="7" s="1"/>
  <c r="D1073" i="7"/>
  <c r="B1073" i="7" s="1"/>
  <c r="D219" i="7"/>
  <c r="B219" i="7" s="1"/>
  <c r="D133" i="7"/>
  <c r="B133" i="7" s="1"/>
  <c r="D102" i="7"/>
  <c r="B102" i="7" s="1"/>
  <c r="D904" i="7"/>
  <c r="B904" i="7" s="1"/>
  <c r="D507" i="7"/>
  <c r="B507" i="7" s="1"/>
  <c r="D795" i="7"/>
  <c r="B795" i="7" s="1"/>
  <c r="D159" i="7"/>
  <c r="B159" i="7" s="1"/>
  <c r="D196" i="7"/>
  <c r="B196" i="7" s="1"/>
  <c r="D732" i="7"/>
  <c r="B732" i="7" s="1"/>
  <c r="D1070" i="7"/>
  <c r="B1070" i="7" s="1"/>
  <c r="D840" i="7"/>
  <c r="B840" i="7" s="1"/>
  <c r="D183" i="7"/>
  <c r="B183" i="7" s="1"/>
  <c r="D863" i="7"/>
  <c r="B863" i="7" s="1"/>
  <c r="D438" i="7"/>
  <c r="B438" i="7" s="1"/>
  <c r="D548" i="7"/>
  <c r="B548" i="7" s="1"/>
  <c r="D974" i="7"/>
  <c r="B974" i="7" s="1"/>
  <c r="D691" i="7"/>
  <c r="B691" i="7" s="1"/>
  <c r="D726" i="7"/>
  <c r="B726" i="7" s="1"/>
  <c r="D972" i="7"/>
  <c r="B972" i="7" s="1"/>
  <c r="D463" i="7"/>
  <c r="B463" i="7" s="1"/>
  <c r="D370" i="7"/>
  <c r="B370" i="7" s="1"/>
  <c r="D985" i="7"/>
  <c r="B985" i="7" s="1"/>
  <c r="D952" i="7"/>
  <c r="B952" i="7" s="1"/>
  <c r="D966" i="7"/>
  <c r="B966" i="7" s="1"/>
  <c r="D826" i="7"/>
  <c r="B826" i="7" s="1"/>
  <c r="D640" i="7"/>
  <c r="B640" i="7" s="1"/>
  <c r="D436" i="7"/>
  <c r="B436" i="7" s="1"/>
  <c r="D1050" i="7"/>
  <c r="B1050" i="7" s="1"/>
  <c r="D278" i="7"/>
  <c r="B278" i="7" s="1"/>
  <c r="D723" i="7"/>
  <c r="B723" i="7" s="1"/>
  <c r="D627" i="7"/>
  <c r="B627" i="7" s="1"/>
  <c r="D892" i="7"/>
  <c r="B892" i="7" s="1"/>
  <c r="D543" i="7"/>
  <c r="B543" i="7" s="1"/>
  <c r="D889" i="7"/>
  <c r="B889" i="7" s="1"/>
  <c r="D28" i="7"/>
  <c r="B28" i="7" s="1"/>
  <c r="D79" i="7"/>
  <c r="B79" i="7" s="1"/>
  <c r="D724" i="7"/>
  <c r="B724" i="7" s="1"/>
  <c r="D383" i="7"/>
  <c r="B383" i="7" s="1"/>
  <c r="D516" i="7"/>
  <c r="B516" i="7" s="1"/>
  <c r="D109" i="7"/>
  <c r="B109" i="7" s="1"/>
  <c r="D81" i="7"/>
  <c r="B81" i="7" s="1"/>
  <c r="D194" i="7"/>
  <c r="B194" i="7" s="1"/>
  <c r="D412" i="7"/>
  <c r="B412" i="7" s="1"/>
  <c r="D158" i="7"/>
  <c r="B158" i="7" s="1"/>
  <c r="D35" i="7"/>
  <c r="B35" i="7" s="1"/>
  <c r="D60" i="7"/>
  <c r="B60" i="7" s="1"/>
  <c r="D880" i="7"/>
  <c r="B880" i="7" s="1"/>
  <c r="D208" i="7"/>
  <c r="B208" i="7" s="1"/>
  <c r="D596" i="7"/>
  <c r="B596" i="7" s="1"/>
  <c r="D1022" i="7"/>
  <c r="D413" i="7"/>
  <c r="B413" i="7" s="1"/>
  <c r="D1076" i="7"/>
  <c r="B1076" i="7" s="1"/>
  <c r="D789" i="7"/>
  <c r="B789" i="7" s="1"/>
  <c r="D38" i="7"/>
  <c r="B38" i="7" s="1"/>
  <c r="D908" i="7"/>
  <c r="B908" i="7" s="1"/>
  <c r="D550" i="7"/>
  <c r="B550" i="7" s="1"/>
  <c r="D1002" i="7"/>
  <c r="B1002" i="7" s="1"/>
  <c r="D1064" i="7"/>
  <c r="B1064" i="7" s="1"/>
  <c r="D247" i="7"/>
  <c r="B247" i="7" s="1"/>
  <c r="D1057" i="7"/>
  <c r="B1057" i="7" s="1"/>
  <c r="D132" i="7"/>
  <c r="B132" i="7" s="1"/>
  <c r="D560" i="7"/>
  <c r="B560" i="7" s="1"/>
  <c r="D841" i="7"/>
  <c r="B841" i="7" s="1"/>
  <c r="D912" i="7"/>
  <c r="B912" i="7" s="1"/>
  <c r="D679" i="7"/>
  <c r="B679" i="7" s="1"/>
  <c r="D996" i="7"/>
  <c r="B996" i="7" s="1"/>
  <c r="D104" i="7"/>
  <c r="B104" i="7" s="1"/>
  <c r="D155" i="7"/>
  <c r="B155" i="7" s="1"/>
  <c r="D969" i="7"/>
  <c r="B969" i="7" s="1"/>
  <c r="D473" i="7"/>
  <c r="B473" i="7" s="1"/>
  <c r="D612" i="7"/>
  <c r="B612" i="7" s="1"/>
  <c r="D195" i="7"/>
  <c r="B195" i="7" s="1"/>
  <c r="D56" i="7"/>
  <c r="B56" i="7" s="1"/>
  <c r="D322" i="7"/>
  <c r="B322" i="7" s="1"/>
  <c r="D1025" i="7"/>
  <c r="D710" i="7"/>
  <c r="B710" i="7" s="1"/>
  <c r="D830" i="7"/>
  <c r="B830" i="7" s="1"/>
  <c r="D276" i="7"/>
  <c r="B276" i="7" s="1"/>
  <c r="D267" i="7"/>
  <c r="B267" i="7" s="1"/>
  <c r="D1034" i="7"/>
  <c r="D382" i="7"/>
  <c r="B382" i="7" s="1"/>
  <c r="D573" i="7"/>
  <c r="B573" i="7" s="1"/>
  <c r="D455" i="7"/>
  <c r="B455" i="7" s="1"/>
  <c r="D173" i="7"/>
  <c r="B173" i="7" s="1"/>
  <c r="D739" i="7"/>
  <c r="B739" i="7" s="1"/>
  <c r="D454" i="7"/>
  <c r="B454" i="7" s="1"/>
  <c r="D91" i="7"/>
  <c r="B91" i="7" s="1"/>
  <c r="D325" i="7"/>
  <c r="B325" i="7" s="1"/>
  <c r="D537" i="7"/>
  <c r="B537" i="7" s="1"/>
  <c r="D40" i="7"/>
  <c r="B40" i="7" s="1"/>
  <c r="D366" i="7"/>
  <c r="B366" i="7" s="1"/>
  <c r="D602" i="7"/>
  <c r="B602" i="7" s="1"/>
  <c r="D421" i="7"/>
  <c r="B421" i="7" s="1"/>
  <c r="D31" i="7"/>
  <c r="B31" i="7" s="1"/>
  <c r="D387" i="7"/>
  <c r="B387" i="7" s="1"/>
  <c r="D1014" i="7"/>
  <c r="B1014" i="7" s="1"/>
  <c r="D1008" i="7"/>
  <c r="B1008" i="7" s="1"/>
  <c r="D218" i="7"/>
  <c r="B218" i="7" s="1"/>
  <c r="D525" i="7"/>
  <c r="B525" i="7" s="1"/>
  <c r="D139" i="7"/>
  <c r="B139" i="7" s="1"/>
  <c r="D1006" i="7"/>
  <c r="B1006" i="7" s="1"/>
  <c r="D545" i="7"/>
  <c r="B545" i="7" s="1"/>
  <c r="D981" i="7"/>
  <c r="B981" i="7" s="1"/>
  <c r="D477" i="7"/>
  <c r="B477" i="7" s="1"/>
  <c r="D243" i="7"/>
  <c r="B243" i="7" s="1"/>
  <c r="D733" i="7"/>
  <c r="B733" i="7" s="1"/>
  <c r="D638" i="7"/>
  <c r="B638" i="7" s="1"/>
  <c r="D271" i="7"/>
  <c r="B271" i="7" s="1"/>
  <c r="D503" i="7"/>
  <c r="B503" i="7" s="1"/>
  <c r="D1027" i="7"/>
  <c r="D737" i="7"/>
  <c r="B737" i="7" s="1"/>
  <c r="D886" i="7"/>
  <c r="B886" i="7" s="1"/>
  <c r="D867" i="7"/>
  <c r="B867" i="7" s="1"/>
  <c r="D181" i="7"/>
  <c r="B181" i="7" s="1"/>
  <c r="D1032" i="7"/>
  <c r="D652" i="7"/>
  <c r="B652" i="7" s="1"/>
  <c r="D798" i="7"/>
  <c r="B798" i="7" s="1"/>
  <c r="D212" i="7"/>
  <c r="B212" i="7" s="1"/>
  <c r="D373" i="7"/>
  <c r="B373" i="7" s="1"/>
  <c r="D671" i="7"/>
  <c r="B671" i="7" s="1"/>
  <c r="D266" i="7"/>
  <c r="B266" i="7" s="1"/>
  <c r="D236" i="7"/>
  <c r="B236" i="7" s="1"/>
  <c r="D962" i="7"/>
  <c r="B962" i="7" s="1"/>
  <c r="D125" i="7"/>
  <c r="B125" i="7" s="1"/>
  <c r="D1043" i="7"/>
  <c r="B1043" i="7" s="1"/>
  <c r="D706" i="7"/>
  <c r="B706" i="7" s="1"/>
  <c r="D72" i="7"/>
  <c r="B72" i="7" s="1"/>
  <c r="D877" i="7"/>
  <c r="B877" i="7" s="1"/>
  <c r="D989" i="7"/>
  <c r="B989" i="7" s="1"/>
  <c r="D963" i="7"/>
  <c r="B963" i="7" s="1"/>
  <c r="D524" i="7"/>
  <c r="B524" i="7" s="1"/>
  <c r="D1035" i="7"/>
  <c r="D790" i="7"/>
  <c r="B790" i="7" s="1"/>
  <c r="D954" i="7"/>
  <c r="B954" i="7" s="1"/>
  <c r="D201" i="7"/>
  <c r="B201" i="7" s="1"/>
  <c r="D254" i="7"/>
  <c r="B254" i="7" s="1"/>
  <c r="D281" i="7"/>
  <c r="B281" i="7" s="1"/>
  <c r="D1066" i="7"/>
  <c r="B1066" i="7" s="1"/>
  <c r="D546" i="7"/>
  <c r="B546" i="7" s="1"/>
  <c r="D968" i="7"/>
  <c r="B968" i="7" s="1"/>
  <c r="D720" i="7"/>
  <c r="B720" i="7" s="1"/>
  <c r="D123" i="7"/>
  <c r="B123" i="7" s="1"/>
  <c r="D738" i="7"/>
  <c r="B738" i="7" s="1"/>
  <c r="D424" i="7"/>
  <c r="B424" i="7" s="1"/>
  <c r="D570" i="7"/>
  <c r="B570" i="7" s="1"/>
  <c r="D1052" i="7"/>
  <c r="B1052" i="7" s="1"/>
  <c r="D997" i="7"/>
  <c r="B997" i="7" s="1"/>
  <c r="D469" i="7"/>
  <c r="B469" i="7" s="1"/>
  <c r="D166" i="7"/>
  <c r="B166" i="7" s="1"/>
  <c r="D970" i="7"/>
  <c r="B970" i="7" s="1"/>
  <c r="D279" i="7"/>
  <c r="B279" i="7" s="1"/>
  <c r="D567" i="7"/>
  <c r="B567" i="7" s="1"/>
  <c r="D942" i="7"/>
  <c r="B942" i="7" s="1"/>
  <c r="D713" i="7"/>
  <c r="B713" i="7" s="1"/>
  <c r="D73" i="7"/>
  <c r="B73" i="7" s="1"/>
  <c r="D378" i="7"/>
  <c r="B378" i="7" s="1"/>
  <c r="D310" i="7"/>
  <c r="B310" i="7" s="1"/>
  <c r="D399" i="7"/>
  <c r="B399" i="7" s="1"/>
  <c r="D976" i="7"/>
  <c r="B976" i="7" s="1"/>
  <c r="D845" i="7"/>
  <c r="B845" i="7" s="1"/>
  <c r="D814" i="7"/>
  <c r="B814" i="7" s="1"/>
  <c r="D303" i="7"/>
  <c r="B303" i="7" s="1"/>
  <c r="D721" i="7"/>
  <c r="B721" i="7" s="1"/>
  <c r="D754" i="7"/>
  <c r="B754" i="7" s="1"/>
  <c r="D149" i="7"/>
  <c r="B149" i="7" s="1"/>
  <c r="D551" i="7"/>
  <c r="B551" i="7" s="1"/>
  <c r="D940" i="7"/>
  <c r="B940" i="7" s="1"/>
  <c r="D874" i="7"/>
  <c r="B874" i="7" s="1"/>
  <c r="D659" i="7"/>
  <c r="B659" i="7" s="1"/>
  <c r="D115" i="7"/>
  <c r="B115" i="7" s="1"/>
  <c r="D432" i="7"/>
  <c r="B432" i="7" s="1"/>
  <c r="D499" i="7"/>
  <c r="B499" i="7" s="1"/>
  <c r="D1038" i="7"/>
  <c r="B1038" i="7" s="1"/>
  <c r="D785" i="7"/>
  <c r="B785" i="7" s="1"/>
  <c r="D106" i="7"/>
  <c r="B106" i="7" s="1"/>
  <c r="D864" i="7"/>
  <c r="B864" i="7" s="1"/>
  <c r="D533" i="7"/>
  <c r="B533" i="7" s="1"/>
  <c r="D165" i="7"/>
  <c r="B165" i="7" s="1"/>
  <c r="D980" i="7"/>
  <c r="B980" i="7" s="1"/>
  <c r="D364" i="7"/>
  <c r="B364" i="7" s="1"/>
  <c r="D766" i="7"/>
  <c r="B766" i="7" s="1"/>
  <c r="D992" i="7"/>
  <c r="B992" i="7" s="1"/>
  <c r="D914" i="7"/>
  <c r="B914" i="7" s="1"/>
  <c r="D17" i="7"/>
  <c r="B17" i="7" s="1"/>
  <c r="D687" i="7"/>
  <c r="B687" i="7" s="1"/>
  <c r="D229" i="7"/>
  <c r="B229" i="7" s="1"/>
  <c r="D265" i="7"/>
  <c r="B265" i="7" s="1"/>
  <c r="D270" i="7"/>
  <c r="B270" i="7" s="1"/>
  <c r="D728" i="7"/>
  <c r="B728" i="7" s="1"/>
  <c r="D43" i="7"/>
  <c r="B43" i="7" s="1"/>
  <c r="D292" i="7"/>
  <c r="B292" i="7" s="1"/>
  <c r="D215" i="7"/>
  <c r="B215" i="7" s="1"/>
  <c r="D393" i="7"/>
  <c r="B393" i="7" s="1"/>
  <c r="D237" i="7"/>
  <c r="B237" i="7" s="1"/>
  <c r="D1071" i="7"/>
  <c r="B1071" i="7" s="1"/>
  <c r="D613" i="7"/>
  <c r="B613" i="7" s="1"/>
  <c r="D782" i="7"/>
  <c r="B782" i="7" s="1"/>
  <c r="D395" i="7"/>
  <c r="B395" i="7" s="1"/>
  <c r="D148" i="7"/>
  <c r="B148" i="7" s="1"/>
  <c r="D357" i="7"/>
  <c r="B357" i="7" s="1"/>
  <c r="D75" i="7"/>
  <c r="B75" i="7" s="1"/>
  <c r="D381" i="7"/>
  <c r="B381" i="7" s="1"/>
  <c r="D1033" i="7"/>
  <c r="D569" i="7"/>
  <c r="B569" i="7" s="1"/>
  <c r="D297" i="7"/>
  <c r="B297" i="7" s="1"/>
  <c r="D323" i="7"/>
  <c r="B323" i="7" s="1"/>
  <c r="D410" i="7"/>
  <c r="B410" i="7" s="1"/>
  <c r="D15" i="7"/>
  <c r="B15" i="7" s="1"/>
  <c r="D513" i="7"/>
  <c r="B513" i="7" s="1"/>
  <c r="D1051" i="7"/>
  <c r="B1051" i="7" s="1"/>
  <c r="D698" i="7"/>
  <c r="B698" i="7" s="1"/>
  <c r="D241" i="7"/>
  <c r="B241" i="7" s="1"/>
  <c r="D645" i="7"/>
  <c r="B645" i="7" s="1"/>
  <c r="D18" i="7"/>
  <c r="B18" i="7" s="1"/>
  <c r="D437" i="7"/>
  <c r="B437" i="7" s="1"/>
  <c r="D700" i="7"/>
  <c r="B700" i="7" s="1"/>
  <c r="D146" i="7"/>
  <c r="B146" i="7" s="1"/>
  <c r="D440" i="7"/>
  <c r="B440" i="7" s="1"/>
  <c r="D626" i="7"/>
  <c r="B626" i="7" s="1"/>
  <c r="D909" i="7"/>
  <c r="B909" i="7" s="1"/>
  <c r="D873" i="7"/>
  <c r="B873" i="7" s="1"/>
  <c r="D858" i="7"/>
  <c r="B858" i="7" s="1"/>
  <c r="D406" i="7"/>
  <c r="B406" i="7" s="1"/>
  <c r="D872" i="7"/>
  <c r="B872" i="7" s="1"/>
  <c r="D61" i="7"/>
  <c r="B61" i="7" s="1"/>
  <c r="D656" i="7"/>
  <c r="B656" i="7" s="1"/>
  <c r="D709" i="7"/>
  <c r="B709" i="7" s="1"/>
  <c r="D289" i="7"/>
  <c r="B289" i="7" s="1"/>
  <c r="D96" i="7"/>
  <c r="B96" i="7" s="1"/>
  <c r="D354" i="7"/>
  <c r="B354" i="7" s="1"/>
  <c r="D245" i="7"/>
  <c r="B245" i="7" s="1"/>
  <c r="D838" i="7"/>
  <c r="B838" i="7" s="1"/>
  <c r="D956" i="7"/>
  <c r="B956" i="7" s="1"/>
  <c r="D77" i="7"/>
  <c r="B77" i="7" s="1"/>
  <c r="D475" i="7"/>
  <c r="B475" i="7" s="1"/>
  <c r="D197" i="7"/>
  <c r="B197" i="7" s="1"/>
  <c r="D113" i="7"/>
  <c r="B113" i="7" s="1"/>
  <c r="D190" i="7"/>
  <c r="B190" i="7" s="1"/>
  <c r="D540" i="7"/>
  <c r="B540" i="7" s="1"/>
  <c r="D815" i="7"/>
  <c r="B815" i="7" s="1"/>
  <c r="D943" i="7"/>
  <c r="B943" i="7" s="1"/>
  <c r="D566" i="7"/>
  <c r="B566" i="7" s="1"/>
  <c r="D971" i="7"/>
  <c r="B971" i="7" s="1"/>
  <c r="D949" i="7"/>
  <c r="B949" i="7" s="1"/>
  <c r="D643" i="7"/>
  <c r="B643" i="7" s="1"/>
  <c r="D669" i="7"/>
  <c r="B669" i="7" s="1"/>
  <c r="D527" i="7"/>
  <c r="B527" i="7" s="1"/>
  <c r="D634" i="7"/>
  <c r="B634" i="7" s="1"/>
  <c r="D453" i="7"/>
  <c r="B453" i="7" s="1"/>
  <c r="D138" i="7"/>
  <c r="B138" i="7" s="1"/>
  <c r="D857" i="7"/>
  <c r="B857" i="7" s="1"/>
  <c r="D283" i="7"/>
  <c r="B283" i="7" s="1"/>
  <c r="D807" i="7"/>
  <c r="B807" i="7" s="1"/>
  <c r="D600" i="7"/>
  <c r="B600" i="7" s="1"/>
  <c r="D791" i="7"/>
  <c r="B791" i="7" s="1"/>
  <c r="D101" i="7"/>
  <c r="B101" i="7" s="1"/>
  <c r="D300" i="7"/>
  <c r="B300" i="7" s="1"/>
  <c r="D120" i="7"/>
  <c r="B120" i="7" s="1"/>
  <c r="D957" i="7"/>
  <c r="B957" i="7" s="1"/>
  <c r="D1074" i="7"/>
  <c r="B1074" i="7" s="1"/>
  <c r="D448" i="7"/>
  <c r="B448" i="7" s="1"/>
  <c r="D922" i="7"/>
  <c r="B922" i="7" s="1"/>
  <c r="D287" i="7"/>
  <c r="B287" i="7" s="1"/>
  <c r="D929" i="7"/>
  <c r="B929" i="7" s="1"/>
  <c r="D959" i="7"/>
  <c r="B959" i="7" s="1"/>
  <c r="D813" i="7"/>
  <c r="B813" i="7" s="1"/>
  <c r="D590" i="7"/>
  <c r="B590" i="7" s="1"/>
  <c r="D869" i="7"/>
  <c r="B869" i="7" s="1"/>
  <c r="D396" i="7"/>
  <c r="B396" i="7" s="1"/>
  <c r="D805" i="7"/>
  <c r="B805" i="7" s="1"/>
  <c r="D5" i="7"/>
  <c r="B5" i="7" s="1"/>
  <c r="D100" i="7"/>
  <c r="B100" i="7" s="1"/>
  <c r="D882" i="7"/>
  <c r="B882" i="7" s="1"/>
  <c r="D558" i="7"/>
  <c r="B558" i="7" s="1"/>
  <c r="D147" i="7"/>
  <c r="B147" i="7" s="1"/>
  <c r="D941" i="7"/>
  <c r="B941" i="7" s="1"/>
  <c r="D204" i="7"/>
  <c r="B204" i="7" s="1"/>
  <c r="D365" i="7"/>
  <c r="B365" i="7" s="1"/>
  <c r="D25" i="7"/>
  <c r="B25" i="7" s="1"/>
  <c r="D333" i="7"/>
  <c r="B333" i="7" s="1"/>
  <c r="D649" i="7"/>
  <c r="B649" i="7" s="1"/>
  <c r="D899" i="7"/>
  <c r="B899" i="7" s="1"/>
  <c r="D1044" i="7"/>
  <c r="B1044" i="7" s="1"/>
  <c r="D449" i="7"/>
  <c r="B449" i="7" s="1"/>
  <c r="D439" i="7"/>
  <c r="B439" i="7" s="1"/>
  <c r="D598" i="7"/>
  <c r="B598" i="7" s="1"/>
  <c r="D629" i="7"/>
  <c r="B629" i="7" s="1"/>
  <c r="D187" i="7"/>
  <c r="B187" i="7" s="1"/>
  <c r="D474" i="7"/>
  <c r="B474" i="7" s="1"/>
  <c r="D1058" i="7"/>
  <c r="B1058" i="7" s="1"/>
  <c r="D90" i="7"/>
  <c r="B90" i="7" s="1"/>
  <c r="D51" i="7"/>
  <c r="B51" i="7" s="1"/>
  <c r="D727" i="7"/>
  <c r="B727" i="7" s="1"/>
  <c r="D983" i="7"/>
  <c r="B983" i="7" s="1"/>
  <c r="D526" i="7"/>
  <c r="B526" i="7" s="1"/>
  <c r="D299" i="7"/>
  <c r="B299" i="7" s="1"/>
  <c r="D402" i="7"/>
  <c r="B402" i="7" s="1"/>
  <c r="D777" i="7"/>
  <c r="B777" i="7" s="1"/>
  <c r="D701" i="7"/>
  <c r="B701" i="7" s="1"/>
  <c r="D681" i="7"/>
  <c r="B681" i="7" s="1"/>
  <c r="D331" i="7"/>
  <c r="B331" i="7" s="1"/>
  <c r="D426" i="7"/>
  <c r="B426" i="7" s="1"/>
  <c r="D34" i="7"/>
  <c r="B34" i="7" s="1"/>
  <c r="D302" i="7"/>
  <c r="B302" i="7" s="1"/>
  <c r="D62" i="7"/>
  <c r="B62" i="7" s="1"/>
  <c r="D577" i="7"/>
  <c r="B577" i="7" s="1"/>
  <c r="D752" i="7"/>
  <c r="B752" i="7" s="1"/>
  <c r="D542" i="7"/>
  <c r="B542" i="7" s="1"/>
  <c r="D930" i="7"/>
  <c r="B930" i="7" s="1"/>
  <c r="D836" i="7"/>
  <c r="B836" i="7" s="1"/>
  <c r="D99" i="7"/>
  <c r="B99" i="7" s="1"/>
  <c r="D163" i="7"/>
  <c r="B163" i="7" s="1"/>
  <c r="D177" i="7"/>
  <c r="B177" i="7" s="1"/>
  <c r="D653" i="7"/>
  <c r="B653" i="7" s="1"/>
  <c r="D982" i="7"/>
  <c r="B982" i="7" s="1"/>
  <c r="D797" i="7"/>
  <c r="B797" i="7" s="1"/>
  <c r="D552" i="7"/>
  <c r="B552" i="7" s="1"/>
  <c r="D1040" i="7"/>
  <c r="B1040" i="7" s="1"/>
  <c r="D562" i="7"/>
  <c r="B562" i="7" s="1"/>
  <c r="D493" i="7"/>
  <c r="B493" i="7" s="1"/>
  <c r="D277" i="7"/>
  <c r="B277" i="7" s="1"/>
  <c r="D1030" i="7"/>
  <c r="D998" i="7"/>
  <c r="B998" i="7" s="1"/>
  <c r="D530" i="7"/>
  <c r="B530" i="7" s="1"/>
  <c r="D878" i="7"/>
  <c r="B878" i="7" s="1"/>
  <c r="D423" i="7"/>
  <c r="B423" i="7" s="1"/>
  <c r="D925" i="7"/>
  <c r="B925" i="7" s="1"/>
  <c r="D689" i="7"/>
  <c r="B689" i="7" s="1"/>
  <c r="D459" i="7"/>
  <c r="B459" i="7" s="1"/>
  <c r="D170" i="7"/>
  <c r="B170" i="7" s="1"/>
  <c r="D714" i="7"/>
  <c r="B714" i="7" s="1"/>
  <c r="D162" i="7"/>
  <c r="B162" i="7" s="1"/>
  <c r="D1026" i="7"/>
  <c r="D803" i="7"/>
  <c r="B803" i="7" s="1"/>
  <c r="D773" i="7"/>
  <c r="B773" i="7" s="1"/>
  <c r="D261" i="7"/>
  <c r="B261" i="7" s="1"/>
  <c r="D288" i="7"/>
  <c r="B288" i="7" s="1"/>
  <c r="D346" i="7"/>
  <c r="B346" i="7" s="1"/>
  <c r="D811" i="7"/>
  <c r="B811" i="7" s="1"/>
  <c r="D273" i="7"/>
  <c r="B273" i="7" s="1"/>
  <c r="D16" i="7"/>
  <c r="B16" i="7" s="1"/>
  <c r="D321" i="7"/>
  <c r="B321" i="7" s="1"/>
  <c r="D447" i="7"/>
  <c r="B447" i="7" s="1"/>
  <c r="D317" i="7"/>
  <c r="B317" i="7" s="1"/>
  <c r="D644" i="7"/>
  <c r="B644" i="7" s="1"/>
  <c r="D193" i="7"/>
  <c r="B193" i="7" s="1"/>
  <c r="D890" i="7"/>
  <c r="B890" i="7" s="1"/>
  <c r="D7" i="7"/>
  <c r="B7" i="7" s="1"/>
  <c r="D316" i="7"/>
  <c r="B316" i="7" s="1"/>
  <c r="D294" i="7"/>
  <c r="B294" i="7" s="1"/>
  <c r="D422" i="7"/>
  <c r="B422" i="7" s="1"/>
  <c r="D800" i="7"/>
  <c r="B800" i="7" s="1"/>
  <c r="D486" i="7"/>
  <c r="B486" i="7" s="1"/>
  <c r="D695" i="7"/>
  <c r="B695" i="7" s="1"/>
  <c r="D22" i="7"/>
  <c r="B22" i="7" s="1"/>
  <c r="D450" i="7"/>
  <c r="B450" i="7" s="1"/>
  <c r="D456" i="7"/>
  <c r="B456" i="7" s="1"/>
  <c r="D668" i="7"/>
  <c r="B668" i="7" s="1"/>
  <c r="D494" i="7"/>
  <c r="B494" i="7" s="1"/>
  <c r="D917" i="7"/>
  <c r="B917" i="7" s="1"/>
  <c r="D9" i="7"/>
  <c r="B9" i="7" s="1"/>
  <c r="D397" i="7"/>
  <c r="B397" i="7" s="1"/>
  <c r="D326" i="7"/>
  <c r="B326" i="7" s="1"/>
  <c r="D344" i="7"/>
  <c r="B344" i="7" s="1"/>
  <c r="D911" i="7"/>
  <c r="B911" i="7" s="1"/>
  <c r="D1055" i="7"/>
  <c r="B1055" i="7" s="1"/>
  <c r="D937" i="7"/>
  <c r="B937" i="7" s="1"/>
  <c r="D345" i="7"/>
  <c r="B345" i="7" s="1"/>
  <c r="D955" i="7"/>
  <c r="B955" i="7" s="1"/>
  <c r="D544" i="7"/>
  <c r="B544" i="7" s="1"/>
  <c r="D324" i="7"/>
  <c r="B324" i="7" s="1"/>
  <c r="D767" i="7"/>
  <c r="B767" i="7" s="1"/>
  <c r="D538" i="7"/>
  <c r="B538" i="7" s="1"/>
  <c r="D466" i="7"/>
  <c r="B466" i="7" s="1"/>
  <c r="D482" i="7"/>
  <c r="B482" i="7" s="1"/>
  <c r="D555" i="7"/>
  <c r="B555" i="7" s="1"/>
  <c r="D498" i="7"/>
  <c r="B498" i="7" s="1"/>
  <c r="D174" i="7"/>
  <c r="B174" i="7" s="1"/>
  <c r="D999" i="7"/>
  <c r="B999" i="7" s="1"/>
  <c r="D184" i="7"/>
  <c r="B184" i="7" s="1"/>
  <c r="D428" i="7"/>
  <c r="B428" i="7" s="1"/>
  <c r="D673" i="7"/>
  <c r="B673" i="7" s="1"/>
  <c r="D595" i="7"/>
  <c r="B595" i="7" s="1"/>
  <c r="D251" i="7"/>
  <c r="B251" i="7" s="1"/>
  <c r="D827" i="7"/>
  <c r="B827" i="7" s="1"/>
  <c r="D716" i="7"/>
  <c r="B716" i="7" s="1"/>
  <c r="D340" i="7"/>
  <c r="B340" i="7" s="1"/>
  <c r="D39" i="7"/>
  <c r="B39" i="7" s="1"/>
  <c r="D225" i="7"/>
  <c r="B225" i="7" s="1"/>
  <c r="D78" i="7"/>
  <c r="B78" i="7" s="1"/>
  <c r="D536" i="7"/>
  <c r="B536" i="7" s="1"/>
  <c r="D347" i="7"/>
  <c r="B347" i="7" s="1"/>
  <c r="D682" i="7"/>
  <c r="B682" i="7" s="1"/>
  <c r="D905" i="7"/>
  <c r="B905" i="7" s="1"/>
  <c r="D894" i="7"/>
  <c r="B894" i="7" s="1"/>
  <c r="D362" i="7"/>
  <c r="B362" i="7" s="1"/>
  <c r="D491" i="7"/>
  <c r="B491" i="7" s="1"/>
  <c r="D746" i="7"/>
  <c r="B746" i="7" s="1"/>
  <c r="D935" i="7"/>
  <c r="B935" i="7" s="1"/>
  <c r="D893" i="7"/>
  <c r="B893" i="7" s="1"/>
  <c r="D59" i="7"/>
  <c r="B59" i="7" s="1"/>
  <c r="D186" i="7"/>
  <c r="B186" i="7" s="1"/>
  <c r="D308" i="7"/>
  <c r="B308" i="7" s="1"/>
  <c r="D117" i="7"/>
  <c r="B117" i="7" s="1"/>
  <c r="D391" i="7"/>
  <c r="B391" i="7" s="1"/>
  <c r="D564" i="7"/>
  <c r="B564" i="7" s="1"/>
  <c r="D417" i="7"/>
  <c r="B417" i="7" s="1"/>
  <c r="D847" i="7"/>
  <c r="B847" i="7" s="1"/>
  <c r="D94" i="7"/>
  <c r="B94" i="7" s="1"/>
  <c r="D144" i="7"/>
  <c r="B144" i="7" s="1"/>
  <c r="D425" i="7"/>
  <c r="B425" i="7" s="1"/>
  <c r="D342" i="7"/>
  <c r="B342" i="7" s="1"/>
  <c r="D859" i="7"/>
  <c r="B859" i="7" s="1"/>
  <c r="D126" i="7"/>
  <c r="B126" i="7" s="1"/>
  <c r="D337" i="7"/>
  <c r="B337" i="7" s="1"/>
  <c r="D259" i="7"/>
  <c r="B259" i="7" s="1"/>
  <c r="D136" i="7"/>
  <c r="B136" i="7" s="1"/>
  <c r="D481" i="7"/>
  <c r="B481" i="7" s="1"/>
  <c r="D86" i="7"/>
  <c r="B86" i="7" s="1"/>
  <c r="D843" i="7"/>
  <c r="B843" i="7" s="1"/>
  <c r="D781" i="7"/>
  <c r="B781" i="7" s="1"/>
  <c r="D408" i="7"/>
  <c r="B408" i="7" s="1"/>
  <c r="D192" i="7"/>
  <c r="B192" i="7" s="1"/>
  <c r="D110" i="7"/>
  <c r="B110" i="7" s="1"/>
  <c r="D305" i="7"/>
  <c r="B305" i="7" s="1"/>
  <c r="D124" i="7"/>
  <c r="B124" i="7" s="1"/>
  <c r="D846" i="7"/>
  <c r="B846" i="7" s="1"/>
  <c r="D866" i="7"/>
  <c r="B866" i="7" s="1"/>
  <c r="D10" i="7"/>
  <c r="B10" i="7" s="1"/>
  <c r="D518" i="7"/>
  <c r="B518" i="7" s="1"/>
  <c r="D263" i="7"/>
  <c r="B263" i="7" s="1"/>
  <c r="D597" i="7"/>
  <c r="B597" i="7" s="1"/>
  <c r="D944" i="7"/>
  <c r="B944" i="7" s="1"/>
  <c r="D220" i="7"/>
  <c r="B220" i="7" s="1"/>
  <c r="D663" i="7"/>
  <c r="B663" i="7" s="1"/>
  <c r="D960" i="7"/>
  <c r="B960" i="7" s="1"/>
  <c r="D443" i="7"/>
  <c r="B443" i="7" s="1"/>
  <c r="D252" i="7"/>
  <c r="B252" i="7" s="1"/>
  <c r="D881" i="7"/>
  <c r="B881" i="7" s="1"/>
  <c r="D134" i="7"/>
  <c r="B134" i="7" s="1"/>
  <c r="D1049" i="7"/>
  <c r="B1049" i="7" s="1"/>
  <c r="D553" i="7"/>
  <c r="B553" i="7" s="1"/>
  <c r="D593" i="7"/>
  <c r="B593" i="7" s="1"/>
  <c r="D377" i="7"/>
  <c r="B377" i="7" s="1"/>
  <c r="D143" i="7"/>
  <c r="B143" i="7" s="1"/>
  <c r="D198" i="7"/>
  <c r="B198" i="7" s="1"/>
  <c r="D121" i="7"/>
  <c r="B121" i="7" s="1"/>
  <c r="D549" i="7"/>
  <c r="B549" i="7" s="1"/>
  <c r="D696" i="7"/>
  <c r="B696" i="7" s="1"/>
  <c r="D1048" i="7"/>
  <c r="B1048" i="7" s="1"/>
  <c r="D916" i="7"/>
  <c r="B916" i="7" s="1"/>
  <c r="D806" i="7"/>
  <c r="B806" i="7" s="1"/>
  <c r="D160" i="7"/>
  <c r="B160" i="7" s="1"/>
  <c r="D837" i="7"/>
  <c r="B837" i="7" s="1"/>
  <c r="D705" i="7"/>
  <c r="B705" i="7" s="1"/>
  <c r="D407" i="7"/>
  <c r="B407" i="7" s="1"/>
  <c r="D206" i="7"/>
  <c r="B206" i="7" s="1"/>
  <c r="D128" i="7"/>
  <c r="B128" i="7" s="1"/>
  <c r="D751" i="7"/>
  <c r="B751" i="7" s="1"/>
  <c r="D476" i="7"/>
  <c r="B476" i="7" s="1"/>
  <c r="D441" i="7"/>
  <c r="B441" i="7" s="1"/>
  <c r="D735" i="7"/>
  <c r="B735" i="7" s="1"/>
  <c r="D792" i="7"/>
  <c r="B792" i="7" s="1"/>
  <c r="D831" i="7"/>
  <c r="B831" i="7" s="1"/>
  <c r="D371" i="7"/>
  <c r="B371" i="7" s="1"/>
  <c r="D579" i="7"/>
  <c r="B579" i="7" s="1"/>
  <c r="D572" i="7"/>
  <c r="B572" i="7" s="1"/>
  <c r="D250" i="7"/>
  <c r="B250" i="7" s="1"/>
  <c r="D1010" i="7"/>
  <c r="B1010" i="7" s="1"/>
  <c r="D427" i="7"/>
  <c r="B427" i="7" s="1"/>
  <c r="D446" i="7"/>
  <c r="B446" i="7" s="1"/>
  <c r="D973" i="7"/>
  <c r="B973" i="7" s="1"/>
  <c r="D496" i="7"/>
  <c r="B496" i="7" s="1"/>
  <c r="D587" i="7"/>
  <c r="B587" i="7" s="1"/>
  <c r="D411" i="7"/>
  <c r="B411" i="7" s="1"/>
  <c r="D171" i="7"/>
  <c r="B171" i="7" s="1"/>
  <c r="D990" i="7"/>
  <c r="B990" i="7" s="1"/>
  <c r="D478" i="7"/>
  <c r="B478" i="7" s="1"/>
  <c r="D697" i="7"/>
  <c r="B697" i="7" s="1"/>
  <c r="D65" i="7"/>
  <c r="B65" i="7" s="1"/>
  <c r="D404" i="7"/>
  <c r="B404" i="7" s="1"/>
  <c r="D591" i="7"/>
  <c r="B591" i="7" s="1"/>
  <c r="D363" i="7"/>
  <c r="B363" i="7" s="1"/>
  <c r="D1007" i="7"/>
  <c r="B1007" i="7" s="1"/>
  <c r="D358" i="7"/>
  <c r="B358" i="7" s="1"/>
  <c r="D500" i="7"/>
  <c r="B500" i="7" s="1"/>
  <c r="D213" i="7"/>
  <c r="B213" i="7" s="1"/>
  <c r="D179" i="7"/>
  <c r="B179" i="7" s="1"/>
  <c r="D400" i="7"/>
  <c r="B400" i="7" s="1"/>
  <c r="D114" i="7"/>
  <c r="B114" i="7" s="1"/>
  <c r="D769" i="7"/>
  <c r="B769" i="7" s="1"/>
  <c r="D1031" i="7"/>
  <c r="D819" i="7"/>
  <c r="B819" i="7" s="1"/>
  <c r="D1015" i="7"/>
  <c r="B1015" i="7" s="1"/>
  <c r="D152" i="7"/>
  <c r="B152" i="7" s="1"/>
  <c r="D154" i="7"/>
  <c r="B154" i="7" s="1"/>
  <c r="D82" i="7"/>
  <c r="B82" i="7" s="1"/>
  <c r="D49" i="7"/>
  <c r="B49" i="7" s="1"/>
  <c r="D986" i="7"/>
  <c r="B986" i="7" s="1"/>
  <c r="D991" i="7"/>
  <c r="B991" i="7" s="1"/>
  <c r="D664" i="7"/>
  <c r="B664" i="7" s="1"/>
  <c r="D1056" i="7"/>
  <c r="B1056" i="7" s="1"/>
  <c r="D876" i="7"/>
  <c r="B876" i="7" s="1"/>
  <c r="D1020" i="7"/>
  <c r="D594" i="7"/>
  <c r="B594" i="7" s="1"/>
  <c r="D490" i="7"/>
  <c r="B490" i="7" s="1"/>
  <c r="D787" i="7"/>
  <c r="B787" i="7" s="1"/>
  <c r="D88" i="7"/>
  <c r="B88" i="7" s="1"/>
  <c r="D637" i="7"/>
  <c r="B637" i="7" s="1"/>
  <c r="D394" i="7"/>
  <c r="B394" i="7" s="1"/>
  <c r="D765" i="7"/>
  <c r="B765" i="7" s="1"/>
  <c r="D730" i="7"/>
  <c r="B730" i="7" s="1"/>
  <c r="D784" i="7"/>
  <c r="B784" i="7" s="1"/>
  <c r="D53" i="7"/>
  <c r="B53" i="7" s="1"/>
  <c r="D435" i="7"/>
  <c r="B435" i="7" s="1"/>
  <c r="D63" i="7"/>
  <c r="B63" i="7" s="1"/>
  <c r="D617" i="7"/>
  <c r="B617" i="7" s="1"/>
  <c r="D185" i="7"/>
  <c r="B185" i="7" s="1"/>
  <c r="D745" i="7"/>
  <c r="B745" i="7" s="1"/>
  <c r="D388" i="7"/>
  <c r="B388" i="7" s="1"/>
  <c r="D356" i="7"/>
  <c r="B356" i="7" s="1"/>
  <c r="D822" i="7"/>
  <c r="B822" i="7" s="1"/>
  <c r="D41" i="7"/>
  <c r="B41" i="7" s="1"/>
  <c r="D338" i="7"/>
  <c r="B338" i="7" s="1"/>
  <c r="D1042" i="7"/>
  <c r="B1042" i="7" s="1"/>
  <c r="D678" i="7"/>
  <c r="B678" i="7" s="1"/>
  <c r="D304" i="7"/>
  <c r="B304" i="7" s="1"/>
  <c r="D111" i="7"/>
  <c r="B111" i="7" s="1"/>
  <c r="D648" i="7"/>
  <c r="B648" i="7" s="1"/>
  <c r="D44" i="7"/>
  <c r="B44" i="7" s="1"/>
  <c r="D489" i="7"/>
  <c r="B489" i="7" s="1"/>
  <c r="D761" i="7"/>
  <c r="B761" i="7" s="1"/>
  <c r="D14" i="7"/>
  <c r="B14" i="7" s="1"/>
  <c r="D978" i="7"/>
  <c r="B978" i="7" s="1"/>
  <c r="D967" i="7"/>
  <c r="B967" i="7" s="1"/>
  <c r="D405" i="7"/>
  <c r="B405" i="7" s="1"/>
  <c r="D327" i="7"/>
  <c r="B327" i="7" s="1"/>
  <c r="D780" i="7"/>
  <c r="B780" i="7" s="1"/>
  <c r="D734" i="7"/>
  <c r="B734" i="7" s="1"/>
  <c r="D514" i="7"/>
  <c r="B514" i="7" s="1"/>
  <c r="D964" i="7"/>
  <c r="B964" i="7" s="1"/>
  <c r="D856" i="7"/>
  <c r="B856" i="7" s="1"/>
  <c r="D231" i="7"/>
  <c r="B231" i="7" s="1"/>
  <c r="D522" i="7"/>
  <c r="B522" i="7" s="1"/>
  <c r="D711" i="7"/>
  <c r="B711" i="7" s="1"/>
  <c r="D977" i="7"/>
  <c r="B977" i="7" s="1"/>
  <c r="D749" i="7"/>
  <c r="B749" i="7" s="1"/>
  <c r="D255" i="7"/>
  <c r="B255" i="7" s="1"/>
  <c r="D233" i="7"/>
  <c r="B233" i="7" s="1"/>
  <c r="D1037" i="7"/>
  <c r="D13" i="7"/>
  <c r="D376" i="7"/>
  <c r="B376" i="7" s="1"/>
  <c r="D161" i="7"/>
  <c r="B161" i="7" s="1"/>
  <c r="D390" i="7"/>
  <c r="B390" i="7" s="1"/>
  <c r="D582" i="7"/>
  <c r="B582" i="7" s="1"/>
  <c r="D825" i="7"/>
  <c r="B825" i="7" s="1"/>
  <c r="D291" i="7"/>
  <c r="B291" i="7" s="1"/>
  <c r="D576" i="7"/>
  <c r="B576" i="7" s="1"/>
  <c r="D947" i="7"/>
  <c r="B947" i="7" s="1"/>
  <c r="D11" i="7"/>
  <c r="D83" i="7"/>
  <c r="B83" i="7" s="1"/>
  <c r="D368" i="7"/>
  <c r="B368" i="7" s="1"/>
  <c r="D178" i="7"/>
  <c r="B178" i="7" s="1"/>
  <c r="D318" i="7"/>
  <c r="B318" i="7" s="1"/>
  <c r="D306" i="7"/>
  <c r="B306" i="7" s="1"/>
  <c r="D1000" i="7"/>
  <c r="B1000" i="7" s="1"/>
  <c r="D568" i="7"/>
  <c r="B568" i="7" s="1"/>
  <c r="D214" i="7"/>
  <c r="B214" i="7" s="1"/>
  <c r="D199" i="7"/>
  <c r="B199" i="7" s="1"/>
  <c r="D609" i="7"/>
  <c r="B609" i="7" s="1"/>
  <c r="D27" i="7"/>
  <c r="B27" i="7" s="1"/>
  <c r="D156" i="7"/>
  <c r="B156" i="7" s="1"/>
  <c r="D131" i="7"/>
  <c r="B131" i="7" s="1"/>
  <c r="D902" i="7"/>
  <c r="B902" i="7" s="1"/>
  <c r="D563" i="7"/>
  <c r="B563" i="7" s="1"/>
  <c r="D66" i="7"/>
  <c r="B66" i="7" s="1"/>
  <c r="D528" i="7"/>
  <c r="B528" i="7" s="1"/>
  <c r="D820" i="7"/>
  <c r="B820" i="7" s="1"/>
  <c r="D748" i="7"/>
  <c r="B748" i="7" s="1"/>
  <c r="D702" i="7"/>
  <c r="B702" i="7" s="1"/>
  <c r="D945" i="7"/>
  <c r="B945" i="7" s="1"/>
  <c r="D253" i="7"/>
  <c r="B253" i="7" s="1"/>
  <c r="D141" i="7"/>
  <c r="B141" i="7" s="1"/>
  <c r="D753" i="7"/>
  <c r="B753" i="7" s="1"/>
  <c r="D1018" i="7"/>
  <c r="D127" i="7"/>
  <c r="B127" i="7" s="1"/>
  <c r="D386" i="7"/>
  <c r="B386" i="7" s="1"/>
  <c r="D46" i="7"/>
  <c r="B46" i="7" s="1"/>
  <c r="D862" i="7"/>
  <c r="B862" i="7" s="1"/>
  <c r="D688" i="7"/>
  <c r="B688" i="7" s="1"/>
  <c r="D467" i="7"/>
  <c r="B467" i="7" s="1"/>
  <c r="D409" i="7"/>
  <c r="B409" i="7" s="1"/>
  <c r="D290" i="7"/>
  <c r="B290" i="7" s="1"/>
  <c r="D122" i="7"/>
  <c r="B122" i="7" s="1"/>
  <c r="D361" i="7"/>
  <c r="B361" i="7" s="1"/>
  <c r="D615" i="7"/>
  <c r="B615" i="7" s="1"/>
  <c r="D719" i="7"/>
  <c r="B719" i="7" s="1"/>
  <c r="D314" i="7"/>
  <c r="B314" i="7" s="1"/>
  <c r="D788" i="7"/>
  <c r="B788" i="7" s="1"/>
  <c r="D979" i="7"/>
  <c r="B979" i="7" s="1"/>
  <c r="D188" i="7"/>
  <c r="B188" i="7" s="1"/>
  <c r="D24" i="7"/>
  <c r="B24" i="7" s="1"/>
  <c r="D988" i="7"/>
  <c r="B988" i="7" s="1"/>
  <c r="D93" i="7"/>
  <c r="B93" i="7" s="1"/>
  <c r="D380" i="7"/>
  <c r="B380" i="7" s="1"/>
  <c r="D616" i="7"/>
  <c r="B616" i="7" s="1"/>
  <c r="D642" i="7"/>
  <c r="B642" i="7" s="1"/>
  <c r="D221" i="7"/>
  <c r="B221" i="7" s="1"/>
  <c r="D692" i="7"/>
  <c r="B692" i="7" s="1"/>
  <c r="D64" i="7"/>
  <c r="B64" i="7" s="1"/>
  <c r="D950" i="7"/>
  <c r="B950" i="7" s="1"/>
  <c r="D900" i="7"/>
  <c r="B900" i="7" s="1"/>
  <c r="D29" i="7"/>
  <c r="B29" i="7" s="1"/>
  <c r="D360" i="7"/>
  <c r="B360" i="7" s="1"/>
  <c r="D256" i="7"/>
  <c r="B256" i="7" s="1"/>
  <c r="D561" i="7"/>
  <c r="B561" i="7" s="1"/>
  <c r="D547" i="7"/>
  <c r="B547" i="7" s="1"/>
  <c r="D604" i="7"/>
  <c r="B604" i="7" s="1"/>
  <c r="D89" i="7"/>
  <c r="B89" i="7" s="1"/>
  <c r="D464" i="7"/>
  <c r="B464" i="7" s="1"/>
  <c r="D150" i="7"/>
  <c r="B150" i="7" s="1"/>
  <c r="D238" i="7"/>
  <c r="B238" i="7" s="1"/>
  <c r="D341" i="7"/>
  <c r="B341" i="7" s="1"/>
  <c r="D76" i="7"/>
  <c r="B76" i="7" s="1"/>
  <c r="D137" i="7"/>
  <c r="B137" i="7" s="1"/>
  <c r="D624" i="7"/>
  <c r="B624" i="7" s="1"/>
  <c r="D635" i="7"/>
  <c r="B635" i="7" s="1"/>
  <c r="D130" i="7"/>
  <c r="B130" i="7" s="1"/>
  <c r="D210" i="7"/>
  <c r="B210" i="7" s="1"/>
  <c r="D274" i="7"/>
  <c r="B274" i="7" s="1"/>
  <c r="D33" i="7"/>
  <c r="B33" i="7" s="1"/>
  <c r="D703" i="7"/>
  <c r="B703" i="7" s="1"/>
  <c r="D523" i="7"/>
  <c r="B523" i="7" s="1"/>
  <c r="D995" i="7"/>
  <c r="B995" i="7" s="1"/>
  <c r="D1046" i="7"/>
  <c r="B1046" i="7" s="1"/>
  <c r="D958" i="7"/>
  <c r="B958" i="7" s="1"/>
  <c r="D764" i="7"/>
  <c r="B764" i="7" s="1"/>
  <c r="D770" i="7"/>
  <c r="B770" i="7" s="1"/>
  <c r="D817" i="7"/>
  <c r="B817" i="7" s="1"/>
  <c r="D217" i="7"/>
  <c r="B217" i="7" s="1"/>
  <c r="D85" i="7"/>
  <c r="B85" i="7" s="1"/>
  <c r="D707" i="7"/>
  <c r="B707" i="7" s="1"/>
  <c r="D896" i="7"/>
  <c r="B896" i="7" s="1"/>
  <c r="D332" i="7"/>
  <c r="B332" i="7" s="1"/>
  <c r="D778" i="7"/>
  <c r="B778" i="7" s="1"/>
  <c r="D578" i="7"/>
  <c r="B578" i="7" s="1"/>
  <c r="D824" i="7"/>
  <c r="B824" i="7" s="1"/>
  <c r="D531" i="7"/>
  <c r="B531" i="7" s="1"/>
  <c r="D849" i="7"/>
  <c r="B849" i="7" s="1"/>
  <c r="D715" i="7"/>
  <c r="B715" i="7" s="1"/>
  <c r="D614" i="7"/>
  <c r="B614" i="7" s="1"/>
  <c r="D431" i="7"/>
  <c r="B431" i="7" s="1"/>
  <c r="D349" i="7"/>
  <c r="B349" i="7" s="1"/>
  <c r="D1067" i="7"/>
  <c r="B1067" i="7" s="1"/>
  <c r="D234" i="7"/>
  <c r="B234" i="7" s="1"/>
  <c r="D351" i="7"/>
  <c r="B351" i="7" s="1"/>
  <c r="D760" i="7"/>
  <c r="B760" i="7" s="1"/>
  <c r="D666" i="7"/>
  <c r="B666" i="7" s="1"/>
  <c r="D926" i="7"/>
  <c r="B926" i="7" s="1"/>
  <c r="D343" i="7"/>
  <c r="B343" i="7" s="1"/>
  <c r="D844" i="7"/>
  <c r="B844" i="7" s="1"/>
  <c r="D74" i="7"/>
  <c r="B74" i="7" s="1"/>
  <c r="D68" i="7"/>
  <c r="B68" i="7" s="1"/>
  <c r="D339" i="7"/>
  <c r="B339" i="7" s="1"/>
  <c r="D329" i="7"/>
  <c r="B329" i="7" s="1"/>
  <c r="D832" i="7"/>
  <c r="B832" i="7" s="1"/>
  <c r="D511" i="7"/>
  <c r="B511" i="7" s="1"/>
  <c r="D799" i="7"/>
  <c r="B799" i="7" s="1"/>
  <c r="D891" i="7"/>
  <c r="B891" i="7" s="1"/>
  <c r="D55" i="7"/>
  <c r="B55" i="7" s="1"/>
  <c r="D708" i="7"/>
  <c r="B708" i="7" s="1"/>
  <c r="D103" i="7"/>
  <c r="B103" i="7" s="1"/>
  <c r="D32" i="7"/>
  <c r="B32" i="7" s="1"/>
  <c r="D164" i="7"/>
  <c r="B164" i="7" s="1"/>
  <c r="D502" i="7"/>
  <c r="B502" i="7" s="1"/>
  <c r="D611" i="7"/>
  <c r="B611" i="7" s="1"/>
  <c r="D462" i="7"/>
  <c r="B462" i="7" s="1"/>
  <c r="D57" i="7"/>
  <c r="B57" i="7" s="1"/>
  <c r="D1012" i="7"/>
  <c r="B1012" i="7" s="1"/>
  <c r="D92" i="7"/>
  <c r="B92" i="7" s="1"/>
  <c r="D224" i="7"/>
  <c r="B224" i="7" s="1"/>
  <c r="D492" i="7"/>
  <c r="B492" i="7" s="1"/>
  <c r="D1069" i="7"/>
  <c r="B1069" i="7" s="1"/>
  <c r="D71" i="7"/>
  <c r="B71" i="7" s="1"/>
  <c r="D442" i="7"/>
  <c r="B442" i="7" s="1"/>
  <c r="D667" i="7"/>
  <c r="B667" i="7" s="1"/>
  <c r="D309" i="7"/>
  <c r="B309" i="7" s="1"/>
  <c r="D248" i="7"/>
  <c r="B248" i="7" s="1"/>
  <c r="D717" i="7"/>
  <c r="B717" i="7" s="1"/>
  <c r="D398" i="7"/>
  <c r="B398" i="7" s="1"/>
  <c r="D583" i="7"/>
  <c r="B583" i="7" s="1"/>
  <c r="D506" i="7"/>
  <c r="B506" i="7" s="1"/>
  <c r="D965" i="7"/>
  <c r="B965" i="7" s="1"/>
  <c r="D948" i="7"/>
  <c r="B948" i="7" s="1"/>
  <c r="D42" i="7"/>
  <c r="B42" i="7" s="1"/>
  <c r="D677" i="7"/>
  <c r="B677" i="7" s="1"/>
  <c r="D816" i="7"/>
  <c r="B816" i="7" s="1"/>
  <c r="D87" i="7"/>
  <c r="B87" i="7" s="1"/>
  <c r="D21" i="7"/>
  <c r="B21" i="7" s="1"/>
  <c r="D260" i="7"/>
  <c r="B260" i="7" s="1"/>
  <c r="D660" i="7"/>
  <c r="B660" i="7" s="1"/>
  <c r="D875" i="7"/>
  <c r="B875" i="7" s="1"/>
  <c r="D517" i="7"/>
  <c r="B517" i="7" s="1"/>
  <c r="D301" i="7"/>
  <c r="B301" i="7" s="1"/>
  <c r="D575" i="7"/>
  <c r="B575" i="7" s="1"/>
  <c r="D772" i="7"/>
  <c r="B772" i="7" s="1"/>
  <c r="J10" i="9"/>
  <c r="U60" i="9"/>
  <c r="D42" i="9"/>
  <c r="S33" i="9" s="1"/>
  <c r="U50" i="9"/>
  <c r="M7" i="11"/>
  <c r="U18" i="35"/>
  <c r="T18" i="35"/>
  <c r="V18" i="35" s="1"/>
  <c r="H19" i="35"/>
  <c r="W19" i="35" s="1"/>
  <c r="W18" i="35"/>
  <c r="Y18" i="35" s="1"/>
  <c r="X18" i="35"/>
  <c r="J18" i="35"/>
  <c r="K18" i="35"/>
  <c r="G20" i="35"/>
  <c r="G21" i="35" s="1"/>
  <c r="G22" i="35" s="1"/>
  <c r="G23" i="35" s="1"/>
  <c r="G24" i="35" s="1"/>
  <c r="G25" i="35" s="1"/>
  <c r="G26" i="35" s="1"/>
  <c r="G27" i="35" s="1"/>
  <c r="G28" i="35" s="1"/>
  <c r="G29" i="35" s="1"/>
  <c r="G30" i="35" s="1"/>
  <c r="G31" i="35" s="1"/>
  <c r="G32" i="35" s="1"/>
  <c r="G33" i="35" s="1"/>
  <c r="G34" i="35" s="1"/>
  <c r="G35" i="35" s="1"/>
  <c r="G36" i="35" s="1"/>
  <c r="G37" i="35" s="1"/>
  <c r="G38" i="35" s="1"/>
  <c r="G39" i="35" s="1"/>
  <c r="G40" i="35" s="1"/>
  <c r="G41" i="35" s="1"/>
  <c r="G42" i="35" s="1"/>
  <c r="G43" i="35" s="1"/>
  <c r="G44" i="35" s="1"/>
  <c r="G45" i="35" s="1"/>
  <c r="G46" i="35" s="1"/>
  <c r="G47" i="35" s="1"/>
  <c r="G48" i="35" s="1"/>
  <c r="D20" i="35"/>
  <c r="E20" i="35"/>
  <c r="E21" i="35" s="1"/>
  <c r="E22" i="35" s="1"/>
  <c r="E23" i="35" s="1"/>
  <c r="E24" i="35" s="1"/>
  <c r="E25" i="35" s="1"/>
  <c r="E26" i="35" s="1"/>
  <c r="E27" i="35" s="1"/>
  <c r="E28" i="35" s="1"/>
  <c r="E29" i="35" s="1"/>
  <c r="E30" i="35" s="1"/>
  <c r="E31" i="35" s="1"/>
  <c r="E32" i="35" s="1"/>
  <c r="E33" i="35" s="1"/>
  <c r="E34" i="35" s="1"/>
  <c r="E35" i="35" s="1"/>
  <c r="E36" i="35" s="1"/>
  <c r="E37" i="35" s="1"/>
  <c r="E38" i="35" s="1"/>
  <c r="E39" i="35" s="1"/>
  <c r="E40" i="35" s="1"/>
  <c r="E41" i="35" s="1"/>
  <c r="E42" i="35" s="1"/>
  <c r="E43" i="35" s="1"/>
  <c r="E44" i="35" s="1"/>
  <c r="E45" i="35" s="1"/>
  <c r="E46" i="35" s="1"/>
  <c r="E47" i="35" s="1"/>
  <c r="E48" i="35" s="1"/>
  <c r="F20" i="35"/>
  <c r="F21" i="35" s="1"/>
  <c r="F22" i="35" s="1"/>
  <c r="F23" i="35" s="1"/>
  <c r="F24" i="35" s="1"/>
  <c r="F25" i="35" s="1"/>
  <c r="F26" i="35" s="1"/>
  <c r="F27" i="35" s="1"/>
  <c r="F28" i="35" s="1"/>
  <c r="F29" i="35" s="1"/>
  <c r="F30" i="35" s="1"/>
  <c r="F31" i="35" s="1"/>
  <c r="F32" i="35" s="1"/>
  <c r="F33" i="35" s="1"/>
  <c r="F34" i="35" s="1"/>
  <c r="F35" i="35" s="1"/>
  <c r="F36" i="35" s="1"/>
  <c r="F37" i="35" s="1"/>
  <c r="F38" i="35" s="1"/>
  <c r="F39" i="35" s="1"/>
  <c r="F40" i="35" s="1"/>
  <c r="F41" i="35" s="1"/>
  <c r="F42" i="35" s="1"/>
  <c r="F43" i="35" s="1"/>
  <c r="F44" i="35" s="1"/>
  <c r="F45" i="35" s="1"/>
  <c r="F46" i="35" s="1"/>
  <c r="F47" i="35" s="1"/>
  <c r="F48" i="35" s="1"/>
  <c r="BB42" i="35"/>
  <c r="D10" i="12"/>
  <c r="L19" i="35" l="1"/>
  <c r="AG17" i="39"/>
  <c r="AM17" i="39"/>
  <c r="AQ17" i="39"/>
  <c r="AN17" i="39"/>
  <c r="K19" i="35"/>
  <c r="X19" i="35"/>
  <c r="T19" i="35"/>
  <c r="V19" i="35" s="1"/>
  <c r="J19" i="35"/>
  <c r="U19" i="35"/>
  <c r="O29" i="33"/>
  <c r="AF29" i="33" s="1"/>
  <c r="O281" i="33"/>
  <c r="S281" i="33" s="1"/>
  <c r="O5" i="33"/>
  <c r="AP5" i="33" s="1"/>
  <c r="O111" i="33"/>
  <c r="R111" i="33" s="1"/>
  <c r="AP17" i="39"/>
  <c r="AT17" i="39"/>
  <c r="AR17" i="39"/>
  <c r="AS17" i="39"/>
  <c r="O114" i="33"/>
  <c r="U114" i="33" s="1"/>
  <c r="O89" i="33"/>
  <c r="V89" i="33" s="1"/>
  <c r="O197" i="33"/>
  <c r="R197" i="33" s="1"/>
  <c r="O244" i="33"/>
  <c r="AO244" i="33" s="1"/>
  <c r="O239" i="33"/>
  <c r="AZ239" i="33" s="1"/>
  <c r="O7" i="33"/>
  <c r="AP7" i="33" s="1"/>
  <c r="O184" i="33"/>
  <c r="AP184" i="33" s="1"/>
  <c r="O290" i="33"/>
  <c r="V290" i="33" s="1"/>
  <c r="O153" i="33"/>
  <c r="V153" i="33" s="1"/>
  <c r="O100" i="33"/>
  <c r="AY100" i="33" s="1"/>
  <c r="O284" i="33"/>
  <c r="AE284" i="33" s="1"/>
  <c r="O190" i="33"/>
  <c r="R190" i="33" s="1"/>
  <c r="O164" i="33"/>
  <c r="AP164" i="33" s="1"/>
  <c r="O242" i="33"/>
  <c r="U242" i="33" s="1"/>
  <c r="O229" i="33"/>
  <c r="P229" i="33" s="1"/>
  <c r="O143" i="33"/>
  <c r="R143" i="33" s="1"/>
  <c r="O294" i="33"/>
  <c r="S294" i="33" s="1"/>
  <c r="O202" i="33"/>
  <c r="S202" i="33" s="1"/>
  <c r="O142" i="33"/>
  <c r="S142" i="33" s="1"/>
  <c r="O248" i="33"/>
  <c r="O140" i="33"/>
  <c r="AY140" i="33" s="1"/>
  <c r="O32" i="33"/>
  <c r="R32" i="33" s="1"/>
  <c r="O261" i="33"/>
  <c r="AY261" i="33" s="1"/>
  <c r="O217" i="33"/>
  <c r="V217" i="33" s="1"/>
  <c r="O175" i="33"/>
  <c r="AZ175" i="33" s="1"/>
  <c r="O133" i="33"/>
  <c r="AF133" i="33" s="1"/>
  <c r="O67" i="33"/>
  <c r="V67" i="33" s="1"/>
  <c r="O44" i="33"/>
  <c r="S44" i="33" s="1"/>
  <c r="O70" i="33"/>
  <c r="AP70" i="33" s="1"/>
  <c r="O6" i="33"/>
  <c r="R6" i="33" s="1"/>
  <c r="O19" i="33"/>
  <c r="AF19" i="33" s="1"/>
  <c r="O288" i="33"/>
  <c r="V288" i="33" s="1"/>
  <c r="O43" i="33"/>
  <c r="AF43" i="33" s="1"/>
  <c r="AE43" i="33" s="1"/>
  <c r="O271" i="33"/>
  <c r="O185" i="33"/>
  <c r="AP185" i="33" s="1"/>
  <c r="O91" i="33"/>
  <c r="O86" i="33"/>
  <c r="R86" i="33" s="1"/>
  <c r="O222" i="33"/>
  <c r="V222" i="33" s="1"/>
  <c r="O238" i="33"/>
  <c r="Q238" i="33" s="1"/>
  <c r="O154" i="33"/>
  <c r="S154" i="33" s="1"/>
  <c r="O93" i="33"/>
  <c r="U93" i="33" s="1"/>
  <c r="O204" i="33"/>
  <c r="Q204" i="33" s="1"/>
  <c r="O120" i="33"/>
  <c r="AO120" i="33" s="1"/>
  <c r="O293" i="33"/>
  <c r="O249" i="33"/>
  <c r="P249" i="33" s="1"/>
  <c r="O207" i="33"/>
  <c r="R207" i="33" s="1"/>
  <c r="O165" i="33"/>
  <c r="P165" i="33" s="1"/>
  <c r="O121" i="33"/>
  <c r="V121" i="33" s="1"/>
  <c r="O47" i="33"/>
  <c r="AF47" i="33" s="1"/>
  <c r="O110" i="33"/>
  <c r="AO110" i="33" s="1"/>
  <c r="O54" i="33"/>
  <c r="AY54" i="33" s="1"/>
  <c r="O214" i="33"/>
  <c r="AZ214" i="33" s="1"/>
  <c r="O178" i="33"/>
  <c r="AP178" i="33" s="1"/>
  <c r="O69" i="33"/>
  <c r="Q69" i="33" s="1"/>
  <c r="O292" i="33"/>
  <c r="P292" i="33" s="1"/>
  <c r="O166" i="33"/>
  <c r="O35" i="33"/>
  <c r="S35" i="33" s="1"/>
  <c r="O264" i="33"/>
  <c r="R264" i="33" s="1"/>
  <c r="O196" i="33"/>
  <c r="O152" i="33"/>
  <c r="Q152" i="33" s="1"/>
  <c r="O105" i="33"/>
  <c r="S105" i="33" s="1"/>
  <c r="O11" i="33"/>
  <c r="AF11" i="33" s="1"/>
  <c r="O266" i="33"/>
  <c r="AE266" i="33" s="1"/>
  <c r="O297" i="33"/>
  <c r="V297" i="33" s="1"/>
  <c r="O277" i="33"/>
  <c r="AY277" i="33" s="1"/>
  <c r="O255" i="33"/>
  <c r="AY255" i="33" s="1"/>
  <c r="O233" i="33"/>
  <c r="AF233" i="33" s="1"/>
  <c r="O213" i="33"/>
  <c r="O191" i="33"/>
  <c r="U191" i="33" s="1"/>
  <c r="O169" i="33"/>
  <c r="Q169" i="33" s="1"/>
  <c r="O149" i="33"/>
  <c r="AO149" i="33" s="1"/>
  <c r="O127" i="33"/>
  <c r="O99" i="33"/>
  <c r="AP99" i="33" s="1"/>
  <c r="O59" i="33"/>
  <c r="O104" i="33"/>
  <c r="AP104" i="33" s="1"/>
  <c r="O78" i="33"/>
  <c r="P78" i="33" s="1"/>
  <c r="O45" i="33"/>
  <c r="S45" i="33" s="1"/>
  <c r="O230" i="33"/>
  <c r="S230" i="33" s="1"/>
  <c r="O236" i="33"/>
  <c r="AP236" i="33" s="1"/>
  <c r="O138" i="33"/>
  <c r="AE138" i="33" s="1"/>
  <c r="O206" i="33"/>
  <c r="AO206" i="33" s="1"/>
  <c r="O126" i="33"/>
  <c r="AF126" i="33" s="1"/>
  <c r="O304" i="33"/>
  <c r="O224" i="33"/>
  <c r="R224" i="33" s="1"/>
  <c r="O172" i="33"/>
  <c r="S172" i="33" s="1"/>
  <c r="O132" i="33"/>
  <c r="O65" i="33"/>
  <c r="O226" i="33"/>
  <c r="R226" i="33" s="1"/>
  <c r="O287" i="33"/>
  <c r="V287" i="33" s="1"/>
  <c r="O265" i="33"/>
  <c r="P265" i="33" s="1"/>
  <c r="O245" i="33"/>
  <c r="S245" i="33" s="1"/>
  <c r="O223" i="33"/>
  <c r="AF223" i="33" s="1"/>
  <c r="O201" i="33"/>
  <c r="AP201" i="33" s="1"/>
  <c r="O181" i="33"/>
  <c r="O159" i="33"/>
  <c r="AF159" i="33" s="1"/>
  <c r="O137" i="33"/>
  <c r="U137" i="33" s="1"/>
  <c r="O117" i="33"/>
  <c r="U117" i="33" s="1"/>
  <c r="O79" i="33"/>
  <c r="P79" i="33" s="1"/>
  <c r="O23" i="33"/>
  <c r="S23" i="33" s="1"/>
  <c r="O28" i="33"/>
  <c r="P28" i="33" s="1"/>
  <c r="AZ28" i="33" s="1"/>
  <c r="O94" i="33"/>
  <c r="AF94" i="33" s="1"/>
  <c r="O62" i="33"/>
  <c r="O13" i="33"/>
  <c r="Q13" i="33" s="1"/>
  <c r="O10" i="33"/>
  <c r="AF10" i="33" s="1"/>
  <c r="O26" i="33"/>
  <c r="AP26" i="33" s="1"/>
  <c r="AO26" i="33" s="1"/>
  <c r="O42" i="33"/>
  <c r="O21" i="33"/>
  <c r="Q21" i="33" s="1"/>
  <c r="O37" i="33"/>
  <c r="V37" i="33" s="1"/>
  <c r="U37" i="33" s="1"/>
  <c r="O50" i="33"/>
  <c r="O58" i="33"/>
  <c r="Q58" i="33" s="1"/>
  <c r="O66" i="33"/>
  <c r="S66" i="33" s="1"/>
  <c r="O74" i="33"/>
  <c r="AE74" i="33" s="1"/>
  <c r="O82" i="33"/>
  <c r="O90" i="33"/>
  <c r="AE90" i="33" s="1"/>
  <c r="O98" i="33"/>
  <c r="R98" i="33" s="1"/>
  <c r="O106" i="33"/>
  <c r="U106" i="33" s="1"/>
  <c r="O20" i="33"/>
  <c r="O31" i="33"/>
  <c r="O55" i="33"/>
  <c r="V55" i="33" s="1"/>
  <c r="O71" i="33"/>
  <c r="O87" i="33"/>
  <c r="O103" i="33"/>
  <c r="O115" i="33"/>
  <c r="AY115" i="33" s="1"/>
  <c r="O123" i="33"/>
  <c r="O131" i="33"/>
  <c r="AF131" i="33" s="1"/>
  <c r="O139" i="33"/>
  <c r="O147" i="33"/>
  <c r="AF147" i="33" s="1"/>
  <c r="O155" i="33"/>
  <c r="S155" i="33" s="1"/>
  <c r="O163" i="33"/>
  <c r="AY163" i="33" s="1"/>
  <c r="O171" i="33"/>
  <c r="P171" i="33" s="1"/>
  <c r="O179" i="33"/>
  <c r="S179" i="33" s="1"/>
  <c r="O187" i="33"/>
  <c r="O195" i="33"/>
  <c r="O203" i="33"/>
  <c r="AP203" i="33" s="1"/>
  <c r="O211" i="33"/>
  <c r="S211" i="33" s="1"/>
  <c r="O219" i="33"/>
  <c r="O227" i="33"/>
  <c r="AP227" i="33" s="1"/>
  <c r="O235" i="33"/>
  <c r="O243" i="33"/>
  <c r="R243" i="33" s="1"/>
  <c r="O251" i="33"/>
  <c r="O259" i="33"/>
  <c r="R259" i="33" s="1"/>
  <c r="O267" i="33"/>
  <c r="O275" i="33"/>
  <c r="P275" i="33" s="1"/>
  <c r="O283" i="33"/>
  <c r="AY283" i="33" s="1"/>
  <c r="O291" i="33"/>
  <c r="AZ291" i="33" s="1"/>
  <c r="O299" i="33"/>
  <c r="O218" i="33"/>
  <c r="AF218" i="33" s="1"/>
  <c r="O250" i="33"/>
  <c r="O282" i="33"/>
  <c r="AP282" i="33" s="1"/>
  <c r="O49" i="33"/>
  <c r="V49" i="33" s="1"/>
  <c r="O81" i="33"/>
  <c r="S81" i="33" s="1"/>
  <c r="O112" i="33"/>
  <c r="Q112" i="33" s="1"/>
  <c r="O128" i="33"/>
  <c r="AY128" i="33" s="1"/>
  <c r="O144" i="33"/>
  <c r="O160" i="33"/>
  <c r="AO160" i="33" s="1"/>
  <c r="O176" i="33"/>
  <c r="AF176" i="33" s="1"/>
  <c r="O192" i="33"/>
  <c r="AE192" i="33" s="1"/>
  <c r="O208" i="33"/>
  <c r="O240" i="33"/>
  <c r="AF240" i="33" s="1"/>
  <c r="O272" i="33"/>
  <c r="O302" i="33"/>
  <c r="AY302" i="33" s="1"/>
  <c r="O61" i="33"/>
  <c r="O118" i="33"/>
  <c r="R118" i="33" s="1"/>
  <c r="O150" i="33"/>
  <c r="AZ150" i="33" s="1"/>
  <c r="O182" i="33"/>
  <c r="O212" i="33"/>
  <c r="AF212" i="33" s="1"/>
  <c r="O276" i="33"/>
  <c r="AZ276" i="33" s="1"/>
  <c r="O85" i="33"/>
  <c r="O130" i="33"/>
  <c r="O162" i="33"/>
  <c r="O194" i="33"/>
  <c r="AF194" i="33" s="1"/>
  <c r="O252" i="33"/>
  <c r="AE252" i="33" s="1"/>
  <c r="O8" i="33"/>
  <c r="O254" i="33"/>
  <c r="O286" i="33"/>
  <c r="S286" i="33" s="1"/>
  <c r="O246" i="33"/>
  <c r="AZ246" i="33" s="1"/>
  <c r="O14" i="33"/>
  <c r="P14" i="33" s="1"/>
  <c r="AZ14" i="33" s="1"/>
  <c r="O30" i="33"/>
  <c r="AF30" i="33" s="1"/>
  <c r="O46" i="33"/>
  <c r="AP46" i="33" s="1"/>
  <c r="O9" i="33"/>
  <c r="AF9" i="33" s="1"/>
  <c r="O25" i="33"/>
  <c r="R25" i="33" s="1"/>
  <c r="O41" i="33"/>
  <c r="R41" i="33" s="1"/>
  <c r="O52" i="33"/>
  <c r="Q52" i="33" s="1"/>
  <c r="O60" i="33"/>
  <c r="O68" i="33"/>
  <c r="O76" i="33"/>
  <c r="O84" i="33"/>
  <c r="AZ84" i="33" s="1"/>
  <c r="O92" i="33"/>
  <c r="O18" i="33"/>
  <c r="O34" i="33"/>
  <c r="P34" i="33" s="1"/>
  <c r="AZ34" i="33" s="1"/>
  <c r="O40" i="33"/>
  <c r="Q40" i="33" s="1"/>
  <c r="O278" i="33"/>
  <c r="R278" i="33" s="1"/>
  <c r="O262" i="33"/>
  <c r="P262" i="33" s="1"/>
  <c r="O24" i="33"/>
  <c r="AP24" i="33" s="1"/>
  <c r="O268" i="33"/>
  <c r="AY268" i="33" s="1"/>
  <c r="O186" i="33"/>
  <c r="R186" i="33" s="1"/>
  <c r="O146" i="33"/>
  <c r="AE146" i="33" s="1"/>
  <c r="O101" i="33"/>
  <c r="O260" i="33"/>
  <c r="S260" i="33" s="1"/>
  <c r="O198" i="33"/>
  <c r="S198" i="33" s="1"/>
  <c r="O158" i="33"/>
  <c r="P158" i="33" s="1"/>
  <c r="O109" i="33"/>
  <c r="AO109" i="33" s="1"/>
  <c r="O280" i="33"/>
  <c r="O232" i="33"/>
  <c r="P232" i="33" s="1"/>
  <c r="O200" i="33"/>
  <c r="R200" i="33" s="1"/>
  <c r="O180" i="33"/>
  <c r="O156" i="33"/>
  <c r="R156" i="33" s="1"/>
  <c r="O136" i="33"/>
  <c r="O116" i="33"/>
  <c r="O73" i="33"/>
  <c r="AZ73" i="33" s="1"/>
  <c r="O27" i="33"/>
  <c r="O298" i="33"/>
  <c r="U298" i="33" s="1"/>
  <c r="O258" i="33"/>
  <c r="R258" i="33" s="1"/>
  <c r="O210" i="33"/>
  <c r="AF210" i="33" s="1"/>
  <c r="O295" i="33"/>
  <c r="V295" i="33" s="1"/>
  <c r="O285" i="33"/>
  <c r="O273" i="33"/>
  <c r="AE273" i="33" s="1"/>
  <c r="O263" i="33"/>
  <c r="O253" i="33"/>
  <c r="O241" i="33"/>
  <c r="AE241" i="33" s="1"/>
  <c r="O231" i="33"/>
  <c r="O221" i="33"/>
  <c r="AZ221" i="33" s="1"/>
  <c r="O209" i="33"/>
  <c r="V209" i="33" s="1"/>
  <c r="O199" i="33"/>
  <c r="O189" i="33"/>
  <c r="AO189" i="33" s="1"/>
  <c r="O177" i="33"/>
  <c r="Q177" i="33" s="1"/>
  <c r="O167" i="33"/>
  <c r="AE167" i="33" s="1"/>
  <c r="O157" i="33"/>
  <c r="O145" i="33"/>
  <c r="U145" i="33" s="1"/>
  <c r="O135" i="33"/>
  <c r="O125" i="33"/>
  <c r="AE125" i="33" s="1"/>
  <c r="O113" i="33"/>
  <c r="S113" i="33" s="1"/>
  <c r="O95" i="33"/>
  <c r="AZ95" i="33" s="1"/>
  <c r="O75" i="33"/>
  <c r="AO75" i="33" s="1"/>
  <c r="O51" i="33"/>
  <c r="S51" i="33" s="1"/>
  <c r="O15" i="33"/>
  <c r="O36" i="33"/>
  <c r="AF36" i="33" s="1"/>
  <c r="AE36" i="33" s="1"/>
  <c r="O108" i="33"/>
  <c r="O96" i="33"/>
  <c r="V96" i="33" s="1"/>
  <c r="O80" i="33"/>
  <c r="S80" i="33" s="1"/>
  <c r="O64" i="33"/>
  <c r="P64" i="33" s="1"/>
  <c r="O48" i="33"/>
  <c r="AE48" i="33" s="1"/>
  <c r="O17" i="33"/>
  <c r="V17" i="33" s="1"/>
  <c r="O301" i="33"/>
  <c r="O270" i="33"/>
  <c r="V270" i="33" s="1"/>
  <c r="O300" i="33"/>
  <c r="P300" i="33" s="1"/>
  <c r="O220" i="33"/>
  <c r="R220" i="33" s="1"/>
  <c r="O170" i="33"/>
  <c r="O122" i="33"/>
  <c r="AE122" i="33" s="1"/>
  <c r="O53" i="33"/>
  <c r="S53" i="33" s="1"/>
  <c r="O303" i="33"/>
  <c r="R303" i="33" s="1"/>
  <c r="O228" i="33"/>
  <c r="O174" i="33"/>
  <c r="V174" i="33" s="1"/>
  <c r="O134" i="33"/>
  <c r="O77" i="33"/>
  <c r="P77" i="33" s="1"/>
  <c r="O296" i="33"/>
  <c r="AZ296" i="33" s="1"/>
  <c r="O256" i="33"/>
  <c r="AE256" i="33" s="1"/>
  <c r="O216" i="33"/>
  <c r="Q216" i="33" s="1"/>
  <c r="O188" i="33"/>
  <c r="U188" i="33" s="1"/>
  <c r="O168" i="33"/>
  <c r="AZ168" i="33" s="1"/>
  <c r="O148" i="33"/>
  <c r="V148" i="33" s="1"/>
  <c r="O124" i="33"/>
  <c r="AZ124" i="33" s="1"/>
  <c r="O97" i="33"/>
  <c r="V97" i="33" s="1"/>
  <c r="O57" i="33"/>
  <c r="O274" i="33"/>
  <c r="AP274" i="33" s="1"/>
  <c r="O234" i="33"/>
  <c r="AP234" i="33" s="1"/>
  <c r="O16" i="33"/>
  <c r="AF16" i="33" s="1"/>
  <c r="O289" i="33"/>
  <c r="V289" i="33" s="1"/>
  <c r="O279" i="33"/>
  <c r="AE279" i="33" s="1"/>
  <c r="O269" i="33"/>
  <c r="O257" i="33"/>
  <c r="S257" i="33" s="1"/>
  <c r="O247" i="33"/>
  <c r="O237" i="33"/>
  <c r="P237" i="33" s="1"/>
  <c r="O225" i="33"/>
  <c r="P225" i="33" s="1"/>
  <c r="O215" i="33"/>
  <c r="O205" i="33"/>
  <c r="AE205" i="33" s="1"/>
  <c r="O193" i="33"/>
  <c r="AY193" i="33" s="1"/>
  <c r="O183" i="33"/>
  <c r="O173" i="33"/>
  <c r="O161" i="33"/>
  <c r="AZ161" i="33" s="1"/>
  <c r="O151" i="33"/>
  <c r="V151" i="33" s="1"/>
  <c r="O141" i="33"/>
  <c r="O129" i="33"/>
  <c r="V129" i="33" s="1"/>
  <c r="O119" i="33"/>
  <c r="V119" i="33" s="1"/>
  <c r="O107" i="33"/>
  <c r="AF107" i="33" s="1"/>
  <c r="O83" i="33"/>
  <c r="AZ83" i="33" s="1"/>
  <c r="O63" i="33"/>
  <c r="P63" i="33" s="1"/>
  <c r="O39" i="33"/>
  <c r="V39" i="33" s="1"/>
  <c r="O12" i="33"/>
  <c r="V12" i="33" s="1"/>
  <c r="O102" i="33"/>
  <c r="Q102" i="33" s="1"/>
  <c r="O88" i="33"/>
  <c r="V88" i="33" s="1"/>
  <c r="O72" i="33"/>
  <c r="V72" i="33" s="1"/>
  <c r="O56" i="33"/>
  <c r="U56" i="33" s="1"/>
  <c r="O33" i="33"/>
  <c r="AO33" i="33" s="1"/>
  <c r="O22" i="33"/>
  <c r="V22" i="33" s="1"/>
  <c r="Q116" i="39"/>
  <c r="Q114" i="39"/>
  <c r="Q112" i="39"/>
  <c r="Q110" i="39"/>
  <c r="Q115" i="39"/>
  <c r="Q113" i="39"/>
  <c r="Q111" i="39"/>
  <c r="Q109" i="39"/>
  <c r="Q107" i="39"/>
  <c r="Q105" i="39"/>
  <c r="Q103" i="39"/>
  <c r="Q101" i="39"/>
  <c r="Q99" i="39"/>
  <c r="Q97" i="39"/>
  <c r="Q95" i="39"/>
  <c r="Q93" i="39"/>
  <c r="Q91" i="39"/>
  <c r="Q89" i="39"/>
  <c r="Q87" i="39"/>
  <c r="Q85" i="39"/>
  <c r="Q83" i="39"/>
  <c r="Q81" i="39"/>
  <c r="Q79" i="39"/>
  <c r="Q77" i="39"/>
  <c r="Q75" i="39"/>
  <c r="Q73" i="39"/>
  <c r="Q71" i="39"/>
  <c r="Q69" i="39"/>
  <c r="Q67" i="39"/>
  <c r="Q65" i="39"/>
  <c r="Q63" i="39"/>
  <c r="Q61" i="39"/>
  <c r="Q59" i="39"/>
  <c r="Q57" i="39"/>
  <c r="Q55" i="39"/>
  <c r="Q53" i="39"/>
  <c r="Q51" i="39"/>
  <c r="Q49" i="39"/>
  <c r="Q47" i="39"/>
  <c r="Q45" i="39"/>
  <c r="Q43" i="39"/>
  <c r="Q41" i="39"/>
  <c r="Q39" i="39"/>
  <c r="Q37" i="39"/>
  <c r="R115" i="39"/>
  <c r="R111" i="39"/>
  <c r="R107" i="39"/>
  <c r="O101" i="39"/>
  <c r="U101" i="39" s="1"/>
  <c r="O85" i="39"/>
  <c r="U85" i="39" s="1"/>
  <c r="O69" i="39"/>
  <c r="U69" i="39" s="1"/>
  <c r="O53" i="39"/>
  <c r="U53" i="39" s="1"/>
  <c r="O37" i="39"/>
  <c r="U37" i="39" s="1"/>
  <c r="O91" i="39"/>
  <c r="U91" i="39" s="1"/>
  <c r="O59" i="39"/>
  <c r="U59" i="39" s="1"/>
  <c r="O112" i="39"/>
  <c r="U112" i="39" s="1"/>
  <c r="O96" i="39"/>
  <c r="U96" i="39" s="1"/>
  <c r="O80" i="39"/>
  <c r="U80" i="39" s="1"/>
  <c r="O64" i="39"/>
  <c r="U64" i="39" s="1"/>
  <c r="O48" i="39"/>
  <c r="U48" i="39" s="1"/>
  <c r="O111" i="39"/>
  <c r="U111" i="39" s="1"/>
  <c r="O79" i="39"/>
  <c r="U79" i="39" s="1"/>
  <c r="O47" i="39"/>
  <c r="U47" i="39" s="1"/>
  <c r="O78" i="39"/>
  <c r="U78" i="39" s="1"/>
  <c r="O90" i="39"/>
  <c r="U90" i="39" s="1"/>
  <c r="O102" i="39"/>
  <c r="U102" i="39" s="1"/>
  <c r="O98" i="39"/>
  <c r="U98" i="39" s="1"/>
  <c r="O86" i="39"/>
  <c r="U86" i="39" s="1"/>
  <c r="V114" i="39"/>
  <c r="V110" i="39"/>
  <c r="V107" i="39"/>
  <c r="V104" i="39"/>
  <c r="Q102" i="39"/>
  <c r="V99" i="39"/>
  <c r="V96" i="39"/>
  <c r="Q94" i="39"/>
  <c r="V91" i="39"/>
  <c r="V88" i="39"/>
  <c r="Q86" i="39"/>
  <c r="V83" i="39"/>
  <c r="V80" i="39"/>
  <c r="Q78" i="39"/>
  <c r="V75" i="39"/>
  <c r="V72" i="39"/>
  <c r="Q70" i="39"/>
  <c r="V67" i="39"/>
  <c r="V64" i="39"/>
  <c r="Q62" i="39"/>
  <c r="V59" i="39"/>
  <c r="V56" i="39"/>
  <c r="Q54" i="39"/>
  <c r="V51" i="39"/>
  <c r="V48" i="39"/>
  <c r="Q46" i="39"/>
  <c r="V43" i="39"/>
  <c r="V40" i="39"/>
  <c r="Q38" i="39"/>
  <c r="T116" i="39"/>
  <c r="T110" i="39"/>
  <c r="R105" i="39"/>
  <c r="R101" i="39"/>
  <c r="R97" i="39"/>
  <c r="R93" i="39"/>
  <c r="R89" i="39"/>
  <c r="R85" i="39"/>
  <c r="R81" i="39"/>
  <c r="R77" i="39"/>
  <c r="R73" i="39"/>
  <c r="R69" i="39"/>
  <c r="R65" i="39"/>
  <c r="R61" i="39"/>
  <c r="R57" i="39"/>
  <c r="R53" i="39"/>
  <c r="R49" i="39"/>
  <c r="R45" i="39"/>
  <c r="R41" i="39"/>
  <c r="R37" i="39"/>
  <c r="P115" i="39"/>
  <c r="S112" i="39"/>
  <c r="W109" i="39"/>
  <c r="P107" i="39"/>
  <c r="S104" i="39"/>
  <c r="W101" i="39"/>
  <c r="P99" i="39"/>
  <c r="S96" i="39"/>
  <c r="W93" i="39"/>
  <c r="P91" i="39"/>
  <c r="S88" i="39"/>
  <c r="W85" i="39"/>
  <c r="P83" i="39"/>
  <c r="S80" i="39"/>
  <c r="W77" i="39"/>
  <c r="P75" i="39"/>
  <c r="S72" i="39"/>
  <c r="W69" i="39"/>
  <c r="P67" i="39"/>
  <c r="S64" i="39"/>
  <c r="W61" i="39"/>
  <c r="P59" i="39"/>
  <c r="S56" i="39"/>
  <c r="W53" i="39"/>
  <c r="P51" i="39"/>
  <c r="S48" i="39"/>
  <c r="W45" i="39"/>
  <c r="P43" i="39"/>
  <c r="S40" i="39"/>
  <c r="W37" i="39"/>
  <c r="T113" i="39"/>
  <c r="T105" i="39"/>
  <c r="T97" i="39"/>
  <c r="T89" i="39"/>
  <c r="T81" i="39"/>
  <c r="T73" i="39"/>
  <c r="T65" i="39"/>
  <c r="T57" i="39"/>
  <c r="T49" i="39"/>
  <c r="T41" i="39"/>
  <c r="P116" i="39"/>
  <c r="W110" i="39"/>
  <c r="S105" i="39"/>
  <c r="P100" i="39"/>
  <c r="W94" i="39"/>
  <c r="S89" i="39"/>
  <c r="P84" i="39"/>
  <c r="W78" i="39"/>
  <c r="S73" i="39"/>
  <c r="P68" i="39"/>
  <c r="W62" i="39"/>
  <c r="S57" i="39"/>
  <c r="P52" i="39"/>
  <c r="W46" i="39"/>
  <c r="S41" i="39"/>
  <c r="P36" i="39"/>
  <c r="R102" i="39"/>
  <c r="R86" i="39"/>
  <c r="R70" i="39"/>
  <c r="R54" i="39"/>
  <c r="R38" i="39"/>
  <c r="W108" i="39"/>
  <c r="P98" i="39"/>
  <c r="S87" i="39"/>
  <c r="W76" i="39"/>
  <c r="P66" i="39"/>
  <c r="S55" i="39"/>
  <c r="W44" i="39"/>
  <c r="R114" i="39"/>
  <c r="R82" i="39"/>
  <c r="R50" i="39"/>
  <c r="W104" i="39"/>
  <c r="S83" i="39"/>
  <c r="P62" i="39"/>
  <c r="W40" i="39"/>
  <c r="R58" i="39"/>
  <c r="S59" i="39"/>
  <c r="P86" i="39"/>
  <c r="S43" i="39"/>
  <c r="T63" i="39"/>
  <c r="P70" i="39"/>
  <c r="V18" i="39"/>
  <c r="T26" i="39"/>
  <c r="P26" i="39"/>
  <c r="O17" i="39"/>
  <c r="O24" i="39"/>
  <c r="U24" i="39" s="1"/>
  <c r="O28" i="39"/>
  <c r="R32" i="39"/>
  <c r="O30" i="39"/>
  <c r="T27" i="39"/>
  <c r="R27" i="39"/>
  <c r="S31" i="39"/>
  <c r="R31" i="39"/>
  <c r="Q20" i="39"/>
  <c r="V19" i="39"/>
  <c r="P24" i="39"/>
  <c r="T33" i="39"/>
  <c r="W29" i="39"/>
  <c r="S29" i="39"/>
  <c r="T30" i="39"/>
  <c r="V24" i="39"/>
  <c r="O105" i="39"/>
  <c r="U105" i="39" s="1"/>
  <c r="O81" i="39"/>
  <c r="U81" i="39" s="1"/>
  <c r="O61" i="39"/>
  <c r="U61" i="39" s="1"/>
  <c r="O41" i="39"/>
  <c r="U41" i="39" s="1"/>
  <c r="O83" i="39"/>
  <c r="U83" i="39" s="1"/>
  <c r="O43" i="39"/>
  <c r="U43" i="39" s="1"/>
  <c r="O100" i="39"/>
  <c r="U100" i="39" s="1"/>
  <c r="O76" i="39"/>
  <c r="U76" i="39" s="1"/>
  <c r="O56" i="39"/>
  <c r="U56" i="39" s="1"/>
  <c r="O36" i="39"/>
  <c r="U36" i="39" s="1"/>
  <c r="O71" i="39"/>
  <c r="U71" i="39" s="1"/>
  <c r="O110" i="39"/>
  <c r="U110" i="39" s="1"/>
  <c r="O106" i="39"/>
  <c r="U106" i="39" s="1"/>
  <c r="O70" i="39"/>
  <c r="U70" i="39" s="1"/>
  <c r="O66" i="39"/>
  <c r="U66" i="39" s="1"/>
  <c r="V115" i="39"/>
  <c r="V109" i="39"/>
  <c r="Q106" i="39"/>
  <c r="V102" i="39"/>
  <c r="V98" i="39"/>
  <c r="V95" i="39"/>
  <c r="Q92" i="39"/>
  <c r="Q88" i="39"/>
  <c r="V84" i="39"/>
  <c r="V81" i="39"/>
  <c r="V77" i="39"/>
  <c r="Q74" i="39"/>
  <c r="V70" i="39"/>
  <c r="V66" i="39"/>
  <c r="V63" i="39"/>
  <c r="Q60" i="39"/>
  <c r="Q56" i="39"/>
  <c r="V52" i="39"/>
  <c r="V49" i="39"/>
  <c r="V45" i="39"/>
  <c r="Q42" i="39"/>
  <c r="V38" i="39"/>
  <c r="T114" i="39"/>
  <c r="T108" i="39"/>
  <c r="T102" i="39"/>
  <c r="T96" i="39"/>
  <c r="R91" i="39"/>
  <c r="T86" i="39"/>
  <c r="T80" i="39"/>
  <c r="R75" i="39"/>
  <c r="T70" i="39"/>
  <c r="T64" i="39"/>
  <c r="R59" i="39"/>
  <c r="T54" i="39"/>
  <c r="T48" i="39"/>
  <c r="R43" i="39"/>
  <c r="T38" i="39"/>
  <c r="S114" i="39"/>
  <c r="P111" i="39"/>
  <c r="W107" i="39"/>
  <c r="W103" i="39"/>
  <c r="S100" i="39"/>
  <c r="P97" i="39"/>
  <c r="P93" i="39"/>
  <c r="W89" i="39"/>
  <c r="S86" i="39"/>
  <c r="S82" i="39"/>
  <c r="P79" i="39"/>
  <c r="W75" i="39"/>
  <c r="W71" i="39"/>
  <c r="S68" i="39"/>
  <c r="P65" i="39"/>
  <c r="P61" i="39"/>
  <c r="W57" i="39"/>
  <c r="S54" i="39"/>
  <c r="S50" i="39"/>
  <c r="P47" i="39"/>
  <c r="W43" i="39"/>
  <c r="W39" i="39"/>
  <c r="S36" i="39"/>
  <c r="R108" i="39"/>
  <c r="R96" i="39"/>
  <c r="T85" i="39"/>
  <c r="R76" i="39"/>
  <c r="R64" i="39"/>
  <c r="T53" i="39"/>
  <c r="R44" i="39"/>
  <c r="W114" i="39"/>
  <c r="P108" i="39"/>
  <c r="S101" i="39"/>
  <c r="O113" i="39"/>
  <c r="U113" i="39" s="1"/>
  <c r="O93" i="39"/>
  <c r="U93" i="39" s="1"/>
  <c r="O73" i="39"/>
  <c r="U73" i="39" s="1"/>
  <c r="O49" i="39"/>
  <c r="U49" i="39" s="1"/>
  <c r="O107" i="39"/>
  <c r="U107" i="39" s="1"/>
  <c r="O67" i="39"/>
  <c r="U67" i="39" s="1"/>
  <c r="O108" i="39"/>
  <c r="U108" i="39" s="1"/>
  <c r="O88" i="39"/>
  <c r="U88" i="39" s="1"/>
  <c r="O68" i="39"/>
  <c r="U68" i="39" s="1"/>
  <c r="O44" i="39"/>
  <c r="U44" i="39" s="1"/>
  <c r="O95" i="39"/>
  <c r="U95" i="39" s="1"/>
  <c r="O55" i="39"/>
  <c r="U55" i="39" s="1"/>
  <c r="O62" i="39"/>
  <c r="U62" i="39" s="1"/>
  <c r="O58" i="39"/>
  <c r="U58" i="39" s="1"/>
  <c r="O114" i="39"/>
  <c r="U114" i="39" s="1"/>
  <c r="O38" i="39"/>
  <c r="U38" i="39" s="1"/>
  <c r="V112" i="39"/>
  <c r="Q108" i="39"/>
  <c r="Q104" i="39"/>
  <c r="V100" i="39"/>
  <c r="V97" i="39"/>
  <c r="V93" i="39"/>
  <c r="Q90" i="39"/>
  <c r="V86" i="39"/>
  <c r="V82" i="39"/>
  <c r="V79" i="39"/>
  <c r="Q76" i="39"/>
  <c r="Q72" i="39"/>
  <c r="V68" i="39"/>
  <c r="V65" i="39"/>
  <c r="V61" i="39"/>
  <c r="Q58" i="39"/>
  <c r="V54" i="39"/>
  <c r="V50" i="39"/>
  <c r="V47" i="39"/>
  <c r="Q44" i="39"/>
  <c r="Q40" i="39"/>
  <c r="V36" i="39"/>
  <c r="T112" i="39"/>
  <c r="T104" i="39"/>
  <c r="R99" i="39"/>
  <c r="T94" i="39"/>
  <c r="T88" i="39"/>
  <c r="R83" i="39"/>
  <c r="T78" i="39"/>
  <c r="T72" i="39"/>
  <c r="R67" i="39"/>
  <c r="T62" i="39"/>
  <c r="T56" i="39"/>
  <c r="R51" i="39"/>
  <c r="T46" i="39"/>
  <c r="T40" i="39"/>
  <c r="S116" i="39"/>
  <c r="P113" i="39"/>
  <c r="P109" i="39"/>
  <c r="W105" i="39"/>
  <c r="S102" i="39"/>
  <c r="S98" i="39"/>
  <c r="P95" i="39"/>
  <c r="W91" i="39"/>
  <c r="W87" i="39"/>
  <c r="S84" i="39"/>
  <c r="P81" i="39"/>
  <c r="P77" i="39"/>
  <c r="W73" i="39"/>
  <c r="S70" i="39"/>
  <c r="S66" i="39"/>
  <c r="P63" i="39"/>
  <c r="W59" i="39"/>
  <c r="W55" i="39"/>
  <c r="S52" i="39"/>
  <c r="P49" i="39"/>
  <c r="P45" i="39"/>
  <c r="W41" i="39"/>
  <c r="S38" i="39"/>
  <c r="R112" i="39"/>
  <c r="T101" i="39"/>
  <c r="R92" i="39"/>
  <c r="R80" i="39"/>
  <c r="T69" i="39"/>
  <c r="R60" i="39"/>
  <c r="R48" i="39"/>
  <c r="T37" i="39"/>
  <c r="P112" i="39"/>
  <c r="P104" i="39"/>
  <c r="S97" i="39"/>
  <c r="W90" i="39"/>
  <c r="W82" i="39"/>
  <c r="P76" i="39"/>
  <c r="S69" i="39"/>
  <c r="S61" i="39"/>
  <c r="W54" i="39"/>
  <c r="P48" i="39"/>
  <c r="P40" i="39"/>
  <c r="R110" i="39"/>
  <c r="T91" i="39"/>
  <c r="T67" i="39"/>
  <c r="R46" i="39"/>
  <c r="S111" i="39"/>
  <c r="S95" i="39"/>
  <c r="P82" i="39"/>
  <c r="W68" i="39"/>
  <c r="W52" i="39"/>
  <c r="S39" i="39"/>
  <c r="T87" i="39"/>
  <c r="T39" i="39"/>
  <c r="P94" i="39"/>
  <c r="S67" i="39"/>
  <c r="T111" i="39"/>
  <c r="P102" i="39"/>
  <c r="W96" i="39"/>
  <c r="R106" i="39"/>
  <c r="W112" i="39"/>
  <c r="S26" i="39"/>
  <c r="Q26" i="39"/>
  <c r="O27" i="39"/>
  <c r="U27" i="39" s="1"/>
  <c r="O31" i="39"/>
  <c r="O25" i="39"/>
  <c r="U25" i="39" s="1"/>
  <c r="O26" i="39"/>
  <c r="U26" i="39" s="1"/>
  <c r="V21" i="39"/>
  <c r="S34" i="39"/>
  <c r="P27" i="39"/>
  <c r="P23" i="39"/>
  <c r="V25" i="39"/>
  <c r="Q17" i="39"/>
  <c r="W27" i="39"/>
  <c r="V33" i="39"/>
  <c r="T23" i="39"/>
  <c r="P25" i="39"/>
  <c r="Q22" i="39"/>
  <c r="R22" i="39"/>
  <c r="S32" i="39"/>
  <c r="Q34" i="39"/>
  <c r="P19" i="39"/>
  <c r="T21" i="39"/>
  <c r="Q21" i="39"/>
  <c r="W25" i="39"/>
  <c r="S27" i="39"/>
  <c r="S35" i="39"/>
  <c r="T25" i="39"/>
  <c r="P22" i="39"/>
  <c r="Q23" i="39"/>
  <c r="W20" i="39"/>
  <c r="W30" i="39"/>
  <c r="S20" i="39"/>
  <c r="S30" i="39"/>
  <c r="O89" i="39"/>
  <c r="U89" i="39" s="1"/>
  <c r="O45" i="39"/>
  <c r="U45" i="39" s="1"/>
  <c r="O51" i="39"/>
  <c r="U51" i="39" s="1"/>
  <c r="O84" i="39"/>
  <c r="U84" i="39" s="1"/>
  <c r="O40" i="39"/>
  <c r="U40" i="39" s="1"/>
  <c r="O39" i="39"/>
  <c r="U39" i="39" s="1"/>
  <c r="O42" i="39"/>
  <c r="U42" i="39" s="1"/>
  <c r="V116" i="39"/>
  <c r="V106" i="39"/>
  <c r="Q100" i="39"/>
  <c r="V92" i="39"/>
  <c r="V85" i="39"/>
  <c r="V78" i="39"/>
  <c r="V71" i="39"/>
  <c r="Q64" i="39"/>
  <c r="V57" i="39"/>
  <c r="Q50" i="39"/>
  <c r="V42" i="39"/>
  <c r="Q36" i="39"/>
  <c r="R103" i="39"/>
  <c r="T92" i="39"/>
  <c r="T82" i="39"/>
  <c r="R71" i="39"/>
  <c r="T60" i="39"/>
  <c r="T50" i="39"/>
  <c r="R39" i="39"/>
  <c r="W111" i="39"/>
  <c r="P105" i="39"/>
  <c r="W97" i="39"/>
  <c r="S90" i="39"/>
  <c r="W83" i="39"/>
  <c r="S76" i="39"/>
  <c r="P69" i="39"/>
  <c r="S62" i="39"/>
  <c r="P55" i="39"/>
  <c r="W47" i="39"/>
  <c r="P41" i="39"/>
  <c r="T109" i="39"/>
  <c r="R88" i="39"/>
  <c r="R68" i="39"/>
  <c r="T45" i="39"/>
  <c r="S109" i="39"/>
  <c r="P96" i="39"/>
  <c r="W86" i="39"/>
  <c r="S77" i="39"/>
  <c r="W66" i="39"/>
  <c r="W58" i="39"/>
  <c r="S49" i="39"/>
  <c r="W38" i="39"/>
  <c r="T99" i="39"/>
  <c r="T75" i="39"/>
  <c r="T43" i="39"/>
  <c r="S103" i="39"/>
  <c r="W84" i="39"/>
  <c r="S63" i="39"/>
  <c r="S47" i="39"/>
  <c r="R98" i="39"/>
  <c r="S115" i="39"/>
  <c r="P78" i="39"/>
  <c r="P46" i="39"/>
  <c r="W80" i="39"/>
  <c r="W64" i="39"/>
  <c r="R42" i="39"/>
  <c r="O18" i="39"/>
  <c r="O22" i="39"/>
  <c r="U22" i="39" s="1"/>
  <c r="O34" i="39"/>
  <c r="U34" i="39" s="1"/>
  <c r="V34" i="39"/>
  <c r="O32" i="39"/>
  <c r="Q35" i="39"/>
  <c r="Q28" i="39"/>
  <c r="R19" i="39"/>
  <c r="P32" i="39"/>
  <c r="S17" i="39"/>
  <c r="V27" i="39"/>
  <c r="P21" i="39"/>
  <c r="Q30" i="39"/>
  <c r="R28" i="39"/>
  <c r="Q32" i="39"/>
  <c r="R17" i="39"/>
  <c r="P20" i="39"/>
  <c r="W21" i="39"/>
  <c r="V31" i="39"/>
  <c r="R34" i="39"/>
  <c r="P18" i="39"/>
  <c r="Q27" i="39"/>
  <c r="W24" i="39"/>
  <c r="S18" i="39"/>
  <c r="T32" i="39"/>
  <c r="O77" i="39"/>
  <c r="U77" i="39" s="1"/>
  <c r="O115" i="39"/>
  <c r="U115" i="39" s="1"/>
  <c r="O116" i="39"/>
  <c r="U116" i="39" s="1"/>
  <c r="O72" i="39"/>
  <c r="U72" i="39" s="1"/>
  <c r="O103" i="39"/>
  <c r="U103" i="39" s="1"/>
  <c r="O94" i="39"/>
  <c r="U94" i="39" s="1"/>
  <c r="O54" i="39"/>
  <c r="U54" i="39" s="1"/>
  <c r="V113" i="39"/>
  <c r="V105" i="39"/>
  <c r="Q98" i="39"/>
  <c r="V90" i="39"/>
  <c r="Q84" i="39"/>
  <c r="V76" i="39"/>
  <c r="V69" i="39"/>
  <c r="V62" i="39"/>
  <c r="V55" i="39"/>
  <c r="Q48" i="39"/>
  <c r="V41" i="39"/>
  <c r="R113" i="39"/>
  <c r="T100" i="39"/>
  <c r="T90" i="39"/>
  <c r="R79" i="39"/>
  <c r="T68" i="39"/>
  <c r="T58" i="39"/>
  <c r="R47" i="39"/>
  <c r="T36" i="39"/>
  <c r="S110" i="39"/>
  <c r="P103" i="39"/>
  <c r="W95" i="39"/>
  <c r="P89" i="39"/>
  <c r="W81" i="39"/>
  <c r="S74" i="39"/>
  <c r="W67" i="39"/>
  <c r="S60" i="39"/>
  <c r="P53" i="39"/>
  <c r="S46" i="39"/>
  <c r="P39" i="39"/>
  <c r="R104" i="39"/>
  <c r="R84" i="39"/>
  <c r="T61" i="39"/>
  <c r="R40" i="39"/>
  <c r="W106" i="39"/>
  <c r="S93" i="39"/>
  <c r="S85" i="39"/>
  <c r="W74" i="39"/>
  <c r="S65" i="39"/>
  <c r="P56" i="39"/>
  <c r="S45" i="39"/>
  <c r="S37" i="39"/>
  <c r="R94" i="39"/>
  <c r="R62" i="39"/>
  <c r="W116" i="39"/>
  <c r="W100" i="39"/>
  <c r="S79" i="39"/>
  <c r="W60" i="39"/>
  <c r="P42" i="39"/>
  <c r="T71" i="39"/>
  <c r="P110" i="39"/>
  <c r="W72" i="39"/>
  <c r="R90" i="39"/>
  <c r="P38" i="39"/>
  <c r="P54" i="39"/>
  <c r="S91" i="39"/>
  <c r="O29" i="39"/>
  <c r="U29" i="39" s="1"/>
  <c r="O23" i="39"/>
  <c r="O35" i="39"/>
  <c r="U35" i="39" s="1"/>
  <c r="V26" i="39"/>
  <c r="W32" i="39"/>
  <c r="R33" i="39"/>
  <c r="V35" i="39"/>
  <c r="R23" i="39"/>
  <c r="Q25" i="39"/>
  <c r="S19" i="39"/>
  <c r="V29" i="39"/>
  <c r="P29" i="39"/>
  <c r="R18" i="39"/>
  <c r="R30" i="39"/>
  <c r="U30" i="39" s="1"/>
  <c r="T20" i="39"/>
  <c r="R25" i="39"/>
  <c r="P28" i="39"/>
  <c r="W31" i="39"/>
  <c r="T24" i="39"/>
  <c r="T17" i="39"/>
  <c r="P30" i="39"/>
  <c r="Q31" i="39"/>
  <c r="O65" i="39"/>
  <c r="U65" i="39" s="1"/>
  <c r="O104" i="39"/>
  <c r="U104" i="39" s="1"/>
  <c r="O87" i="39"/>
  <c r="U87" i="39" s="1"/>
  <c r="O82" i="39"/>
  <c r="U82" i="39" s="1"/>
  <c r="V103" i="39"/>
  <c r="V89" i="39"/>
  <c r="V74" i="39"/>
  <c r="V60" i="39"/>
  <c r="V46" i="39"/>
  <c r="R109" i="39"/>
  <c r="R87" i="39"/>
  <c r="T66" i="39"/>
  <c r="T44" i="39"/>
  <c r="S108" i="39"/>
  <c r="S94" i="39"/>
  <c r="W79" i="39"/>
  <c r="W65" i="39"/>
  <c r="W51" i="39"/>
  <c r="P37" i="39"/>
  <c r="T77" i="39"/>
  <c r="R36" i="39"/>
  <c r="P92" i="39"/>
  <c r="P72" i="39"/>
  <c r="S53" i="39"/>
  <c r="T115" i="39"/>
  <c r="T59" i="39"/>
  <c r="W92" i="39"/>
  <c r="P58" i="39"/>
  <c r="R66" i="39"/>
  <c r="W56" i="39"/>
  <c r="S107" i="39"/>
  <c r="W48" i="39"/>
  <c r="O20" i="39"/>
  <c r="U20" i="39" s="1"/>
  <c r="W33" i="39"/>
  <c r="Q33" i="39"/>
  <c r="T29" i="39"/>
  <c r="S25" i="39"/>
  <c r="S33" i="39"/>
  <c r="P35" i="39"/>
  <c r="T28" i="39"/>
  <c r="S21" i="39"/>
  <c r="P34" i="39"/>
  <c r="W18" i="39"/>
  <c r="W35" i="39"/>
  <c r="R35" i="39"/>
  <c r="O57" i="39"/>
  <c r="U57" i="39" s="1"/>
  <c r="O92" i="39"/>
  <c r="U92" i="39" s="1"/>
  <c r="O63" i="39"/>
  <c r="U63" i="39" s="1"/>
  <c r="O50" i="39"/>
  <c r="U50" i="39" s="1"/>
  <c r="V101" i="39"/>
  <c r="V87" i="39"/>
  <c r="V73" i="39"/>
  <c r="V58" i="39"/>
  <c r="V44" i="39"/>
  <c r="T106" i="39"/>
  <c r="T84" i="39"/>
  <c r="R63" i="39"/>
  <c r="T42" i="39"/>
  <c r="S92" i="39"/>
  <c r="S78" i="39"/>
  <c r="W63" i="39"/>
  <c r="W49" i="39"/>
  <c r="R116" i="39"/>
  <c r="R72" i="39"/>
  <c r="S113" i="39"/>
  <c r="P88" i="39"/>
  <c r="W70" i="39"/>
  <c r="W50" i="39"/>
  <c r="T107" i="39"/>
  <c r="T51" i="39"/>
  <c r="P90" i="39"/>
  <c r="P50" i="39"/>
  <c r="T55" i="39"/>
  <c r="S51" i="39"/>
  <c r="S75" i="39"/>
  <c r="O33" i="39"/>
  <c r="U33" i="39" s="1"/>
  <c r="O19" i="39"/>
  <c r="U19" i="39" s="1"/>
  <c r="V28" i="39"/>
  <c r="V22" i="39"/>
  <c r="V23" i="39"/>
  <c r="Q18" i="39"/>
  <c r="T34" i="39"/>
  <c r="V30" i="39"/>
  <c r="S23" i="39"/>
  <c r="T35" i="39"/>
  <c r="W22" i="39"/>
  <c r="S22" i="39"/>
  <c r="V32" i="39"/>
  <c r="O109" i="39"/>
  <c r="U109" i="39" s="1"/>
  <c r="O99" i="39"/>
  <c r="U99" i="39" s="1"/>
  <c r="O60" i="39"/>
  <c r="U60" i="39" s="1"/>
  <c r="O46" i="39"/>
  <c r="U46" i="39" s="1"/>
  <c r="V111" i="39"/>
  <c r="Q96" i="39"/>
  <c r="Q82" i="39"/>
  <c r="Q68" i="39"/>
  <c r="V53" i="39"/>
  <c r="V39" i="39"/>
  <c r="T98" i="39"/>
  <c r="T76" i="39"/>
  <c r="R55" i="39"/>
  <c r="W115" i="39"/>
  <c r="P101" i="39"/>
  <c r="P87" i="39"/>
  <c r="P73" i="39"/>
  <c r="S58" i="39"/>
  <c r="S44" i="39"/>
  <c r="R100" i="39"/>
  <c r="R56" i="39"/>
  <c r="W102" i="39"/>
  <c r="S81" i="39"/>
  <c r="P64" i="39"/>
  <c r="P44" i="39"/>
  <c r="T83" i="39"/>
  <c r="P114" i="39"/>
  <c r="P74" i="39"/>
  <c r="W36" i="39"/>
  <c r="S99" i="39"/>
  <c r="T79" i="39"/>
  <c r="T95" i="39"/>
  <c r="R26" i="39"/>
  <c r="O21" i="39"/>
  <c r="U21" i="39" s="1"/>
  <c r="R21" i="39"/>
  <c r="T19" i="39"/>
  <c r="W19" i="39"/>
  <c r="T31" i="39"/>
  <c r="R20" i="39"/>
  <c r="T22" i="39"/>
  <c r="Q29" i="39"/>
  <c r="T18" i="39"/>
  <c r="W34" i="39"/>
  <c r="W28" i="39"/>
  <c r="S24" i="39"/>
  <c r="O97" i="39"/>
  <c r="U97" i="39" s="1"/>
  <c r="O75" i="39"/>
  <c r="U75" i="39" s="1"/>
  <c r="O52" i="39"/>
  <c r="U52" i="39" s="1"/>
  <c r="O74" i="39"/>
  <c r="U74" i="39" s="1"/>
  <c r="V108" i="39"/>
  <c r="V94" i="39"/>
  <c r="Q80" i="39"/>
  <c r="Q66" i="39"/>
  <c r="Q52" i="39"/>
  <c r="V37" i="39"/>
  <c r="R95" i="39"/>
  <c r="T74" i="39"/>
  <c r="T52" i="39"/>
  <c r="W113" i="39"/>
  <c r="W99" i="39"/>
  <c r="P85" i="39"/>
  <c r="P71" i="39"/>
  <c r="P57" i="39"/>
  <c r="S42" i="39"/>
  <c r="T93" i="39"/>
  <c r="R52" i="39"/>
  <c r="W98" i="39"/>
  <c r="P80" i="39"/>
  <c r="P60" i="39"/>
  <c r="W42" i="39"/>
  <c r="R78" i="39"/>
  <c r="P106" i="39"/>
  <c r="S71" i="39"/>
  <c r="T103" i="39"/>
  <c r="W88" i="39"/>
  <c r="T47" i="39"/>
  <c r="R74" i="39"/>
  <c r="W26" i="39"/>
  <c r="P31" i="39"/>
  <c r="R29" i="39"/>
  <c r="Q24" i="39"/>
  <c r="W23" i="39"/>
  <c r="P17" i="39"/>
  <c r="R24" i="39"/>
  <c r="V20" i="39"/>
  <c r="W17" i="39"/>
  <c r="V17" i="39"/>
  <c r="Q19" i="39"/>
  <c r="P33" i="39"/>
  <c r="S28" i="39"/>
  <c r="S106" i="39"/>
  <c r="S54" i="9"/>
  <c r="S14" i="9"/>
  <c r="S11" i="9"/>
  <c r="S35" i="9"/>
  <c r="S18" i="9"/>
  <c r="S31" i="9"/>
  <c r="K18" i="9" s="1"/>
  <c r="S19" i="9"/>
  <c r="Q22" i="9" s="1"/>
  <c r="S10" i="9"/>
  <c r="D45" i="9"/>
  <c r="S56" i="9"/>
  <c r="S53" i="9"/>
  <c r="S52" i="9"/>
  <c r="D54" i="9"/>
  <c r="D44" i="9"/>
  <c r="D43" i="9"/>
  <c r="S55" i="9"/>
  <c r="D49" i="9"/>
  <c r="K14" i="9" s="1"/>
  <c r="S51" i="9"/>
  <c r="D51" i="9"/>
  <c r="S34" i="9"/>
  <c r="D46" i="9"/>
  <c r="S15" i="9"/>
  <c r="D47" i="9"/>
  <c r="S13" i="9"/>
  <c r="S37" i="9"/>
  <c r="S12" i="9"/>
  <c r="S58" i="9"/>
  <c r="D53" i="9"/>
  <c r="S36" i="9"/>
  <c r="S9" i="9"/>
  <c r="V25" i="9" s="1"/>
  <c r="S39" i="9"/>
  <c r="Q42" i="9" s="1"/>
  <c r="S8" i="9"/>
  <c r="K16" i="9" s="1"/>
  <c r="S32" i="9"/>
  <c r="D48" i="9"/>
  <c r="S17" i="9"/>
  <c r="S57" i="9"/>
  <c r="D50" i="9"/>
  <c r="S16" i="9"/>
  <c r="S59" i="9"/>
  <c r="D52" i="9"/>
  <c r="S38" i="9"/>
  <c r="B11" i="7"/>
  <c r="I11" i="9"/>
  <c r="H4" i="7"/>
  <c r="AT48" i="35"/>
  <c r="AR42" i="35"/>
  <c r="BB60" i="35"/>
  <c r="H20" i="35"/>
  <c r="L20" i="35" s="1"/>
  <c r="V114" i="33"/>
  <c r="AY114" i="33"/>
  <c r="AO239" i="33"/>
  <c r="BB51" i="35"/>
  <c r="AT47" i="35"/>
  <c r="BB58" i="35"/>
  <c r="AY50" i="35"/>
  <c r="AV43" i="35"/>
  <c r="AY52" i="35"/>
  <c r="BB52" i="35"/>
  <c r="BB47" i="35"/>
  <c r="AT52" i="35"/>
  <c r="AZ56" i="35"/>
  <c r="AT57" i="35"/>
  <c r="AV55" i="35"/>
  <c r="AZ52" i="35"/>
  <c r="AV47" i="35"/>
  <c r="AR54" i="35"/>
  <c r="AT54" i="35"/>
  <c r="AZ49" i="35"/>
  <c r="AT53" i="35"/>
  <c r="AY41" i="35"/>
  <c r="AZ43" i="35"/>
  <c r="AT43" i="35"/>
  <c r="AT46" i="35"/>
  <c r="AZ51" i="35"/>
  <c r="AY46" i="35"/>
  <c r="AV50" i="35"/>
  <c r="AZ53" i="35"/>
  <c r="AY57" i="35"/>
  <c r="AE280" i="33"/>
  <c r="U197" i="33"/>
  <c r="AZ47" i="35"/>
  <c r="BB41" i="35"/>
  <c r="AZ57" i="35"/>
  <c r="AV44" i="35"/>
  <c r="AT50" i="35"/>
  <c r="AZ46" i="35"/>
  <c r="AV58" i="35"/>
  <c r="AR59" i="35"/>
  <c r="BB44" i="35"/>
  <c r="AY58" i="35"/>
  <c r="AT44" i="35"/>
  <c r="BB45" i="35"/>
  <c r="AT58" i="35"/>
  <c r="BB57" i="35"/>
  <c r="BB43" i="35"/>
  <c r="AZ42" i="35"/>
  <c r="AV51" i="35"/>
  <c r="AY43" i="35"/>
  <c r="AZ45" i="35"/>
  <c r="AY47" i="35"/>
  <c r="AR44" i="35"/>
  <c r="AZ60" i="35"/>
  <c r="AV41" i="35"/>
  <c r="AR45" i="35"/>
  <c r="AZ58" i="35"/>
  <c r="BB55" i="35"/>
  <c r="AV59" i="35"/>
  <c r="AR57" i="35"/>
  <c r="AT49" i="35"/>
  <c r="AZ54" i="35"/>
  <c r="AO215" i="33"/>
  <c r="R29" i="33"/>
  <c r="V29" i="33"/>
  <c r="P29" i="33"/>
  <c r="AZ29" i="33" s="1"/>
  <c r="Q29" i="33"/>
  <c r="Q243" i="33"/>
  <c r="AE179" i="33"/>
  <c r="AY98" i="33"/>
  <c r="D21" i="35"/>
  <c r="AR58" i="35"/>
  <c r="AV54" i="35"/>
  <c r="BB49" i="35"/>
  <c r="AT59" i="35"/>
  <c r="AZ50" i="35"/>
  <c r="AR47" i="35"/>
  <c r="AV46" i="35"/>
  <c r="AY59" i="35"/>
  <c r="AR50" i="35"/>
  <c r="AY60" i="35"/>
  <c r="AY44" i="35"/>
  <c r="AR52" i="35"/>
  <c r="AV52" i="35"/>
  <c r="AR56" i="35"/>
  <c r="BB59" i="35"/>
  <c r="AV57" i="35"/>
  <c r="AV42" i="35"/>
  <c r="AZ48" i="35"/>
  <c r="AR49" i="35"/>
  <c r="AZ55" i="35"/>
  <c r="BB56" i="35"/>
  <c r="AR48" i="35"/>
  <c r="AY54" i="35"/>
  <c r="AR51" i="35"/>
  <c r="AR53" i="35"/>
  <c r="AY51" i="35"/>
  <c r="AV60" i="35"/>
  <c r="AT42" i="35"/>
  <c r="BB50" i="35"/>
  <c r="AY56" i="35"/>
  <c r="P220" i="33"/>
  <c r="AE294" i="33"/>
  <c r="R206" i="33"/>
  <c r="V35" i="33"/>
  <c r="R172" i="33"/>
  <c r="Q257" i="33"/>
  <c r="AF209" i="33"/>
  <c r="V137" i="33"/>
  <c r="AO99" i="33"/>
  <c r="Q96" i="33"/>
  <c r="AZ48" i="33"/>
  <c r="V38" i="33"/>
  <c r="U38" i="33"/>
  <c r="S38" i="33"/>
  <c r="R38" i="33"/>
  <c r="Q38" i="33"/>
  <c r="AF38" i="33"/>
  <c r="AE38" i="33" s="1"/>
  <c r="P38" i="33"/>
  <c r="AZ38" i="33"/>
  <c r="AP38" i="33"/>
  <c r="Q5" i="33"/>
  <c r="AY55" i="35"/>
  <c r="AZ59" i="35"/>
  <c r="BB54" i="35"/>
  <c r="AV49" i="35"/>
  <c r="AZ41" i="35"/>
  <c r="BB48" i="35"/>
  <c r="AT45" i="35"/>
  <c r="AT60" i="35"/>
  <c r="AY42" i="35"/>
  <c r="BB53" i="35"/>
  <c r="AV48" i="35"/>
  <c r="AY45" i="35"/>
  <c r="AT55" i="35"/>
  <c r="AT56" i="35"/>
  <c r="AY48" i="35"/>
  <c r="AT51" i="35"/>
  <c r="AR41" i="35"/>
  <c r="AY49" i="35"/>
  <c r="BB46" i="35"/>
  <c r="AY53" i="35"/>
  <c r="AR46" i="35"/>
  <c r="AT41" i="35"/>
  <c r="AV56" i="35"/>
  <c r="AV45" i="35"/>
  <c r="AR55" i="35"/>
  <c r="AV53" i="35"/>
  <c r="AR43" i="35"/>
  <c r="AR60" i="35"/>
  <c r="AZ44" i="35"/>
  <c r="Y19" i="35"/>
  <c r="S161" i="33" l="1"/>
  <c r="AO207" i="33"/>
  <c r="AY111" i="33"/>
  <c r="AE121" i="33"/>
  <c r="AF217" i="33"/>
  <c r="U17" i="39"/>
  <c r="V5" i="33"/>
  <c r="AE67" i="33"/>
  <c r="AO153" i="33"/>
  <c r="AY188" i="33"/>
  <c r="S122" i="33"/>
  <c r="AY97" i="33"/>
  <c r="AO227" i="33"/>
  <c r="AP29" i="33"/>
  <c r="AO29" i="33" s="1"/>
  <c r="S29" i="33"/>
  <c r="S164" i="33"/>
  <c r="AO114" i="33"/>
  <c r="P201" i="33"/>
  <c r="AZ140" i="33"/>
  <c r="AO142" i="33"/>
  <c r="V70" i="33"/>
  <c r="P93" i="33"/>
  <c r="AO178" i="33"/>
  <c r="U23" i="39"/>
  <c r="U28" i="39"/>
  <c r="U31" i="39"/>
  <c r="P5" i="33"/>
  <c r="AZ5" i="33" s="1"/>
  <c r="AY88" i="33"/>
  <c r="AO67" i="33"/>
  <c r="V185" i="33"/>
  <c r="AF257" i="33"/>
  <c r="AF188" i="33"/>
  <c r="P55" i="33"/>
  <c r="Q147" i="33"/>
  <c r="J147" i="33" s="1"/>
  <c r="AY211" i="33"/>
  <c r="V275" i="33"/>
  <c r="AE118" i="33"/>
  <c r="AF197" i="33"/>
  <c r="S5" i="33"/>
  <c r="U22" i="33"/>
  <c r="P88" i="33"/>
  <c r="Q23" i="33"/>
  <c r="I23" i="33" s="1"/>
  <c r="U67" i="33"/>
  <c r="S185" i="33"/>
  <c r="AY281" i="33"/>
  <c r="U156" i="33"/>
  <c r="R188" i="33"/>
  <c r="AZ260" i="33"/>
  <c r="AP54" i="33"/>
  <c r="AY295" i="33"/>
  <c r="U97" i="33"/>
  <c r="AF66" i="33"/>
  <c r="AP55" i="33"/>
  <c r="U147" i="33"/>
  <c r="R218" i="33"/>
  <c r="AE197" i="33"/>
  <c r="R261" i="33"/>
  <c r="AZ22" i="33"/>
  <c r="R96" i="33"/>
  <c r="Q129" i="33"/>
  <c r="M129" i="33" s="1"/>
  <c r="K129" i="33" s="1"/>
  <c r="R209" i="33"/>
  <c r="AF156" i="33"/>
  <c r="S97" i="33"/>
  <c r="V220" i="33"/>
  <c r="S197" i="33"/>
  <c r="AF5" i="33"/>
  <c r="R5" i="33"/>
  <c r="AE96" i="33"/>
  <c r="AZ51" i="33"/>
  <c r="U233" i="33"/>
  <c r="R281" i="33"/>
  <c r="P260" i="33"/>
  <c r="R54" i="33"/>
  <c r="S295" i="33"/>
  <c r="AZ220" i="33"/>
  <c r="AZ66" i="33"/>
  <c r="Q115" i="33"/>
  <c r="L115" i="33" s="1"/>
  <c r="AO243" i="33"/>
  <c r="Q81" i="33"/>
  <c r="L81" i="33" s="1"/>
  <c r="AZ197" i="33"/>
  <c r="U284" i="33"/>
  <c r="R297" i="33"/>
  <c r="AP281" i="33"/>
  <c r="AO154" i="33"/>
  <c r="AF111" i="33"/>
  <c r="AF281" i="33"/>
  <c r="V281" i="33"/>
  <c r="V111" i="33"/>
  <c r="AO281" i="33"/>
  <c r="R73" i="33"/>
  <c r="S110" i="33"/>
  <c r="Q111" i="33"/>
  <c r="I111" i="33" s="1"/>
  <c r="U89" i="33"/>
  <c r="R44" i="33"/>
  <c r="U121" i="33"/>
  <c r="U225" i="33"/>
  <c r="AZ281" i="33"/>
  <c r="Q281" i="33"/>
  <c r="I281" i="33" s="1"/>
  <c r="U281" i="33"/>
  <c r="U232" i="33"/>
  <c r="Q186" i="33"/>
  <c r="J186" i="33" s="1"/>
  <c r="V143" i="33"/>
  <c r="AE288" i="33"/>
  <c r="P111" i="33"/>
  <c r="S111" i="33"/>
  <c r="R7" i="33"/>
  <c r="AY89" i="33"/>
  <c r="R80" i="33"/>
  <c r="AP137" i="33"/>
  <c r="AE281" i="33"/>
  <c r="P281" i="33"/>
  <c r="AF242" i="33"/>
  <c r="AY222" i="33"/>
  <c r="AE111" i="33"/>
  <c r="AP111" i="33"/>
  <c r="U111" i="33"/>
  <c r="AP100" i="33"/>
  <c r="V244" i="33"/>
  <c r="U153" i="33"/>
  <c r="U201" i="33"/>
  <c r="AZ249" i="33"/>
  <c r="P140" i="33"/>
  <c r="AZ294" i="33"/>
  <c r="Q94" i="33"/>
  <c r="L94" i="33" s="1"/>
  <c r="AE175" i="33"/>
  <c r="V239" i="33"/>
  <c r="AZ114" i="33"/>
  <c r="P114" i="33"/>
  <c r="S114" i="33"/>
  <c r="P56" i="33"/>
  <c r="AZ99" i="33"/>
  <c r="P105" i="33"/>
  <c r="R64" i="33"/>
  <c r="S99" i="33"/>
  <c r="AZ153" i="33"/>
  <c r="AE201" i="33"/>
  <c r="R201" i="33"/>
  <c r="Q249" i="33"/>
  <c r="M249" i="33" s="1"/>
  <c r="K249" i="33" s="1"/>
  <c r="AZ43" i="33"/>
  <c r="AZ105" i="33"/>
  <c r="R140" i="33"/>
  <c r="AF172" i="33"/>
  <c r="P206" i="33"/>
  <c r="R294" i="33"/>
  <c r="AE70" i="33"/>
  <c r="AY47" i="33"/>
  <c r="U175" i="33"/>
  <c r="AE117" i="33"/>
  <c r="AZ86" i="33"/>
  <c r="AZ287" i="33"/>
  <c r="AE114" i="33"/>
  <c r="AP114" i="33"/>
  <c r="R114" i="33"/>
  <c r="AE22" i="33"/>
  <c r="S17" i="33"/>
  <c r="AE72" i="33"/>
  <c r="S88" i="33"/>
  <c r="U104" i="33"/>
  <c r="AP51" i="33"/>
  <c r="AY99" i="33"/>
  <c r="U99" i="33"/>
  <c r="P129" i="33"/>
  <c r="AF153" i="33"/>
  <c r="AO185" i="33"/>
  <c r="AO201" i="33"/>
  <c r="AZ209" i="33"/>
  <c r="V249" i="33"/>
  <c r="AY297" i="33"/>
  <c r="S43" i="33"/>
  <c r="U105" i="33"/>
  <c r="AZ156" i="33"/>
  <c r="AZ172" i="33"/>
  <c r="S188" i="33"/>
  <c r="AP35" i="33"/>
  <c r="AO35" i="33" s="1"/>
  <c r="AF206" i="33"/>
  <c r="U260" i="33"/>
  <c r="AF236" i="33"/>
  <c r="Q70" i="33"/>
  <c r="L70" i="33" s="1"/>
  <c r="AP143" i="33"/>
  <c r="P295" i="33"/>
  <c r="AP97" i="33"/>
  <c r="Q214" i="33"/>
  <c r="L214" i="33" s="1"/>
  <c r="AO98" i="33"/>
  <c r="S115" i="33"/>
  <c r="U163" i="33"/>
  <c r="AZ211" i="33"/>
  <c r="AO275" i="33"/>
  <c r="S194" i="33"/>
  <c r="S47" i="33"/>
  <c r="AO111" i="33"/>
  <c r="AZ111" i="33"/>
  <c r="AZ191" i="33"/>
  <c r="AP197" i="33"/>
  <c r="AP277" i="33"/>
  <c r="AZ164" i="33"/>
  <c r="AF114" i="33"/>
  <c r="Q114" i="33"/>
  <c r="J114" i="33" s="1"/>
  <c r="AE28" i="33"/>
  <c r="R121" i="33"/>
  <c r="Q137" i="33"/>
  <c r="L137" i="33" s="1"/>
  <c r="Q217" i="33"/>
  <c r="I217" i="33" s="1"/>
  <c r="S217" i="33"/>
  <c r="Q241" i="33"/>
  <c r="L241" i="33" s="1"/>
  <c r="AY289" i="33"/>
  <c r="P297" i="33"/>
  <c r="AE296" i="33"/>
  <c r="AF154" i="33"/>
  <c r="P278" i="33"/>
  <c r="U143" i="33"/>
  <c r="U205" i="33"/>
  <c r="AO22" i="33"/>
  <c r="P17" i="33"/>
  <c r="AZ17" i="33" s="1"/>
  <c r="AE80" i="33"/>
  <c r="Q88" i="33"/>
  <c r="L88" i="33" s="1"/>
  <c r="R88" i="33"/>
  <c r="P96" i="33"/>
  <c r="AF44" i="33"/>
  <c r="AY51" i="33"/>
  <c r="V51" i="33"/>
  <c r="AP67" i="33"/>
  <c r="AF113" i="33"/>
  <c r="P121" i="33"/>
  <c r="AY129" i="33"/>
  <c r="U129" i="33"/>
  <c r="AO137" i="33"/>
  <c r="AY161" i="33"/>
  <c r="Q185" i="33"/>
  <c r="I185" i="33" s="1"/>
  <c r="P209" i="33"/>
  <c r="AO217" i="33"/>
  <c r="U217" i="33"/>
  <c r="V241" i="33"/>
  <c r="AY257" i="33"/>
  <c r="V257" i="33"/>
  <c r="AP297" i="33"/>
  <c r="P156" i="33"/>
  <c r="P188" i="33"/>
  <c r="R296" i="33"/>
  <c r="Q142" i="33"/>
  <c r="J142" i="33" s="1"/>
  <c r="AF260" i="33"/>
  <c r="AY154" i="33"/>
  <c r="R154" i="33"/>
  <c r="AZ143" i="33"/>
  <c r="Q295" i="33"/>
  <c r="L295" i="33" s="1"/>
  <c r="R295" i="33"/>
  <c r="AZ97" i="33"/>
  <c r="AZ288" i="33"/>
  <c r="AO288" i="33"/>
  <c r="AE220" i="33"/>
  <c r="AE214" i="33"/>
  <c r="R214" i="33"/>
  <c r="P179" i="33"/>
  <c r="AE218" i="33"/>
  <c r="AF81" i="33"/>
  <c r="AZ286" i="33"/>
  <c r="Q184" i="33"/>
  <c r="L184" i="33" s="1"/>
  <c r="Q197" i="33"/>
  <c r="I197" i="33" s="1"/>
  <c r="AO197" i="33"/>
  <c r="V197" i="33"/>
  <c r="AZ72" i="33"/>
  <c r="AF121" i="33"/>
  <c r="R137" i="33"/>
  <c r="AO143" i="33"/>
  <c r="P288" i="33"/>
  <c r="V214" i="33"/>
  <c r="S22" i="33"/>
  <c r="R17" i="33"/>
  <c r="P80" i="33"/>
  <c r="AO88" i="33"/>
  <c r="AO96" i="33"/>
  <c r="S96" i="33"/>
  <c r="Q44" i="33"/>
  <c r="I44" i="33" s="1"/>
  <c r="AF51" i="33"/>
  <c r="U51" i="33"/>
  <c r="V113" i="33"/>
  <c r="AZ121" i="33"/>
  <c r="AO129" i="33"/>
  <c r="R129" i="33"/>
  <c r="AZ137" i="33"/>
  <c r="P161" i="33"/>
  <c r="AY209" i="33"/>
  <c r="S209" i="33"/>
  <c r="AZ217" i="33"/>
  <c r="AE257" i="33"/>
  <c r="U257" i="33"/>
  <c r="Q297" i="33"/>
  <c r="I297" i="33" s="1"/>
  <c r="S297" i="33"/>
  <c r="AO156" i="33"/>
  <c r="V156" i="33"/>
  <c r="AP188" i="33"/>
  <c r="AP232" i="33"/>
  <c r="AY260" i="33"/>
  <c r="R260" i="33"/>
  <c r="AZ154" i="33"/>
  <c r="U154" i="33"/>
  <c r="AF119" i="33"/>
  <c r="AF143" i="33"/>
  <c r="AZ295" i="33"/>
  <c r="P266" i="33"/>
  <c r="AF97" i="33"/>
  <c r="AP288" i="33"/>
  <c r="R288" i="33"/>
  <c r="Q220" i="33"/>
  <c r="M220" i="33" s="1"/>
  <c r="K220" i="33" s="1"/>
  <c r="AY197" i="33"/>
  <c r="P197" i="33"/>
  <c r="AP107" i="33"/>
  <c r="V63" i="33"/>
  <c r="AF63" i="33"/>
  <c r="AE63" i="33"/>
  <c r="U63" i="33"/>
  <c r="AZ63" i="33"/>
  <c r="AP63" i="33"/>
  <c r="S63" i="33"/>
  <c r="AY63" i="33"/>
  <c r="AO63" i="33"/>
  <c r="AP173" i="33"/>
  <c r="S173" i="33"/>
  <c r="AF173" i="33"/>
  <c r="V173" i="33"/>
  <c r="AE173" i="33"/>
  <c r="V215" i="33"/>
  <c r="P215" i="33"/>
  <c r="AF215" i="33"/>
  <c r="U215" i="33"/>
  <c r="Q215" i="33"/>
  <c r="M215" i="33" s="1"/>
  <c r="K215" i="33" s="1"/>
  <c r="AZ215" i="33"/>
  <c r="AP215" i="33"/>
  <c r="S215" i="33"/>
  <c r="AE215" i="33"/>
  <c r="P16" i="33"/>
  <c r="AZ16" i="33"/>
  <c r="R16" i="33"/>
  <c r="AF77" i="33"/>
  <c r="S77" i="33"/>
  <c r="AE77" i="33"/>
  <c r="Q77" i="33"/>
  <c r="L77" i="33" s="1"/>
  <c r="V77" i="33"/>
  <c r="Q303" i="33"/>
  <c r="M303" i="33" s="1"/>
  <c r="K303" i="33" s="1"/>
  <c r="AY303" i="33"/>
  <c r="AE303" i="33"/>
  <c r="AP303" i="33"/>
  <c r="P125" i="33"/>
  <c r="U125" i="33"/>
  <c r="AY125" i="33"/>
  <c r="AO125" i="33"/>
  <c r="R167" i="33"/>
  <c r="AP167" i="33"/>
  <c r="P167" i="33"/>
  <c r="AF167" i="33"/>
  <c r="U253" i="33"/>
  <c r="Q253" i="33"/>
  <c r="L253" i="33" s="1"/>
  <c r="AO253" i="33"/>
  <c r="V253" i="33"/>
  <c r="AE253" i="33"/>
  <c r="V27" i="33"/>
  <c r="U27" i="33" s="1"/>
  <c r="AP27" i="33"/>
  <c r="S27" i="33"/>
  <c r="AF27" i="33"/>
  <c r="AE27" i="33" s="1"/>
  <c r="R27" i="33"/>
  <c r="Q27" i="33"/>
  <c r="J27" i="33" s="1"/>
  <c r="R280" i="33"/>
  <c r="AZ280" i="33"/>
  <c r="AP280" i="33"/>
  <c r="P280" i="33"/>
  <c r="AZ268" i="33"/>
  <c r="V268" i="33"/>
  <c r="P268" i="33"/>
  <c r="AP268" i="33"/>
  <c r="V40" i="33"/>
  <c r="U40" i="33" s="1"/>
  <c r="AP40" i="33"/>
  <c r="AO40" i="33" s="1"/>
  <c r="P40" i="33"/>
  <c r="AZ40" i="33" s="1"/>
  <c r="AF84" i="33"/>
  <c r="U84" i="33"/>
  <c r="AY84" i="33"/>
  <c r="V84" i="33"/>
  <c r="Q84" i="33"/>
  <c r="J84" i="33" s="1"/>
  <c r="V52" i="33"/>
  <c r="P52" i="33"/>
  <c r="AO52" i="33"/>
  <c r="AZ52" i="33"/>
  <c r="AE52" i="33"/>
  <c r="AP52" i="33"/>
  <c r="AF52" i="33"/>
  <c r="U46" i="33"/>
  <c r="P46" i="33"/>
  <c r="AY46" i="33"/>
  <c r="S46" i="33"/>
  <c r="AE46" i="33"/>
  <c r="AO46" i="33"/>
  <c r="AZ46" i="33"/>
  <c r="R46" i="33"/>
  <c r="AF46" i="33"/>
  <c r="R286" i="33"/>
  <c r="AF286" i="33"/>
  <c r="AO286" i="33"/>
  <c r="U286" i="33"/>
  <c r="P286" i="33"/>
  <c r="AY286" i="33"/>
  <c r="V286" i="33"/>
  <c r="AE286" i="33"/>
  <c r="AP286" i="33"/>
  <c r="R194" i="33"/>
  <c r="Q194" i="33"/>
  <c r="L194" i="33" s="1"/>
  <c r="AZ194" i="33"/>
  <c r="V194" i="33"/>
  <c r="AP194" i="33"/>
  <c r="AY194" i="33"/>
  <c r="AO194" i="33"/>
  <c r="U194" i="33"/>
  <c r="AE194" i="33"/>
  <c r="R276" i="33"/>
  <c r="AO276" i="33"/>
  <c r="P276" i="33"/>
  <c r="S276" i="33"/>
  <c r="AF276" i="33"/>
  <c r="AY276" i="33"/>
  <c r="U276" i="33"/>
  <c r="Q276" i="33"/>
  <c r="J276" i="33" s="1"/>
  <c r="AP276" i="33"/>
  <c r="U118" i="33"/>
  <c r="Q118" i="33"/>
  <c r="I118" i="33" s="1"/>
  <c r="AZ118" i="33"/>
  <c r="V118" i="33"/>
  <c r="AF118" i="33"/>
  <c r="AO118" i="33"/>
  <c r="S118" i="33"/>
  <c r="AY118" i="33"/>
  <c r="AP118" i="33"/>
  <c r="S240" i="33"/>
  <c r="AE240" i="33"/>
  <c r="AY240" i="33"/>
  <c r="V240" i="33"/>
  <c r="AZ240" i="33"/>
  <c r="Q240" i="33"/>
  <c r="M240" i="33" s="1"/>
  <c r="K240" i="33" s="1"/>
  <c r="AP240" i="33"/>
  <c r="R240" i="33"/>
  <c r="AO240" i="33"/>
  <c r="V160" i="33"/>
  <c r="Q160" i="33"/>
  <c r="L160" i="33" s="1"/>
  <c r="AF160" i="33"/>
  <c r="U160" i="33"/>
  <c r="AZ160" i="33"/>
  <c r="AE160" i="33"/>
  <c r="R160" i="33"/>
  <c r="P160" i="33"/>
  <c r="AP160" i="33"/>
  <c r="R81" i="33"/>
  <c r="AO81" i="33"/>
  <c r="AY81" i="33"/>
  <c r="V81" i="33"/>
  <c r="AP81" i="33"/>
  <c r="AE81" i="33"/>
  <c r="S218" i="33"/>
  <c r="AP218" i="33"/>
  <c r="Q218" i="33"/>
  <c r="I218" i="33" s="1"/>
  <c r="V218" i="33"/>
  <c r="P218" i="33"/>
  <c r="AY218" i="33"/>
  <c r="R275" i="33"/>
  <c r="AF275" i="33"/>
  <c r="AP275" i="33"/>
  <c r="U275" i="33"/>
  <c r="AZ275" i="33"/>
  <c r="Q275" i="33"/>
  <c r="I275" i="33" s="1"/>
  <c r="U243" i="33"/>
  <c r="AP243" i="33"/>
  <c r="AY243" i="33"/>
  <c r="V243" i="33"/>
  <c r="AF243" i="33"/>
  <c r="AE243" i="33"/>
  <c r="U211" i="33"/>
  <c r="Q211" i="33"/>
  <c r="J211" i="33" s="1"/>
  <c r="P211" i="33"/>
  <c r="R211" i="33"/>
  <c r="AP211" i="33"/>
  <c r="AF211" i="33"/>
  <c r="V179" i="33"/>
  <c r="AO179" i="33"/>
  <c r="AZ179" i="33"/>
  <c r="U179" i="33"/>
  <c r="Q179" i="33"/>
  <c r="L179" i="33" s="1"/>
  <c r="AF179" i="33"/>
  <c r="S147" i="33"/>
  <c r="AE147" i="33"/>
  <c r="AZ147" i="33"/>
  <c r="R147" i="33"/>
  <c r="P147" i="33"/>
  <c r="AY147" i="33"/>
  <c r="V115" i="33"/>
  <c r="AP115" i="33"/>
  <c r="P115" i="33"/>
  <c r="U115" i="33"/>
  <c r="AZ115" i="33"/>
  <c r="AO115" i="33"/>
  <c r="R55" i="33"/>
  <c r="AF55" i="33"/>
  <c r="AE55" i="33"/>
  <c r="S55" i="33"/>
  <c r="Q55" i="33"/>
  <c r="I55" i="33" s="1"/>
  <c r="AO55" i="33"/>
  <c r="U98" i="33"/>
  <c r="P98" i="33"/>
  <c r="AF98" i="33"/>
  <c r="S98" i="33"/>
  <c r="Q98" i="33"/>
  <c r="L98" i="33" s="1"/>
  <c r="AP98" i="33"/>
  <c r="V66" i="33"/>
  <c r="P66" i="33"/>
  <c r="AE66" i="33"/>
  <c r="U66" i="33"/>
  <c r="AO66" i="33"/>
  <c r="AY66" i="33"/>
  <c r="S21" i="33"/>
  <c r="AP21" i="33"/>
  <c r="AO21" i="33" s="1"/>
  <c r="V21" i="33"/>
  <c r="P21" i="33"/>
  <c r="AZ21" i="33" s="1"/>
  <c r="AF28" i="33"/>
  <c r="R28" i="33"/>
  <c r="P223" i="33"/>
  <c r="U223" i="33"/>
  <c r="AP223" i="33"/>
  <c r="V223" i="33"/>
  <c r="AZ223" i="33"/>
  <c r="Q226" i="33"/>
  <c r="L226" i="33" s="1"/>
  <c r="P226" i="33"/>
  <c r="AE226" i="33"/>
  <c r="AZ226" i="33"/>
  <c r="Q224" i="33"/>
  <c r="L224" i="33" s="1"/>
  <c r="S224" i="33"/>
  <c r="AY224" i="33"/>
  <c r="AO224" i="33"/>
  <c r="R138" i="33"/>
  <c r="P138" i="33"/>
  <c r="AP138" i="33"/>
  <c r="Q138" i="33"/>
  <c r="J138" i="33" s="1"/>
  <c r="V78" i="33"/>
  <c r="AE78" i="33"/>
  <c r="AY78" i="33"/>
  <c r="R78" i="33"/>
  <c r="AF78" i="33"/>
  <c r="AP78" i="33"/>
  <c r="U78" i="33"/>
  <c r="AZ78" i="33"/>
  <c r="Q78" i="33"/>
  <c r="L78" i="33" s="1"/>
  <c r="Q127" i="33"/>
  <c r="L127" i="33" s="1"/>
  <c r="R127" i="33"/>
  <c r="AF127" i="33"/>
  <c r="AY127" i="33"/>
  <c r="S127" i="33"/>
  <c r="S213" i="33"/>
  <c r="Q213" i="33"/>
  <c r="J213" i="33" s="1"/>
  <c r="AO213" i="33"/>
  <c r="U213" i="33"/>
  <c r="AE213" i="33"/>
  <c r="V152" i="33"/>
  <c r="AY152" i="33"/>
  <c r="AP152" i="33"/>
  <c r="U152" i="33"/>
  <c r="AO152" i="33"/>
  <c r="AF166" i="33"/>
  <c r="V166" i="33"/>
  <c r="AZ166" i="33"/>
  <c r="R166" i="33"/>
  <c r="AP166" i="33"/>
  <c r="U214" i="33"/>
  <c r="P214" i="33"/>
  <c r="AF214" i="33"/>
  <c r="S293" i="33"/>
  <c r="AY293" i="33"/>
  <c r="AO293" i="33"/>
  <c r="AF293" i="33"/>
  <c r="V293" i="33"/>
  <c r="P91" i="33"/>
  <c r="R91" i="33"/>
  <c r="AZ91" i="33"/>
  <c r="AY91" i="33"/>
  <c r="S91" i="33"/>
  <c r="AZ248" i="33"/>
  <c r="P248" i="33"/>
  <c r="AE248" i="33"/>
  <c r="R248" i="33"/>
  <c r="AY248" i="33"/>
  <c r="V190" i="33"/>
  <c r="AE190" i="33"/>
  <c r="AZ190" i="33"/>
  <c r="P190" i="33"/>
  <c r="AP290" i="33"/>
  <c r="AO290" i="33"/>
  <c r="AY290" i="33"/>
  <c r="R290" i="33"/>
  <c r="P290" i="33"/>
  <c r="AE290" i="33"/>
  <c r="S290" i="33"/>
  <c r="AZ290" i="33"/>
  <c r="Q290" i="33"/>
  <c r="I290" i="33" s="1"/>
  <c r="S244" i="33"/>
  <c r="Q244" i="33"/>
  <c r="L244" i="33" s="1"/>
  <c r="AY244" i="33"/>
  <c r="R244" i="33"/>
  <c r="AF244" i="33"/>
  <c r="AE244" i="33"/>
  <c r="P244" i="33"/>
  <c r="U244" i="33"/>
  <c r="AZ244" i="33"/>
  <c r="Q22" i="33"/>
  <c r="I22" i="33" s="1"/>
  <c r="P22" i="33"/>
  <c r="R22" i="33"/>
  <c r="AF17" i="33"/>
  <c r="Q17" i="33"/>
  <c r="M17" i="33" s="1"/>
  <c r="K17" i="33" s="1"/>
  <c r="Q56" i="33"/>
  <c r="I56" i="33" s="1"/>
  <c r="AZ88" i="33"/>
  <c r="AF88" i="33"/>
  <c r="U88" i="33"/>
  <c r="AP96" i="33"/>
  <c r="AZ96" i="33"/>
  <c r="U96" i="33"/>
  <c r="AP44" i="33"/>
  <c r="AO44" i="33" s="1"/>
  <c r="V44" i="33"/>
  <c r="U44" i="33" s="1"/>
  <c r="P51" i="33"/>
  <c r="AO51" i="33"/>
  <c r="R51" i="33"/>
  <c r="AO121" i="33"/>
  <c r="Q121" i="33"/>
  <c r="L121" i="33" s="1"/>
  <c r="S121" i="33"/>
  <c r="AP129" i="33"/>
  <c r="AF129" i="33"/>
  <c r="S129" i="33"/>
  <c r="AY137" i="33"/>
  <c r="AF137" i="33"/>
  <c r="S137" i="33"/>
  <c r="V193" i="33"/>
  <c r="AO209" i="33"/>
  <c r="Q209" i="33"/>
  <c r="L209" i="33" s="1"/>
  <c r="U209" i="33"/>
  <c r="AY217" i="33"/>
  <c r="AP217" i="33"/>
  <c r="R217" i="33"/>
  <c r="P257" i="33"/>
  <c r="AZ257" i="33"/>
  <c r="R257" i="33"/>
  <c r="AZ297" i="33"/>
  <c r="AF297" i="33"/>
  <c r="U297" i="33"/>
  <c r="AY156" i="33"/>
  <c r="AP156" i="33"/>
  <c r="S156" i="33"/>
  <c r="Q188" i="33"/>
  <c r="J188" i="33" s="1"/>
  <c r="AO188" i="33"/>
  <c r="V188" i="33"/>
  <c r="AP260" i="33"/>
  <c r="Q260" i="33"/>
  <c r="J260" i="33" s="1"/>
  <c r="V260" i="33"/>
  <c r="Q154" i="33"/>
  <c r="J154" i="33" s="1"/>
  <c r="AP154" i="33"/>
  <c r="V154" i="33"/>
  <c r="AY143" i="33"/>
  <c r="AE143" i="33"/>
  <c r="S143" i="33"/>
  <c r="AO295" i="33"/>
  <c r="AP295" i="33"/>
  <c r="U295" i="33"/>
  <c r="P97" i="33"/>
  <c r="Q97" i="33"/>
  <c r="M97" i="33" s="1"/>
  <c r="K97" i="33" s="1"/>
  <c r="R97" i="33"/>
  <c r="AY288" i="33"/>
  <c r="AF288" i="33"/>
  <c r="U288" i="33"/>
  <c r="AP220" i="33"/>
  <c r="AO220" i="33"/>
  <c r="S220" i="33"/>
  <c r="AY214" i="33"/>
  <c r="AO214" i="33"/>
  <c r="AF21" i="33"/>
  <c r="AE21" i="33" s="1"/>
  <c r="AP66" i="33"/>
  <c r="R66" i="33"/>
  <c r="AZ98" i="33"/>
  <c r="AZ55" i="33"/>
  <c r="AE115" i="33"/>
  <c r="R115" i="33"/>
  <c r="AO147" i="33"/>
  <c r="AY179" i="33"/>
  <c r="R179" i="33"/>
  <c r="AO211" i="33"/>
  <c r="AZ243" i="33"/>
  <c r="S243" i="33"/>
  <c r="AE275" i="33"/>
  <c r="AF291" i="33"/>
  <c r="AO218" i="33"/>
  <c r="P81" i="33"/>
  <c r="U81" i="33"/>
  <c r="S160" i="33"/>
  <c r="U240" i="33"/>
  <c r="AE276" i="33"/>
  <c r="P194" i="33"/>
  <c r="Q286" i="33"/>
  <c r="I286" i="33" s="1"/>
  <c r="S78" i="33"/>
  <c r="Q63" i="33"/>
  <c r="M63" i="33" s="1"/>
  <c r="K63" i="33" s="1"/>
  <c r="R215" i="33"/>
  <c r="Q46" i="33"/>
  <c r="M46" i="33" s="1"/>
  <c r="K46" i="33" s="1"/>
  <c r="AY52" i="33"/>
  <c r="Q173" i="33"/>
  <c r="J173" i="33" s="1"/>
  <c r="AZ253" i="33"/>
  <c r="P293" i="33"/>
  <c r="AF290" i="33"/>
  <c r="AF248" i="33"/>
  <c r="AO190" i="33"/>
  <c r="V138" i="33"/>
  <c r="AZ127" i="33"/>
  <c r="AP244" i="33"/>
  <c r="Q18" i="33"/>
  <c r="I18" i="33" s="1"/>
  <c r="V18" i="33"/>
  <c r="AY182" i="33"/>
  <c r="U182" i="33"/>
  <c r="S87" i="33"/>
  <c r="AY87" i="33"/>
  <c r="R82" i="33"/>
  <c r="AP82" i="33"/>
  <c r="V271" i="33"/>
  <c r="AY271" i="33"/>
  <c r="V100" i="33"/>
  <c r="AF100" i="33"/>
  <c r="AZ100" i="33"/>
  <c r="R100" i="33"/>
  <c r="U100" i="33"/>
  <c r="AE100" i="33"/>
  <c r="AO100" i="33"/>
  <c r="S100" i="33"/>
  <c r="P100" i="33"/>
  <c r="V7" i="33"/>
  <c r="P7" i="33"/>
  <c r="AZ7" i="33" s="1"/>
  <c r="AF7" i="33"/>
  <c r="Q7" i="33"/>
  <c r="L7" i="33" s="1"/>
  <c r="S7" i="33"/>
  <c r="Q89" i="33"/>
  <c r="I89" i="33" s="1"/>
  <c r="AZ89" i="33"/>
  <c r="AE89" i="33"/>
  <c r="R89" i="33"/>
  <c r="P89" i="33"/>
  <c r="AF89" i="33"/>
  <c r="AO89" i="33"/>
  <c r="S89" i="33"/>
  <c r="AP89" i="33"/>
  <c r="AP22" i="33"/>
  <c r="AF22" i="33"/>
  <c r="AP17" i="33"/>
  <c r="AP64" i="33"/>
  <c r="AE88" i="33"/>
  <c r="AP88" i="33"/>
  <c r="AY96" i="33"/>
  <c r="AF96" i="33"/>
  <c r="P44" i="33"/>
  <c r="AZ44" i="33" s="1"/>
  <c r="AE51" i="33"/>
  <c r="Q51" i="33"/>
  <c r="M51" i="33" s="1"/>
  <c r="K51" i="33" s="1"/>
  <c r="AY121" i="33"/>
  <c r="AP121" i="33"/>
  <c r="AE129" i="33"/>
  <c r="AZ129" i="33"/>
  <c r="AE137" i="33"/>
  <c r="P137" i="33"/>
  <c r="AE209" i="33"/>
  <c r="AP209" i="33"/>
  <c r="AE217" i="33"/>
  <c r="P217" i="33"/>
  <c r="AO257" i="33"/>
  <c r="AP257" i="33"/>
  <c r="V273" i="33"/>
  <c r="AE297" i="33"/>
  <c r="AO297" i="33"/>
  <c r="AE156" i="33"/>
  <c r="Q156" i="33"/>
  <c r="L156" i="33" s="1"/>
  <c r="AE188" i="33"/>
  <c r="AZ188" i="33"/>
  <c r="AE174" i="33"/>
  <c r="AE260" i="33"/>
  <c r="AO260" i="33"/>
  <c r="AE154" i="33"/>
  <c r="P154" i="33"/>
  <c r="AO270" i="33"/>
  <c r="R95" i="33"/>
  <c r="Q143" i="33"/>
  <c r="J143" i="33" s="1"/>
  <c r="P143" i="33"/>
  <c r="AE295" i="33"/>
  <c r="AF295" i="33"/>
  <c r="AE97" i="33"/>
  <c r="AO97" i="33"/>
  <c r="AP200" i="33"/>
  <c r="S288" i="33"/>
  <c r="Q288" i="33"/>
  <c r="L288" i="33" s="1"/>
  <c r="AY220" i="33"/>
  <c r="AF220" i="33"/>
  <c r="U220" i="33"/>
  <c r="AP214" i="33"/>
  <c r="S214" i="33"/>
  <c r="R21" i="33"/>
  <c r="Q66" i="33"/>
  <c r="I66" i="33" s="1"/>
  <c r="AE98" i="33"/>
  <c r="V98" i="33"/>
  <c r="AY55" i="33"/>
  <c r="U55" i="33"/>
  <c r="AF115" i="33"/>
  <c r="AP147" i="33"/>
  <c r="V147" i="33"/>
  <c r="AP179" i="33"/>
  <c r="AE211" i="33"/>
  <c r="V211" i="33"/>
  <c r="P243" i="33"/>
  <c r="AY275" i="33"/>
  <c r="S275" i="33"/>
  <c r="AZ218" i="33"/>
  <c r="U218" i="33"/>
  <c r="AZ81" i="33"/>
  <c r="AY160" i="33"/>
  <c r="P240" i="33"/>
  <c r="P118" i="33"/>
  <c r="V276" i="33"/>
  <c r="AO78" i="33"/>
  <c r="R63" i="33"/>
  <c r="AY215" i="33"/>
  <c r="P27" i="33"/>
  <c r="AZ27" i="33" s="1"/>
  <c r="V46" i="33"/>
  <c r="S52" i="33"/>
  <c r="Q100" i="33"/>
  <c r="L100" i="33" s="1"/>
  <c r="AE91" i="33"/>
  <c r="V125" i="33"/>
  <c r="AZ213" i="33"/>
  <c r="AO226" i="33"/>
  <c r="U290" i="33"/>
  <c r="V280" i="33"/>
  <c r="U268" i="33"/>
  <c r="S167" i="33"/>
  <c r="AZ224" i="33"/>
  <c r="Q166" i="33"/>
  <c r="M166" i="33" s="1"/>
  <c r="K166" i="33" s="1"/>
  <c r="U303" i="33"/>
  <c r="S134" i="33"/>
  <c r="AZ134" i="33"/>
  <c r="P108" i="33"/>
  <c r="V108" i="33"/>
  <c r="AE162" i="33"/>
  <c r="AO162" i="33"/>
  <c r="AO208" i="33"/>
  <c r="S208" i="33"/>
  <c r="AP299" i="33"/>
  <c r="Q299" i="33"/>
  <c r="J299" i="33" s="1"/>
  <c r="AE235" i="33"/>
  <c r="AZ235" i="33"/>
  <c r="AY139" i="33"/>
  <c r="S139" i="33"/>
  <c r="AF31" i="33"/>
  <c r="AE31" i="33" s="1"/>
  <c r="P31" i="33"/>
  <c r="U159" i="33"/>
  <c r="AZ159" i="33"/>
  <c r="V54" i="33"/>
  <c r="P54" i="33"/>
  <c r="Q54" i="33"/>
  <c r="I54" i="33" s="1"/>
  <c r="U54" i="33"/>
  <c r="AF54" i="33"/>
  <c r="AO54" i="33"/>
  <c r="V165" i="33"/>
  <c r="AZ165" i="33"/>
  <c r="AY165" i="33"/>
  <c r="U165" i="33"/>
  <c r="Q165" i="33"/>
  <c r="L165" i="33" s="1"/>
  <c r="AE165" i="33"/>
  <c r="AF165" i="33"/>
  <c r="S165" i="33"/>
  <c r="AO165" i="33"/>
  <c r="AZ120" i="33"/>
  <c r="Q120" i="33"/>
  <c r="L120" i="33" s="1"/>
  <c r="AY120" i="33"/>
  <c r="R120" i="33"/>
  <c r="S120" i="33"/>
  <c r="AF120" i="33"/>
  <c r="V120" i="33"/>
  <c r="P120" i="33"/>
  <c r="AP120" i="33"/>
  <c r="U238" i="33"/>
  <c r="AO238" i="33"/>
  <c r="P238" i="33"/>
  <c r="S238" i="33"/>
  <c r="AZ238" i="33"/>
  <c r="AE238" i="33"/>
  <c r="R238" i="33"/>
  <c r="AP238" i="33"/>
  <c r="AF238" i="33"/>
  <c r="R185" i="33"/>
  <c r="P185" i="33"/>
  <c r="AF185" i="33"/>
  <c r="AP19" i="33"/>
  <c r="R19" i="33"/>
  <c r="Q19" i="33"/>
  <c r="J19" i="33" s="1"/>
  <c r="V19" i="33"/>
  <c r="P19" i="33"/>
  <c r="AZ19" i="33" s="1"/>
  <c r="S67" i="33"/>
  <c r="Q67" i="33"/>
  <c r="I67" i="33" s="1"/>
  <c r="AY67" i="33"/>
  <c r="S261" i="33"/>
  <c r="AO261" i="33"/>
  <c r="P261" i="33"/>
  <c r="U261" i="33"/>
  <c r="Q261" i="33"/>
  <c r="M261" i="33" s="1"/>
  <c r="K261" i="33" s="1"/>
  <c r="AZ261" i="33"/>
  <c r="V261" i="33"/>
  <c r="AE261" i="33"/>
  <c r="AF261" i="33"/>
  <c r="V142" i="33"/>
  <c r="AF142" i="33"/>
  <c r="AY142" i="33"/>
  <c r="R142" i="33"/>
  <c r="AZ142" i="33"/>
  <c r="P142" i="33"/>
  <c r="R229" i="33"/>
  <c r="AO229" i="33"/>
  <c r="AY229" i="33"/>
  <c r="S229" i="33"/>
  <c r="AZ229" i="33"/>
  <c r="AE229" i="33"/>
  <c r="V229" i="33"/>
  <c r="AF229" i="33"/>
  <c r="Q229" i="33"/>
  <c r="J229" i="33" s="1"/>
  <c r="S284" i="33"/>
  <c r="P284" i="33"/>
  <c r="AY284" i="33"/>
  <c r="R284" i="33"/>
  <c r="AZ284" i="33"/>
  <c r="AO284" i="33"/>
  <c r="AP284" i="33"/>
  <c r="V284" i="33"/>
  <c r="Q284" i="33"/>
  <c r="L284" i="33" s="1"/>
  <c r="U184" i="33"/>
  <c r="S184" i="33"/>
  <c r="AY184" i="33"/>
  <c r="V184" i="33"/>
  <c r="AF184" i="33"/>
  <c r="AE184" i="33"/>
  <c r="AZ184" i="33"/>
  <c r="R184" i="33"/>
  <c r="AO184" i="33"/>
  <c r="V48" i="33"/>
  <c r="AZ67" i="33"/>
  <c r="R67" i="33"/>
  <c r="AE99" i="33"/>
  <c r="AY113" i="33"/>
  <c r="AP153" i="33"/>
  <c r="AE185" i="33"/>
  <c r="U185" i="33"/>
  <c r="AF201" i="33"/>
  <c r="AY249" i="33"/>
  <c r="AP105" i="33"/>
  <c r="AE172" i="33"/>
  <c r="AE142" i="33"/>
  <c r="U142" i="33"/>
  <c r="AY294" i="33"/>
  <c r="AE54" i="33"/>
  <c r="S54" i="33"/>
  <c r="Q90" i="33"/>
  <c r="J90" i="33" s="1"/>
  <c r="Q203" i="33"/>
  <c r="I203" i="33" s="1"/>
  <c r="P184" i="33"/>
  <c r="V238" i="33"/>
  <c r="AP165" i="33"/>
  <c r="AP229" i="33"/>
  <c r="S19" i="33"/>
  <c r="U120" i="33"/>
  <c r="AF284" i="33"/>
  <c r="R72" i="33"/>
  <c r="P72" i="33"/>
  <c r="AY72" i="33"/>
  <c r="U119" i="33"/>
  <c r="P119" i="33"/>
  <c r="R161" i="33"/>
  <c r="AP161" i="33"/>
  <c r="U247" i="33"/>
  <c r="Q247" i="33"/>
  <c r="L247" i="33" s="1"/>
  <c r="R289" i="33"/>
  <c r="AZ289" i="33"/>
  <c r="U289" i="33"/>
  <c r="AF289" i="33"/>
  <c r="AY57" i="33"/>
  <c r="AP57" i="33"/>
  <c r="U168" i="33"/>
  <c r="S168" i="33"/>
  <c r="R168" i="33"/>
  <c r="V296" i="33"/>
  <c r="AO296" i="33"/>
  <c r="U296" i="33"/>
  <c r="Q296" i="33"/>
  <c r="M296" i="33" s="1"/>
  <c r="K296" i="33" s="1"/>
  <c r="AE228" i="33"/>
  <c r="S228" i="33"/>
  <c r="U170" i="33"/>
  <c r="AO170" i="33"/>
  <c r="P301" i="33"/>
  <c r="AP301" i="33"/>
  <c r="V80" i="33"/>
  <c r="AF80" i="33"/>
  <c r="Q15" i="33"/>
  <c r="J15" i="33" s="1"/>
  <c r="S15" i="33"/>
  <c r="R113" i="33"/>
  <c r="AP113" i="33"/>
  <c r="U157" i="33"/>
  <c r="AO157" i="33"/>
  <c r="U199" i="33"/>
  <c r="P199" i="33"/>
  <c r="R241" i="33"/>
  <c r="U241" i="33"/>
  <c r="AY241" i="33"/>
  <c r="U285" i="33"/>
  <c r="AO285" i="33"/>
  <c r="Q298" i="33"/>
  <c r="I298" i="33" s="1"/>
  <c r="AO298" i="33"/>
  <c r="P136" i="33"/>
  <c r="U136" i="33"/>
  <c r="S136" i="33"/>
  <c r="V232" i="33"/>
  <c r="AF232" i="33"/>
  <c r="Q232" i="33"/>
  <c r="I232" i="33" s="1"/>
  <c r="S232" i="33"/>
  <c r="U198" i="33"/>
  <c r="AO198" i="33"/>
  <c r="V186" i="33"/>
  <c r="U186" i="33"/>
  <c r="AE186" i="33"/>
  <c r="P186" i="33"/>
  <c r="V278" i="33"/>
  <c r="AZ278" i="33"/>
  <c r="S278" i="33"/>
  <c r="AF278" i="33"/>
  <c r="S92" i="33"/>
  <c r="AF92" i="33"/>
  <c r="AE60" i="33"/>
  <c r="AO60" i="33"/>
  <c r="Q246" i="33"/>
  <c r="M246" i="33" s="1"/>
  <c r="K246" i="33" s="1"/>
  <c r="R246" i="33"/>
  <c r="AP246" i="33"/>
  <c r="R252" i="33"/>
  <c r="AO252" i="33"/>
  <c r="S252" i="33"/>
  <c r="R85" i="33"/>
  <c r="AF85" i="33"/>
  <c r="S85" i="33"/>
  <c r="R150" i="33"/>
  <c r="V150" i="33"/>
  <c r="AE150" i="33"/>
  <c r="V272" i="33"/>
  <c r="S272" i="33"/>
  <c r="AE272" i="33"/>
  <c r="V176" i="33"/>
  <c r="S176" i="33"/>
  <c r="AE176" i="33"/>
  <c r="R112" i="33"/>
  <c r="S112" i="33"/>
  <c r="AY112" i="33"/>
  <c r="S250" i="33"/>
  <c r="V250" i="33"/>
  <c r="AY250" i="33"/>
  <c r="V283" i="33"/>
  <c r="Q283" i="33"/>
  <c r="L283" i="33" s="1"/>
  <c r="S283" i="33"/>
  <c r="V251" i="33"/>
  <c r="AF251" i="33"/>
  <c r="AE251" i="33"/>
  <c r="V219" i="33"/>
  <c r="AE219" i="33"/>
  <c r="S219" i="33"/>
  <c r="AO219" i="33"/>
  <c r="R187" i="33"/>
  <c r="AY187" i="33"/>
  <c r="S187" i="33"/>
  <c r="AF187" i="33"/>
  <c r="R155" i="33"/>
  <c r="AF155" i="33"/>
  <c r="AE155" i="33"/>
  <c r="R123" i="33"/>
  <c r="S123" i="33"/>
  <c r="Q123" i="33"/>
  <c r="I123" i="33" s="1"/>
  <c r="AZ123" i="33"/>
  <c r="R71" i="33"/>
  <c r="AE71" i="33"/>
  <c r="S71" i="33"/>
  <c r="AO106" i="33"/>
  <c r="AF106" i="33"/>
  <c r="AP106" i="33"/>
  <c r="AP74" i="33"/>
  <c r="AF74" i="33"/>
  <c r="AP37" i="33"/>
  <c r="AF37" i="33"/>
  <c r="P10" i="33"/>
  <c r="AZ10" i="33" s="1"/>
  <c r="R10" i="33"/>
  <c r="R94" i="33"/>
  <c r="P94" i="33"/>
  <c r="AZ94" i="33"/>
  <c r="V94" i="33"/>
  <c r="AP94" i="33"/>
  <c r="AE94" i="33"/>
  <c r="AO94" i="33"/>
  <c r="U94" i="33"/>
  <c r="AY94" i="33"/>
  <c r="R117" i="33"/>
  <c r="Q117" i="33"/>
  <c r="M117" i="33" s="1"/>
  <c r="K117" i="33" s="1"/>
  <c r="AF117" i="33"/>
  <c r="S117" i="33"/>
  <c r="AZ117" i="33"/>
  <c r="AP117" i="33"/>
  <c r="V117" i="33"/>
  <c r="P117" i="33"/>
  <c r="AO117" i="33"/>
  <c r="S201" i="33"/>
  <c r="Q201" i="33"/>
  <c r="J201" i="33" s="1"/>
  <c r="AY201" i="33"/>
  <c r="R287" i="33"/>
  <c r="AF287" i="33"/>
  <c r="Q287" i="33"/>
  <c r="J287" i="33" s="1"/>
  <c r="S287" i="33"/>
  <c r="AP287" i="33"/>
  <c r="AE287" i="33"/>
  <c r="P287" i="33"/>
  <c r="U287" i="33"/>
  <c r="AY287" i="33"/>
  <c r="U172" i="33"/>
  <c r="P172" i="33"/>
  <c r="AY172" i="33"/>
  <c r="V172" i="33"/>
  <c r="Q172" i="33"/>
  <c r="I172" i="33" s="1"/>
  <c r="AP172" i="33"/>
  <c r="U206" i="33"/>
  <c r="AZ206" i="33"/>
  <c r="AY206" i="33"/>
  <c r="S206" i="33"/>
  <c r="AP206" i="33"/>
  <c r="AE206" i="33"/>
  <c r="V45" i="33"/>
  <c r="AP45" i="33"/>
  <c r="P45" i="33"/>
  <c r="AZ45" i="33" s="1"/>
  <c r="R45" i="33"/>
  <c r="Q45" i="33"/>
  <c r="I45" i="33" s="1"/>
  <c r="R99" i="33"/>
  <c r="P99" i="33"/>
  <c r="Q99" i="33"/>
  <c r="M99" i="33" s="1"/>
  <c r="K99" i="33" s="1"/>
  <c r="S191" i="33"/>
  <c r="P191" i="33"/>
  <c r="AE191" i="33"/>
  <c r="R191" i="33"/>
  <c r="AF191" i="33"/>
  <c r="Q191" i="33"/>
  <c r="L191" i="33" s="1"/>
  <c r="V191" i="33"/>
  <c r="AY191" i="33"/>
  <c r="AP191" i="33"/>
  <c r="V277" i="33"/>
  <c r="AF277" i="33"/>
  <c r="AE277" i="33"/>
  <c r="U277" i="33"/>
  <c r="AO277" i="33"/>
  <c r="P277" i="33"/>
  <c r="Q277" i="33"/>
  <c r="I277" i="33" s="1"/>
  <c r="S277" i="33"/>
  <c r="AZ277" i="33"/>
  <c r="V105" i="33"/>
  <c r="AF105" i="33"/>
  <c r="AY105" i="33"/>
  <c r="R105" i="33"/>
  <c r="Q105" i="33"/>
  <c r="M105" i="33" s="1"/>
  <c r="K105" i="33" s="1"/>
  <c r="AE105" i="33"/>
  <c r="R35" i="33"/>
  <c r="AF35" i="33"/>
  <c r="AE35" i="33" s="1"/>
  <c r="P35" i="33"/>
  <c r="AZ35" i="33" s="1"/>
  <c r="AF178" i="33"/>
  <c r="V178" i="33"/>
  <c r="AY178" i="33"/>
  <c r="S178" i="33"/>
  <c r="AZ178" i="33"/>
  <c r="P178" i="33"/>
  <c r="R178" i="33"/>
  <c r="AE178" i="33"/>
  <c r="Q178" i="33"/>
  <c r="I178" i="33" s="1"/>
  <c r="R47" i="33"/>
  <c r="Q47" i="33"/>
  <c r="I47" i="33" s="1"/>
  <c r="AZ47" i="33"/>
  <c r="U47" i="33"/>
  <c r="AO47" i="33"/>
  <c r="AP47" i="33"/>
  <c r="V47" i="33"/>
  <c r="AE47" i="33"/>
  <c r="P47" i="33"/>
  <c r="S249" i="33"/>
  <c r="AF249" i="33"/>
  <c r="U249" i="33"/>
  <c r="AP249" i="33"/>
  <c r="AE249" i="33"/>
  <c r="V93" i="33"/>
  <c r="AO93" i="33"/>
  <c r="AY93" i="33"/>
  <c r="R93" i="33"/>
  <c r="AF93" i="33"/>
  <c r="AE93" i="33"/>
  <c r="Q93" i="33"/>
  <c r="J93" i="33" s="1"/>
  <c r="S93" i="33"/>
  <c r="AP93" i="33"/>
  <c r="V86" i="33"/>
  <c r="AF86" i="33"/>
  <c r="AE86" i="33"/>
  <c r="U86" i="33"/>
  <c r="AP86" i="33"/>
  <c r="P86" i="33"/>
  <c r="Q86" i="33"/>
  <c r="M86" i="33" s="1"/>
  <c r="K86" i="33" s="1"/>
  <c r="S86" i="33"/>
  <c r="AY86" i="33"/>
  <c r="R43" i="33"/>
  <c r="P43" i="33"/>
  <c r="AP43" i="33"/>
  <c r="Q43" i="33"/>
  <c r="I43" i="33" s="1"/>
  <c r="S70" i="33"/>
  <c r="AO70" i="33"/>
  <c r="AF70" i="33"/>
  <c r="U70" i="33"/>
  <c r="AZ70" i="33"/>
  <c r="AY70" i="33"/>
  <c r="S175" i="33"/>
  <c r="Q175" i="33"/>
  <c r="J175" i="33" s="1"/>
  <c r="AY175" i="33"/>
  <c r="R175" i="33"/>
  <c r="P175" i="33"/>
  <c r="AO175" i="33"/>
  <c r="AF175" i="33"/>
  <c r="V175" i="33"/>
  <c r="AP175" i="33"/>
  <c r="U140" i="33"/>
  <c r="AP140" i="33"/>
  <c r="AO140" i="33"/>
  <c r="V140" i="33"/>
  <c r="AF140" i="33"/>
  <c r="AE140" i="33"/>
  <c r="U294" i="33"/>
  <c r="AF294" i="33"/>
  <c r="P294" i="33"/>
  <c r="V294" i="33"/>
  <c r="AO294" i="33"/>
  <c r="Q294" i="33"/>
  <c r="J294" i="33" s="1"/>
  <c r="U164" i="33"/>
  <c r="Q164" i="33"/>
  <c r="M164" i="33" s="1"/>
  <c r="K164" i="33" s="1"/>
  <c r="P164" i="33"/>
  <c r="V164" i="33"/>
  <c r="AF164" i="33"/>
  <c r="AY164" i="33"/>
  <c r="AO164" i="33"/>
  <c r="R164" i="33"/>
  <c r="AE164" i="33"/>
  <c r="R153" i="33"/>
  <c r="Q153" i="33"/>
  <c r="I153" i="33" s="1"/>
  <c r="AE153" i="33"/>
  <c r="R239" i="33"/>
  <c r="AF239" i="33"/>
  <c r="P239" i="33"/>
  <c r="S239" i="33"/>
  <c r="Q239" i="33"/>
  <c r="L239" i="33" s="1"/>
  <c r="AE239" i="33"/>
  <c r="U239" i="33"/>
  <c r="AY239" i="33"/>
  <c r="AP239" i="33"/>
  <c r="AP72" i="33"/>
  <c r="AO80" i="33"/>
  <c r="AF104" i="33"/>
  <c r="AF67" i="33"/>
  <c r="P67" i="33"/>
  <c r="R83" i="33"/>
  <c r="AF99" i="33"/>
  <c r="V99" i="33"/>
  <c r="Q113" i="33"/>
  <c r="I113" i="33" s="1"/>
  <c r="AY153" i="33"/>
  <c r="P153" i="33"/>
  <c r="S153" i="33"/>
  <c r="V161" i="33"/>
  <c r="AY185" i="33"/>
  <c r="AZ185" i="33"/>
  <c r="AZ201" i="33"/>
  <c r="V201" i="33"/>
  <c r="Q233" i="33"/>
  <c r="M233" i="33" s="1"/>
  <c r="K233" i="33" s="1"/>
  <c r="AZ241" i="33"/>
  <c r="AO249" i="33"/>
  <c r="R249" i="33"/>
  <c r="P289" i="33"/>
  <c r="V43" i="33"/>
  <c r="AO105" i="33"/>
  <c r="Q140" i="33"/>
  <c r="J140" i="33" s="1"/>
  <c r="S140" i="33"/>
  <c r="AO172" i="33"/>
  <c r="Q35" i="33"/>
  <c r="L35" i="33" s="1"/>
  <c r="U109" i="33"/>
  <c r="AP142" i="33"/>
  <c r="Q206" i="33"/>
  <c r="M206" i="33" s="1"/>
  <c r="K206" i="33" s="1"/>
  <c r="V206" i="33"/>
  <c r="AF186" i="33"/>
  <c r="R236" i="33"/>
  <c r="AP294" i="33"/>
  <c r="AP278" i="33"/>
  <c r="AZ54" i="33"/>
  <c r="P70" i="33"/>
  <c r="R70" i="33"/>
  <c r="AY266" i="33"/>
  <c r="AP198" i="33"/>
  <c r="U74" i="33"/>
  <c r="Q71" i="33"/>
  <c r="I71" i="33" s="1"/>
  <c r="S251" i="33"/>
  <c r="AP250" i="33"/>
  <c r="AP272" i="33"/>
  <c r="AE85" i="33"/>
  <c r="R13" i="33"/>
  <c r="AF45" i="33"/>
  <c r="AE45" i="33" s="1"/>
  <c r="S94" i="33"/>
  <c r="AO191" i="33"/>
  <c r="AY238" i="33"/>
  <c r="AY117" i="33"/>
  <c r="R165" i="33"/>
  <c r="U229" i="33"/>
  <c r="AP261" i="33"/>
  <c r="R277" i="33"/>
  <c r="AO86" i="33"/>
  <c r="AO287" i="33"/>
  <c r="AE120" i="33"/>
  <c r="AZ93" i="33"/>
  <c r="U178" i="33"/>
  <c r="U19" i="33"/>
  <c r="U35" i="33"/>
  <c r="AY274" i="33"/>
  <c r="R274" i="33"/>
  <c r="V274" i="33"/>
  <c r="V145" i="33"/>
  <c r="Q145" i="33"/>
  <c r="L145" i="33" s="1"/>
  <c r="S231" i="33"/>
  <c r="AY231" i="33"/>
  <c r="AO231" i="33"/>
  <c r="V130" i="33"/>
  <c r="AZ130" i="33"/>
  <c r="V302" i="33"/>
  <c r="AE302" i="33"/>
  <c r="AZ128" i="33"/>
  <c r="Q128" i="33"/>
  <c r="L128" i="33" s="1"/>
  <c r="U259" i="33"/>
  <c r="P259" i="33"/>
  <c r="AP195" i="33"/>
  <c r="R195" i="33"/>
  <c r="AO195" i="33"/>
  <c r="P131" i="33"/>
  <c r="R131" i="33"/>
  <c r="AY131" i="33"/>
  <c r="S20" i="33"/>
  <c r="AP20" i="33"/>
  <c r="AO50" i="33"/>
  <c r="U50" i="33"/>
  <c r="AF50" i="33"/>
  <c r="AP62" i="33"/>
  <c r="R62" i="33"/>
  <c r="AE62" i="33"/>
  <c r="V181" i="33"/>
  <c r="AF181" i="33"/>
  <c r="V265" i="33"/>
  <c r="AF265" i="33"/>
  <c r="R265" i="33"/>
  <c r="AE265" i="33"/>
  <c r="AY59" i="33"/>
  <c r="AE59" i="33"/>
  <c r="R169" i="33"/>
  <c r="P169" i="33"/>
  <c r="S169" i="33"/>
  <c r="AE169" i="33"/>
  <c r="AO255" i="33"/>
  <c r="U255" i="33"/>
  <c r="AZ255" i="33"/>
  <c r="Q264" i="33"/>
  <c r="I264" i="33" s="1"/>
  <c r="AF264" i="33"/>
  <c r="V69" i="33"/>
  <c r="AE69" i="33"/>
  <c r="AO69" i="33"/>
  <c r="AF110" i="33"/>
  <c r="Q110" i="33"/>
  <c r="AE110" i="33"/>
  <c r="U110" i="33"/>
  <c r="AZ110" i="33"/>
  <c r="AY110" i="33"/>
  <c r="S207" i="33"/>
  <c r="P207" i="33"/>
  <c r="AY207" i="33"/>
  <c r="U207" i="33"/>
  <c r="AZ207" i="33"/>
  <c r="AP207" i="33"/>
  <c r="V204" i="33"/>
  <c r="AP204" i="33"/>
  <c r="AO204" i="33"/>
  <c r="S204" i="33"/>
  <c r="AZ204" i="33"/>
  <c r="AY204" i="33"/>
  <c r="R222" i="33"/>
  <c r="P222" i="33"/>
  <c r="AP222" i="33"/>
  <c r="S222" i="33"/>
  <c r="AO222" i="33"/>
  <c r="AZ222" i="33"/>
  <c r="S271" i="33"/>
  <c r="AE271" i="33"/>
  <c r="P271" i="33"/>
  <c r="U271" i="33"/>
  <c r="Q271" i="33"/>
  <c r="M271" i="33" s="1"/>
  <c r="K271" i="33" s="1"/>
  <c r="AZ271" i="33"/>
  <c r="S6" i="33"/>
  <c r="P6" i="33"/>
  <c r="AZ6" i="33" s="1"/>
  <c r="V6" i="33"/>
  <c r="AF6" i="33"/>
  <c r="AP6" i="33"/>
  <c r="Q6" i="33"/>
  <c r="I6" i="33" s="1"/>
  <c r="V133" i="33"/>
  <c r="Q133" i="33"/>
  <c r="J133" i="33" s="1"/>
  <c r="AP133" i="33"/>
  <c r="S133" i="33"/>
  <c r="AO133" i="33"/>
  <c r="AE133" i="33"/>
  <c r="AZ133" i="33"/>
  <c r="P133" i="33"/>
  <c r="S32" i="33"/>
  <c r="Q32" i="33"/>
  <c r="P32" i="33"/>
  <c r="AZ32" i="33" s="1"/>
  <c r="R202" i="33"/>
  <c r="P202" i="33"/>
  <c r="AZ202" i="33"/>
  <c r="V202" i="33"/>
  <c r="AF202" i="33"/>
  <c r="AY202" i="33"/>
  <c r="AO202" i="33"/>
  <c r="U202" i="33"/>
  <c r="AP202" i="33"/>
  <c r="S56" i="33"/>
  <c r="U64" i="33"/>
  <c r="AF12" i="33"/>
  <c r="Q242" i="33"/>
  <c r="J242" i="33" s="1"/>
  <c r="U69" i="33"/>
  <c r="U222" i="33"/>
  <c r="P110" i="33"/>
  <c r="R110" i="33"/>
  <c r="Q207" i="33"/>
  <c r="M207" i="33" s="1"/>
  <c r="K207" i="33" s="1"/>
  <c r="AP255" i="33"/>
  <c r="AF200" i="33"/>
  <c r="AE50" i="33"/>
  <c r="AO82" i="33"/>
  <c r="AF87" i="33"/>
  <c r="V131" i="33"/>
  <c r="P130" i="33"/>
  <c r="Q62" i="33"/>
  <c r="I62" i="33" s="1"/>
  <c r="AO151" i="33"/>
  <c r="AF271" i="33"/>
  <c r="R271" i="33"/>
  <c r="V32" i="33"/>
  <c r="U133" i="33"/>
  <c r="R148" i="33"/>
  <c r="AE126" i="33"/>
  <c r="AZ262" i="33"/>
  <c r="AE56" i="33"/>
  <c r="R56" i="33"/>
  <c r="AO64" i="33"/>
  <c r="AP12" i="33"/>
  <c r="AF145" i="33"/>
  <c r="AO242" i="33"/>
  <c r="P204" i="33"/>
  <c r="U204" i="33"/>
  <c r="AO264" i="33"/>
  <c r="AE222" i="33"/>
  <c r="V110" i="33"/>
  <c r="AF207" i="33"/>
  <c r="P231" i="33"/>
  <c r="S255" i="33"/>
  <c r="Q50" i="33"/>
  <c r="J50" i="33" s="1"/>
  <c r="AF195" i="33"/>
  <c r="Q259" i="33"/>
  <c r="R128" i="33"/>
  <c r="S302" i="33"/>
  <c r="S130" i="33"/>
  <c r="AF62" i="33"/>
  <c r="AP271" i="33"/>
  <c r="AP32" i="33"/>
  <c r="AO32" i="33" s="1"/>
  <c r="R133" i="33"/>
  <c r="AO158" i="33"/>
  <c r="AE202" i="33"/>
  <c r="Q193" i="33"/>
  <c r="M193" i="33" s="1"/>
  <c r="K193" i="33" s="1"/>
  <c r="U193" i="33"/>
  <c r="P193" i="33"/>
  <c r="S279" i="33"/>
  <c r="AZ279" i="33"/>
  <c r="AP279" i="33"/>
  <c r="AO174" i="33"/>
  <c r="U174" i="33"/>
  <c r="AF174" i="33"/>
  <c r="AF122" i="33"/>
  <c r="U122" i="33"/>
  <c r="AZ122" i="33"/>
  <c r="AE270" i="33"/>
  <c r="U270" i="33"/>
  <c r="AF270" i="33"/>
  <c r="V95" i="33"/>
  <c r="AY95" i="33"/>
  <c r="AP95" i="33"/>
  <c r="AZ273" i="33"/>
  <c r="AO273" i="33"/>
  <c r="AZ116" i="33"/>
  <c r="Q116" i="33"/>
  <c r="L116" i="33" s="1"/>
  <c r="P200" i="33"/>
  <c r="AE200" i="33"/>
  <c r="S200" i="33"/>
  <c r="AE68" i="33"/>
  <c r="R68" i="33"/>
  <c r="V8" i="33"/>
  <c r="S8" i="33"/>
  <c r="Q182" i="33"/>
  <c r="L182" i="33" s="1"/>
  <c r="AZ182" i="33"/>
  <c r="S192" i="33"/>
  <c r="AO192" i="33"/>
  <c r="R282" i="33"/>
  <c r="V282" i="33"/>
  <c r="S291" i="33"/>
  <c r="AP291" i="33"/>
  <c r="V227" i="33"/>
  <c r="AE227" i="33"/>
  <c r="S227" i="33"/>
  <c r="S163" i="33"/>
  <c r="AE163" i="33"/>
  <c r="Q163" i="33"/>
  <c r="J163" i="33" s="1"/>
  <c r="AP87" i="33"/>
  <c r="Q87" i="33"/>
  <c r="J87" i="33" s="1"/>
  <c r="S82" i="33"/>
  <c r="Q82" i="33"/>
  <c r="AF82" i="33"/>
  <c r="V26" i="33"/>
  <c r="U26" i="33" s="1"/>
  <c r="R26" i="33"/>
  <c r="U79" i="33"/>
  <c r="R79" i="33"/>
  <c r="P132" i="33"/>
  <c r="AZ132" i="33"/>
  <c r="S242" i="33"/>
  <c r="P242" i="33"/>
  <c r="AP242" i="33"/>
  <c r="R242" i="33"/>
  <c r="V242" i="33"/>
  <c r="AE242" i="33"/>
  <c r="AF56" i="33"/>
  <c r="AY64" i="33"/>
  <c r="AY145" i="33"/>
  <c r="Q265" i="33"/>
  <c r="L265" i="33" s="1"/>
  <c r="S273" i="33"/>
  <c r="AY242" i="33"/>
  <c r="AF274" i="33"/>
  <c r="AE204" i="33"/>
  <c r="R204" i="33"/>
  <c r="AY264" i="33"/>
  <c r="AP174" i="33"/>
  <c r="AF222" i="33"/>
  <c r="AP231" i="33"/>
  <c r="U279" i="33"/>
  <c r="Q195" i="33"/>
  <c r="AE128" i="33"/>
  <c r="Q302" i="33"/>
  <c r="I302" i="33" s="1"/>
  <c r="AZ56" i="33"/>
  <c r="AO145" i="33"/>
  <c r="AZ169" i="33"/>
  <c r="AO193" i="33"/>
  <c r="AY273" i="33"/>
  <c r="AZ242" i="33"/>
  <c r="AZ274" i="33"/>
  <c r="AF204" i="33"/>
  <c r="V264" i="33"/>
  <c r="AY69" i="33"/>
  <c r="AP122" i="33"/>
  <c r="AP270" i="33"/>
  <c r="Q222" i="33"/>
  <c r="I222" i="33" s="1"/>
  <c r="AP110" i="33"/>
  <c r="AF95" i="33"/>
  <c r="AE207" i="33"/>
  <c r="V207" i="33"/>
  <c r="U231" i="33"/>
  <c r="AO279" i="33"/>
  <c r="Q26" i="33"/>
  <c r="J26" i="33" s="1"/>
  <c r="S50" i="33"/>
  <c r="P20" i="33"/>
  <c r="AZ20" i="33" s="1"/>
  <c r="U87" i="33"/>
  <c r="AP131" i="33"/>
  <c r="AP163" i="33"/>
  <c r="V195" i="33"/>
  <c r="AO259" i="33"/>
  <c r="Q282" i="33"/>
  <c r="I282" i="33" s="1"/>
  <c r="Q192" i="33"/>
  <c r="J192" i="33" s="1"/>
  <c r="AO182" i="33"/>
  <c r="P8" i="33"/>
  <c r="AZ8" i="33" s="1"/>
  <c r="P18" i="33"/>
  <c r="AO271" i="33"/>
  <c r="AF32" i="33"/>
  <c r="AZ146" i="33"/>
  <c r="S25" i="33"/>
  <c r="AY133" i="33"/>
  <c r="Q202" i="33"/>
  <c r="L202" i="33" s="1"/>
  <c r="U173" i="33"/>
  <c r="P173" i="33"/>
  <c r="AZ173" i="33"/>
  <c r="R173" i="33"/>
  <c r="AO173" i="33"/>
  <c r="AY173" i="33"/>
  <c r="V16" i="33"/>
  <c r="Q16" i="33"/>
  <c r="S16" i="33"/>
  <c r="AP16" i="33"/>
  <c r="R77" i="33"/>
  <c r="AO77" i="33"/>
  <c r="AZ77" i="33"/>
  <c r="U77" i="33"/>
  <c r="AP77" i="33"/>
  <c r="AY77" i="33"/>
  <c r="V303" i="33"/>
  <c r="AF303" i="33"/>
  <c r="AO303" i="33"/>
  <c r="S303" i="33"/>
  <c r="P303" i="33"/>
  <c r="AZ303" i="33"/>
  <c r="S125" i="33"/>
  <c r="AP125" i="33"/>
  <c r="Q125" i="33"/>
  <c r="L125" i="33" s="1"/>
  <c r="R125" i="33"/>
  <c r="AZ125" i="33"/>
  <c r="AF125" i="33"/>
  <c r="U167" i="33"/>
  <c r="Q167" i="33"/>
  <c r="I167" i="33" s="1"/>
  <c r="AO167" i="33"/>
  <c r="V167" i="33"/>
  <c r="AZ167" i="33"/>
  <c r="AY167" i="33"/>
  <c r="R253" i="33"/>
  <c r="P253" i="33"/>
  <c r="AY253" i="33"/>
  <c r="S253" i="33"/>
  <c r="AP253" i="33"/>
  <c r="AF253" i="33"/>
  <c r="S280" i="33"/>
  <c r="AO280" i="33"/>
  <c r="Q280" i="33"/>
  <c r="J280" i="33" s="1"/>
  <c r="U280" i="33"/>
  <c r="AF280" i="33"/>
  <c r="AY280" i="33"/>
  <c r="R268" i="33"/>
  <c r="Q268" i="33"/>
  <c r="L268" i="33" s="1"/>
  <c r="AF268" i="33"/>
  <c r="S268" i="33"/>
  <c r="AO268" i="33"/>
  <c r="AE268" i="33"/>
  <c r="R40" i="33"/>
  <c r="S40" i="33"/>
  <c r="AF40" i="33"/>
  <c r="R84" i="33"/>
  <c r="AP84" i="33"/>
  <c r="AO84" i="33"/>
  <c r="S84" i="33"/>
  <c r="P84" i="33"/>
  <c r="AE84" i="33"/>
  <c r="U52" i="33"/>
  <c r="R52" i="33"/>
  <c r="S28" i="33"/>
  <c r="AP28" i="33"/>
  <c r="V28" i="33"/>
  <c r="U28" i="33" s="1"/>
  <c r="Q28" i="33"/>
  <c r="L28" i="33" s="1"/>
  <c r="R223" i="33"/>
  <c r="AO223" i="33"/>
  <c r="Q223" i="33"/>
  <c r="I223" i="33" s="1"/>
  <c r="S223" i="33"/>
  <c r="AE223" i="33"/>
  <c r="AY223" i="33"/>
  <c r="U226" i="33"/>
  <c r="V226" i="33"/>
  <c r="AP226" i="33"/>
  <c r="S226" i="33"/>
  <c r="AF226" i="33"/>
  <c r="AY226" i="33"/>
  <c r="U224" i="33"/>
  <c r="AP224" i="33"/>
  <c r="AE224" i="33"/>
  <c r="V224" i="33"/>
  <c r="P224" i="33"/>
  <c r="AF224" i="33"/>
  <c r="U138" i="33"/>
  <c r="AO138" i="33"/>
  <c r="AZ138" i="33"/>
  <c r="S138" i="33"/>
  <c r="AF138" i="33"/>
  <c r="AY138" i="33"/>
  <c r="U127" i="33"/>
  <c r="P127" i="33"/>
  <c r="AP127" i="33"/>
  <c r="V127" i="33"/>
  <c r="AO127" i="33"/>
  <c r="AE127" i="33"/>
  <c r="R213" i="33"/>
  <c r="P213" i="33"/>
  <c r="AP213" i="33"/>
  <c r="V213" i="33"/>
  <c r="AF213" i="33"/>
  <c r="AY213" i="33"/>
  <c r="S152" i="33"/>
  <c r="AF152" i="33"/>
  <c r="AE152" i="33"/>
  <c r="R152" i="33"/>
  <c r="AZ152" i="33"/>
  <c r="P152" i="33"/>
  <c r="U166" i="33"/>
  <c r="AO166" i="33"/>
  <c r="AE166" i="33"/>
  <c r="S166" i="33"/>
  <c r="P166" i="33"/>
  <c r="AY166" i="33"/>
  <c r="U293" i="33"/>
  <c r="AP293" i="33"/>
  <c r="AE293" i="33"/>
  <c r="R293" i="33"/>
  <c r="Q293" i="33"/>
  <c r="L293" i="33" s="1"/>
  <c r="AZ293" i="33"/>
  <c r="U91" i="33"/>
  <c r="Q91" i="33"/>
  <c r="M91" i="33" s="1"/>
  <c r="K91" i="33" s="1"/>
  <c r="AF91" i="33"/>
  <c r="V91" i="33"/>
  <c r="AO91" i="33"/>
  <c r="AP91" i="33"/>
  <c r="V248" i="33"/>
  <c r="Q248" i="33"/>
  <c r="J248" i="33" s="1"/>
  <c r="AO248" i="33"/>
  <c r="U248" i="33"/>
  <c r="S248" i="33"/>
  <c r="AP248" i="33"/>
  <c r="S190" i="33"/>
  <c r="Q190" i="33"/>
  <c r="I190" i="33" s="1"/>
  <c r="AY190" i="33"/>
  <c r="U190" i="33"/>
  <c r="AP190" i="33"/>
  <c r="AF190" i="33"/>
  <c r="S33" i="33"/>
  <c r="R33" i="33"/>
  <c r="AP102" i="33"/>
  <c r="V102" i="33"/>
  <c r="AY102" i="33"/>
  <c r="U83" i="33"/>
  <c r="AF83" i="33"/>
  <c r="AP83" i="33"/>
  <c r="U141" i="33"/>
  <c r="Q141" i="33"/>
  <c r="M141" i="33" s="1"/>
  <c r="K141" i="33" s="1"/>
  <c r="P183" i="33"/>
  <c r="Q183" i="33"/>
  <c r="M183" i="33" s="1"/>
  <c r="K183" i="33" s="1"/>
  <c r="R225" i="33"/>
  <c r="Q225" i="33"/>
  <c r="I225" i="33" s="1"/>
  <c r="AF225" i="33"/>
  <c r="U269" i="33"/>
  <c r="AP269" i="33"/>
  <c r="U124" i="33"/>
  <c r="V124" i="33"/>
  <c r="AF124" i="33"/>
  <c r="R124" i="33"/>
  <c r="Q124" i="33"/>
  <c r="I124" i="33" s="1"/>
  <c r="AZ53" i="33"/>
  <c r="AP53" i="33"/>
  <c r="S300" i="33"/>
  <c r="V300" i="33"/>
  <c r="AE300" i="33"/>
  <c r="AO300" i="33"/>
  <c r="R48" i="33"/>
  <c r="AO48" i="33"/>
  <c r="U135" i="33"/>
  <c r="P135" i="33"/>
  <c r="R177" i="33"/>
  <c r="S177" i="33"/>
  <c r="AZ177" i="33"/>
  <c r="V177" i="33"/>
  <c r="AY177" i="33"/>
  <c r="U263" i="33"/>
  <c r="AP263" i="33"/>
  <c r="U210" i="33"/>
  <c r="S210" i="33"/>
  <c r="V210" i="33"/>
  <c r="AZ210" i="33"/>
  <c r="AY210" i="33"/>
  <c r="U73" i="33"/>
  <c r="AP73" i="33"/>
  <c r="AF73" i="33"/>
  <c r="AE180" i="33"/>
  <c r="S180" i="33"/>
  <c r="V109" i="33"/>
  <c r="S109" i="33"/>
  <c r="AE109" i="33"/>
  <c r="P109" i="33"/>
  <c r="AO101" i="33"/>
  <c r="U101" i="33"/>
  <c r="S34" i="33"/>
  <c r="Q34" i="33"/>
  <c r="L34" i="33" s="1"/>
  <c r="R76" i="33"/>
  <c r="Q76" i="33"/>
  <c r="M76" i="33" s="1"/>
  <c r="K76" i="33" s="1"/>
  <c r="U254" i="33"/>
  <c r="AP254" i="33"/>
  <c r="Q254" i="33"/>
  <c r="I254" i="33" s="1"/>
  <c r="AO212" i="33"/>
  <c r="S212" i="33"/>
  <c r="AZ61" i="33"/>
  <c r="AY61" i="33"/>
  <c r="S144" i="33"/>
  <c r="AZ144" i="33"/>
  <c r="AO49" i="33"/>
  <c r="AE49" i="33"/>
  <c r="AZ267" i="33"/>
  <c r="Q267" i="33"/>
  <c r="L267" i="33" s="1"/>
  <c r="AY267" i="33"/>
  <c r="S171" i="33"/>
  <c r="AO171" i="33"/>
  <c r="S103" i="33"/>
  <c r="AP103" i="33"/>
  <c r="U58" i="33"/>
  <c r="AP58" i="33"/>
  <c r="S42" i="33"/>
  <c r="AF42" i="33"/>
  <c r="AE42" i="33" s="1"/>
  <c r="V13" i="33"/>
  <c r="AF13" i="33"/>
  <c r="AP13" i="33"/>
  <c r="P13" i="33"/>
  <c r="AZ13" i="33" s="1"/>
  <c r="V23" i="33"/>
  <c r="AF23" i="33"/>
  <c r="AE23" i="33" s="1"/>
  <c r="R23" i="33"/>
  <c r="P23" i="33"/>
  <c r="V159" i="33"/>
  <c r="P159" i="33"/>
  <c r="AY159" i="33"/>
  <c r="S159" i="33"/>
  <c r="Q159" i="33"/>
  <c r="J159" i="33" s="1"/>
  <c r="AE159" i="33"/>
  <c r="U245" i="33"/>
  <c r="AZ245" i="33"/>
  <c r="AO245" i="33"/>
  <c r="R245" i="33"/>
  <c r="AF245" i="33"/>
  <c r="AY245" i="33"/>
  <c r="AP245" i="33"/>
  <c r="P245" i="33"/>
  <c r="V245" i="33"/>
  <c r="Q245" i="33"/>
  <c r="S65" i="33"/>
  <c r="AO65" i="33"/>
  <c r="AY65" i="33"/>
  <c r="U65" i="33"/>
  <c r="AF65" i="33"/>
  <c r="P65" i="33"/>
  <c r="AP65" i="33"/>
  <c r="R65" i="33"/>
  <c r="AE65" i="33"/>
  <c r="AZ65" i="33"/>
  <c r="Q65" i="33"/>
  <c r="I65" i="33" s="1"/>
  <c r="S304" i="33"/>
  <c r="Q304" i="33"/>
  <c r="L304" i="33" s="1"/>
  <c r="AZ304" i="33"/>
  <c r="AF304" i="33"/>
  <c r="U304" i="33"/>
  <c r="AP304" i="33"/>
  <c r="V304" i="33"/>
  <c r="AY304" i="33"/>
  <c r="R304" i="33"/>
  <c r="AE304" i="33"/>
  <c r="AO304" i="33"/>
  <c r="P304" i="33"/>
  <c r="S236" i="33"/>
  <c r="P236" i="33"/>
  <c r="AY236" i="33"/>
  <c r="U236" i="33"/>
  <c r="AZ236" i="33"/>
  <c r="AE236" i="33"/>
  <c r="V104" i="33"/>
  <c r="Q104" i="33"/>
  <c r="I104" i="33" s="1"/>
  <c r="S104" i="33"/>
  <c r="AO104" i="33"/>
  <c r="P104" i="33"/>
  <c r="AY104" i="33"/>
  <c r="R149" i="33"/>
  <c r="AP149" i="33"/>
  <c r="P149" i="33"/>
  <c r="S149" i="33"/>
  <c r="Q149" i="33"/>
  <c r="J149" i="33" s="1"/>
  <c r="AY149" i="33"/>
  <c r="AZ149" i="33"/>
  <c r="U149" i="33"/>
  <c r="AF149" i="33"/>
  <c r="AE149" i="33"/>
  <c r="S233" i="33"/>
  <c r="AP233" i="33"/>
  <c r="AZ233" i="33"/>
  <c r="V233" i="33"/>
  <c r="AO233" i="33"/>
  <c r="AY233" i="33"/>
  <c r="S266" i="33"/>
  <c r="AO266" i="33"/>
  <c r="AZ266" i="33"/>
  <c r="V266" i="33"/>
  <c r="AF266" i="33"/>
  <c r="AP266" i="33"/>
  <c r="R196" i="33"/>
  <c r="Q196" i="33"/>
  <c r="M196" i="33" s="1"/>
  <c r="K196" i="33" s="1"/>
  <c r="AF196" i="33"/>
  <c r="V196" i="33"/>
  <c r="AZ196" i="33"/>
  <c r="AO196" i="33"/>
  <c r="S196" i="33"/>
  <c r="AY196" i="33"/>
  <c r="P196" i="33"/>
  <c r="AP196" i="33"/>
  <c r="AE196" i="33"/>
  <c r="U292" i="33"/>
  <c r="AZ292" i="33"/>
  <c r="AF292" i="33"/>
  <c r="R292" i="33"/>
  <c r="Q292" i="33"/>
  <c r="M292" i="33" s="1"/>
  <c r="K292" i="33" s="1"/>
  <c r="AE292" i="33"/>
  <c r="V292" i="33"/>
  <c r="AY292" i="33"/>
  <c r="S292" i="33"/>
  <c r="AP292" i="33"/>
  <c r="U33" i="33"/>
  <c r="S48" i="33"/>
  <c r="AE104" i="33"/>
  <c r="R104" i="33"/>
  <c r="AP23" i="33"/>
  <c r="AE83" i="33"/>
  <c r="AF177" i="33"/>
  <c r="AY225" i="33"/>
  <c r="AE233" i="33"/>
  <c r="R233" i="33"/>
  <c r="S73" i="33"/>
  <c r="AO236" i="33"/>
  <c r="V236" i="33"/>
  <c r="U300" i="33"/>
  <c r="P102" i="33"/>
  <c r="AO159" i="33"/>
  <c r="V183" i="33"/>
  <c r="R266" i="33"/>
  <c r="U266" i="33"/>
  <c r="U90" i="33"/>
  <c r="Q139" i="33"/>
  <c r="J139" i="33" s="1"/>
  <c r="U235" i="33"/>
  <c r="AE299" i="33"/>
  <c r="S61" i="33"/>
  <c r="S13" i="33"/>
  <c r="V56" i="33"/>
  <c r="AP56" i="33"/>
  <c r="AO56" i="33"/>
  <c r="AY56" i="33"/>
  <c r="S12" i="33"/>
  <c r="P12" i="33"/>
  <c r="AZ12" i="33" s="1"/>
  <c r="R12" i="33"/>
  <c r="Q12" i="33"/>
  <c r="I12" i="33" s="1"/>
  <c r="V107" i="33"/>
  <c r="AO107" i="33"/>
  <c r="AZ107" i="33"/>
  <c r="S107" i="33"/>
  <c r="P107" i="33"/>
  <c r="AE107" i="33"/>
  <c r="R107" i="33"/>
  <c r="AY107" i="33"/>
  <c r="Q107" i="33"/>
  <c r="L107" i="33" s="1"/>
  <c r="U107" i="33"/>
  <c r="U151" i="33"/>
  <c r="Q151" i="33"/>
  <c r="I151" i="33" s="1"/>
  <c r="AP151" i="33"/>
  <c r="R151" i="33"/>
  <c r="P151" i="33"/>
  <c r="AE151" i="33"/>
  <c r="S151" i="33"/>
  <c r="AY151" i="33"/>
  <c r="AF151" i="33"/>
  <c r="AZ151" i="33"/>
  <c r="R193" i="33"/>
  <c r="AP193" i="33"/>
  <c r="AZ193" i="33"/>
  <c r="S193" i="33"/>
  <c r="AF193" i="33"/>
  <c r="AE193" i="33"/>
  <c r="U237" i="33"/>
  <c r="Q237" i="33"/>
  <c r="J237" i="33" s="1"/>
  <c r="AY237" i="33"/>
  <c r="S237" i="33"/>
  <c r="AP237" i="33"/>
  <c r="AO237" i="33"/>
  <c r="R237" i="33"/>
  <c r="AF237" i="33"/>
  <c r="V237" i="33"/>
  <c r="AE237" i="33"/>
  <c r="AZ237" i="33"/>
  <c r="R279" i="33"/>
  <c r="AF279" i="33"/>
  <c r="Q279" i="33"/>
  <c r="I279" i="33" s="1"/>
  <c r="V279" i="33"/>
  <c r="P279" i="33"/>
  <c r="AY279" i="33"/>
  <c r="U274" i="33"/>
  <c r="P274" i="33"/>
  <c r="AE274" i="33"/>
  <c r="S274" i="33"/>
  <c r="AO274" i="33"/>
  <c r="Q274" i="33"/>
  <c r="S148" i="33"/>
  <c r="AF148" i="33"/>
  <c r="AY148" i="33"/>
  <c r="U148" i="33"/>
  <c r="AZ148" i="33"/>
  <c r="AE148" i="33"/>
  <c r="P148" i="33"/>
  <c r="Q148" i="33"/>
  <c r="AP148" i="33"/>
  <c r="AO148" i="33"/>
  <c r="S256" i="33"/>
  <c r="P256" i="33"/>
  <c r="AY256" i="33"/>
  <c r="R256" i="33"/>
  <c r="Q256" i="33"/>
  <c r="L256" i="33" s="1"/>
  <c r="AF256" i="33"/>
  <c r="U256" i="33"/>
  <c r="AO256" i="33"/>
  <c r="AZ256" i="33"/>
  <c r="V256" i="33"/>
  <c r="AP256" i="33"/>
  <c r="R174" i="33"/>
  <c r="Q174" i="33"/>
  <c r="M174" i="33" s="1"/>
  <c r="K174" i="33" s="1"/>
  <c r="AY174" i="33"/>
  <c r="S174" i="33"/>
  <c r="AZ174" i="33"/>
  <c r="P174" i="33"/>
  <c r="R122" i="33"/>
  <c r="Q122" i="33"/>
  <c r="I122" i="33" s="1"/>
  <c r="P122" i="33"/>
  <c r="V122" i="33"/>
  <c r="AO122" i="33"/>
  <c r="AY122" i="33"/>
  <c r="R270" i="33"/>
  <c r="P270" i="33"/>
  <c r="AZ270" i="33"/>
  <c r="S270" i="33"/>
  <c r="Q270" i="33"/>
  <c r="J270" i="33" s="1"/>
  <c r="AY270" i="33"/>
  <c r="S64" i="33"/>
  <c r="AF64" i="33"/>
  <c r="AZ64" i="33"/>
  <c r="Q64" i="33"/>
  <c r="L64" i="33" s="1"/>
  <c r="V64" i="33"/>
  <c r="AE64" i="33"/>
  <c r="R36" i="33"/>
  <c r="S36" i="33"/>
  <c r="AP36" i="33"/>
  <c r="AO36" i="33" s="1"/>
  <c r="V36" i="33"/>
  <c r="P36" i="33"/>
  <c r="AZ36" i="33" s="1"/>
  <c r="Q36" i="33"/>
  <c r="I36" i="33" s="1"/>
  <c r="S95" i="33"/>
  <c r="AO95" i="33"/>
  <c r="AE95" i="33"/>
  <c r="U95" i="33"/>
  <c r="Q95" i="33"/>
  <c r="P95" i="33"/>
  <c r="R145" i="33"/>
  <c r="AP145" i="33"/>
  <c r="P145" i="33"/>
  <c r="S145" i="33"/>
  <c r="AZ145" i="33"/>
  <c r="AE145" i="33"/>
  <c r="S189" i="33"/>
  <c r="P189" i="33"/>
  <c r="R189" i="33"/>
  <c r="V189" i="33"/>
  <c r="AZ189" i="33"/>
  <c r="AP189" i="33"/>
  <c r="U189" i="33"/>
  <c r="Q189" i="33"/>
  <c r="J189" i="33" s="1"/>
  <c r="AF189" i="33"/>
  <c r="AE189" i="33"/>
  <c r="AY189" i="33"/>
  <c r="R231" i="33"/>
  <c r="AF231" i="33"/>
  <c r="AZ231" i="33"/>
  <c r="V231" i="33"/>
  <c r="Q231" i="33"/>
  <c r="L231" i="33" s="1"/>
  <c r="AE231" i="33"/>
  <c r="R273" i="33"/>
  <c r="AF273" i="33"/>
  <c r="AP273" i="33"/>
  <c r="U273" i="33"/>
  <c r="P273" i="33"/>
  <c r="Q273" i="33"/>
  <c r="I273" i="33" s="1"/>
  <c r="V258" i="33"/>
  <c r="Q258" i="33"/>
  <c r="P258" i="33"/>
  <c r="U258" i="33"/>
  <c r="AO258" i="33"/>
  <c r="AE258" i="33"/>
  <c r="AF258" i="33"/>
  <c r="S258" i="33"/>
  <c r="AY258" i="33"/>
  <c r="AP258" i="33"/>
  <c r="AZ258" i="33"/>
  <c r="S116" i="33"/>
  <c r="AE116" i="33"/>
  <c r="AY116" i="33"/>
  <c r="U116" i="33"/>
  <c r="AF116" i="33"/>
  <c r="AP116" i="33"/>
  <c r="P116" i="33"/>
  <c r="AO116" i="33"/>
  <c r="R116" i="33"/>
  <c r="V116" i="33"/>
  <c r="U200" i="33"/>
  <c r="Q200" i="33"/>
  <c r="M200" i="33" s="1"/>
  <c r="K200" i="33" s="1"/>
  <c r="AY200" i="33"/>
  <c r="V200" i="33"/>
  <c r="AO200" i="33"/>
  <c r="AZ200" i="33"/>
  <c r="S158" i="33"/>
  <c r="Q158" i="33"/>
  <c r="L158" i="33" s="1"/>
  <c r="AF158" i="33"/>
  <c r="V158" i="33"/>
  <c r="AZ158" i="33"/>
  <c r="AY158" i="33"/>
  <c r="U158" i="33"/>
  <c r="AE158" i="33"/>
  <c r="R158" i="33"/>
  <c r="AP158" i="33"/>
  <c r="S146" i="33"/>
  <c r="AP146" i="33"/>
  <c r="V146" i="33"/>
  <c r="R146" i="33"/>
  <c r="Q146" i="33"/>
  <c r="AO146" i="33"/>
  <c r="U146" i="33"/>
  <c r="AY146" i="33"/>
  <c r="P146" i="33"/>
  <c r="AF146" i="33"/>
  <c r="V262" i="33"/>
  <c r="AO262" i="33"/>
  <c r="AE262" i="33"/>
  <c r="R262" i="33"/>
  <c r="AP262" i="33"/>
  <c r="AF262" i="33"/>
  <c r="Q262" i="33"/>
  <c r="I262" i="33" s="1"/>
  <c r="U262" i="33"/>
  <c r="AY262" i="33"/>
  <c r="S262" i="33"/>
  <c r="AP18" i="33"/>
  <c r="AF18" i="33"/>
  <c r="R18" i="33"/>
  <c r="AZ18" i="33"/>
  <c r="S18" i="33"/>
  <c r="V68" i="33"/>
  <c r="AZ68" i="33"/>
  <c r="P68" i="33"/>
  <c r="U68" i="33"/>
  <c r="AP68" i="33"/>
  <c r="AO68" i="33"/>
  <c r="S68" i="33"/>
  <c r="AY68" i="33"/>
  <c r="AF68" i="33"/>
  <c r="Q68" i="33"/>
  <c r="J68" i="33" s="1"/>
  <c r="AF25" i="33"/>
  <c r="V25" i="33"/>
  <c r="AP25" i="33"/>
  <c r="AO25" i="33" s="1"/>
  <c r="P25" i="33"/>
  <c r="AZ25" i="33" s="1"/>
  <c r="Q25" i="33"/>
  <c r="I25" i="33" s="1"/>
  <c r="S14" i="33"/>
  <c r="AP14" i="33"/>
  <c r="Q14" i="33"/>
  <c r="J14" i="33" s="1"/>
  <c r="R14" i="33"/>
  <c r="AF14" i="33"/>
  <c r="V14" i="33"/>
  <c r="R8" i="33"/>
  <c r="AF8" i="33"/>
  <c r="Q8" i="33"/>
  <c r="AP8" i="33"/>
  <c r="U130" i="33"/>
  <c r="Q130" i="33"/>
  <c r="I130" i="33" s="1"/>
  <c r="AE130" i="33"/>
  <c r="AF130" i="33"/>
  <c r="AP130" i="33"/>
  <c r="R130" i="33"/>
  <c r="AO130" i="33"/>
  <c r="AY130" i="33"/>
  <c r="S182" i="33"/>
  <c r="AP182" i="33"/>
  <c r="AE182" i="33"/>
  <c r="R182" i="33"/>
  <c r="AF182" i="33"/>
  <c r="V182" i="33"/>
  <c r="P182" i="33"/>
  <c r="R302" i="33"/>
  <c r="AZ302" i="33"/>
  <c r="AO302" i="33"/>
  <c r="AF302" i="33"/>
  <c r="P302" i="33"/>
  <c r="AP302" i="33"/>
  <c r="U302" i="33"/>
  <c r="V192" i="33"/>
  <c r="P192" i="33"/>
  <c r="AP192" i="33"/>
  <c r="U192" i="33"/>
  <c r="AF192" i="33"/>
  <c r="AY192" i="33"/>
  <c r="R192" i="33"/>
  <c r="AZ192" i="33"/>
  <c r="U128" i="33"/>
  <c r="P128" i="33"/>
  <c r="AP128" i="33"/>
  <c r="V128" i="33"/>
  <c r="AF128" i="33"/>
  <c r="S128" i="33"/>
  <c r="AO128" i="33"/>
  <c r="S282" i="33"/>
  <c r="AZ282" i="33"/>
  <c r="P282" i="33"/>
  <c r="AF282" i="33"/>
  <c r="AY282" i="33"/>
  <c r="U282" i="33"/>
  <c r="AO282" i="33"/>
  <c r="AE282" i="33"/>
  <c r="R291" i="33"/>
  <c r="AO291" i="33"/>
  <c r="Q291" i="33"/>
  <c r="I291" i="33" s="1"/>
  <c r="U291" i="33"/>
  <c r="P291" i="33"/>
  <c r="AE291" i="33"/>
  <c r="V291" i="33"/>
  <c r="AY291" i="33"/>
  <c r="V259" i="33"/>
  <c r="AP259" i="33"/>
  <c r="AY259" i="33"/>
  <c r="S259" i="33"/>
  <c r="AE259" i="33"/>
  <c r="AZ259" i="33"/>
  <c r="AF259" i="33"/>
  <c r="R227" i="33"/>
  <c r="Q227" i="33"/>
  <c r="J227" i="33" s="1"/>
  <c r="AF227" i="33"/>
  <c r="AZ227" i="33"/>
  <c r="U227" i="33"/>
  <c r="P227" i="33"/>
  <c r="AY227" i="33"/>
  <c r="S195" i="33"/>
  <c r="P195" i="33"/>
  <c r="AY195" i="33"/>
  <c r="U195" i="33"/>
  <c r="AZ195" i="33"/>
  <c r="AE195" i="33"/>
  <c r="R163" i="33"/>
  <c r="P163" i="33"/>
  <c r="AF163" i="33"/>
  <c r="V163" i="33"/>
  <c r="AO163" i="33"/>
  <c r="AZ163" i="33"/>
  <c r="S131" i="33"/>
  <c r="AZ131" i="33"/>
  <c r="AE131" i="33"/>
  <c r="U131" i="33"/>
  <c r="AO131" i="33"/>
  <c r="Q131" i="33"/>
  <c r="M131" i="33" s="1"/>
  <c r="K131" i="33" s="1"/>
  <c r="R87" i="33"/>
  <c r="AZ87" i="33"/>
  <c r="AE87" i="33"/>
  <c r="V87" i="33"/>
  <c r="P87" i="33"/>
  <c r="AO87" i="33"/>
  <c r="V20" i="33"/>
  <c r="Q20" i="33"/>
  <c r="L20" i="33" s="1"/>
  <c r="R20" i="33"/>
  <c r="AF20" i="33"/>
  <c r="V82" i="33"/>
  <c r="P82" i="33"/>
  <c r="AY82" i="33"/>
  <c r="U82" i="33"/>
  <c r="AZ82" i="33"/>
  <c r="AE82" i="33"/>
  <c r="V50" i="33"/>
  <c r="AZ50" i="33"/>
  <c r="AY50" i="33"/>
  <c r="R50" i="33"/>
  <c r="AP50" i="33"/>
  <c r="P50" i="33"/>
  <c r="S26" i="33"/>
  <c r="AF26" i="33"/>
  <c r="AE26" i="33" s="1"/>
  <c r="P26" i="33"/>
  <c r="AZ26" i="33" s="1"/>
  <c r="U62" i="33"/>
  <c r="P62" i="33"/>
  <c r="AY62" i="33"/>
  <c r="S62" i="33"/>
  <c r="AO62" i="33"/>
  <c r="V62" i="33"/>
  <c r="AZ62" i="33"/>
  <c r="V79" i="33"/>
  <c r="AF79" i="33"/>
  <c r="AY79" i="33"/>
  <c r="S79" i="33"/>
  <c r="AO79" i="33"/>
  <c r="AE79" i="33"/>
  <c r="AP79" i="33"/>
  <c r="AZ79" i="33"/>
  <c r="Q79" i="33"/>
  <c r="M79" i="33" s="1"/>
  <c r="K79" i="33" s="1"/>
  <c r="S181" i="33"/>
  <c r="Q181" i="33"/>
  <c r="J181" i="33" s="1"/>
  <c r="AY181" i="33"/>
  <c r="U181" i="33"/>
  <c r="AO181" i="33"/>
  <c r="AZ181" i="33"/>
  <c r="P181" i="33"/>
  <c r="AP181" i="33"/>
  <c r="AE181" i="33"/>
  <c r="R181" i="33"/>
  <c r="U265" i="33"/>
  <c r="AO265" i="33"/>
  <c r="AP265" i="33"/>
  <c r="S265" i="33"/>
  <c r="AZ265" i="33"/>
  <c r="AY265" i="33"/>
  <c r="S132" i="33"/>
  <c r="AO132" i="33"/>
  <c r="AE132" i="33"/>
  <c r="U132" i="33"/>
  <c r="Q132" i="33"/>
  <c r="AF132" i="33"/>
  <c r="R132" i="33"/>
  <c r="AY132" i="33"/>
  <c r="V132" i="33"/>
  <c r="AP132" i="33"/>
  <c r="S126" i="33"/>
  <c r="AP126" i="33"/>
  <c r="AO126" i="33"/>
  <c r="V126" i="33"/>
  <c r="Q126" i="33"/>
  <c r="L126" i="33" s="1"/>
  <c r="AY126" i="33"/>
  <c r="P126" i="33"/>
  <c r="AZ126" i="33"/>
  <c r="U126" i="33"/>
  <c r="R126" i="33"/>
  <c r="V230" i="33"/>
  <c r="AZ230" i="33"/>
  <c r="AE230" i="33"/>
  <c r="R230" i="33"/>
  <c r="AP230" i="33"/>
  <c r="AY230" i="33"/>
  <c r="P230" i="33"/>
  <c r="U230" i="33"/>
  <c r="AF230" i="33"/>
  <c r="Q230" i="33"/>
  <c r="J230" i="33" s="1"/>
  <c r="AO230" i="33"/>
  <c r="R59" i="33"/>
  <c r="AF59" i="33"/>
  <c r="AO59" i="33"/>
  <c r="V59" i="33"/>
  <c r="AP59" i="33"/>
  <c r="P59" i="33"/>
  <c r="AZ59" i="33"/>
  <c r="Q59" i="33"/>
  <c r="I59" i="33" s="1"/>
  <c r="U59" i="33"/>
  <c r="S59" i="33"/>
  <c r="V169" i="33"/>
  <c r="AF169" i="33"/>
  <c r="AO169" i="33"/>
  <c r="AP169" i="33"/>
  <c r="U169" i="33"/>
  <c r="AY169" i="33"/>
  <c r="R255" i="33"/>
  <c r="Q255" i="33"/>
  <c r="AE255" i="33"/>
  <c r="V255" i="33"/>
  <c r="AF255" i="33"/>
  <c r="P255" i="33"/>
  <c r="S11" i="33"/>
  <c r="AP11" i="33"/>
  <c r="Q11" i="33"/>
  <c r="L11" i="33" s="1"/>
  <c r="P11" i="33"/>
  <c r="AZ11" i="33" s="1"/>
  <c r="V11" i="33"/>
  <c r="R11" i="33"/>
  <c r="U264" i="33"/>
  <c r="AP264" i="33"/>
  <c r="P264" i="33"/>
  <c r="AZ264" i="33"/>
  <c r="S264" i="33"/>
  <c r="AE264" i="33"/>
  <c r="R69" i="33"/>
  <c r="AP69" i="33"/>
  <c r="P69" i="33"/>
  <c r="S69" i="33"/>
  <c r="AF69" i="33"/>
  <c r="AZ69" i="33"/>
  <c r="Q33" i="33"/>
  <c r="L33" i="33" s="1"/>
  <c r="Q48" i="33"/>
  <c r="AZ104" i="33"/>
  <c r="AZ23" i="33"/>
  <c r="S83" i="33"/>
  <c r="V225" i="33"/>
  <c r="P233" i="33"/>
  <c r="AE210" i="33"/>
  <c r="AY73" i="33"/>
  <c r="AP124" i="33"/>
  <c r="AZ109" i="33"/>
  <c r="Q236" i="33"/>
  <c r="M236" i="33" s="1"/>
  <c r="K236" i="33" s="1"/>
  <c r="Q300" i="33"/>
  <c r="M300" i="33" s="1"/>
  <c r="K300" i="33" s="1"/>
  <c r="R34" i="33"/>
  <c r="AP159" i="33"/>
  <c r="R159" i="33"/>
  <c r="Q266" i="33"/>
  <c r="I266" i="33" s="1"/>
  <c r="AY134" i="33"/>
  <c r="AE103" i="33"/>
  <c r="S203" i="33"/>
  <c r="AY144" i="33"/>
  <c r="AY208" i="33"/>
  <c r="AP162" i="33"/>
  <c r="V149" i="33"/>
  <c r="AE245" i="33"/>
  <c r="U196" i="33"/>
  <c r="AO292" i="33"/>
  <c r="V65" i="33"/>
  <c r="O4" i="33"/>
  <c r="R102" i="33"/>
  <c r="AZ102" i="33"/>
  <c r="S141" i="33"/>
  <c r="AP141" i="33"/>
  <c r="AY141" i="33"/>
  <c r="V141" i="33"/>
  <c r="P141" i="33"/>
  <c r="AO141" i="33"/>
  <c r="R141" i="33"/>
  <c r="AE141" i="33"/>
  <c r="AF141" i="33"/>
  <c r="R183" i="33"/>
  <c r="AZ183" i="33"/>
  <c r="AE183" i="33"/>
  <c r="S183" i="33"/>
  <c r="AO183" i="33"/>
  <c r="AY183" i="33"/>
  <c r="R269" i="33"/>
  <c r="Q269" i="33"/>
  <c r="I269" i="33" s="1"/>
  <c r="AF269" i="33"/>
  <c r="V269" i="33"/>
  <c r="AZ269" i="33"/>
  <c r="AY269" i="33"/>
  <c r="S269" i="33"/>
  <c r="AE269" i="33"/>
  <c r="AO269" i="33"/>
  <c r="V234" i="33"/>
  <c r="AF234" i="33"/>
  <c r="AE234" i="33"/>
  <c r="R234" i="33"/>
  <c r="Q234" i="33"/>
  <c r="L234" i="33" s="1"/>
  <c r="AY234" i="33"/>
  <c r="S234" i="33"/>
  <c r="P234" i="33"/>
  <c r="AO234" i="33"/>
  <c r="U216" i="33"/>
  <c r="AP216" i="33"/>
  <c r="AZ216" i="33"/>
  <c r="V216" i="33"/>
  <c r="AO216" i="33"/>
  <c r="AF216" i="33"/>
  <c r="R216" i="33"/>
  <c r="AE216" i="33"/>
  <c r="P216" i="33"/>
  <c r="R134" i="33"/>
  <c r="AO134" i="33"/>
  <c r="AE134" i="33"/>
  <c r="V134" i="33"/>
  <c r="AP134" i="33"/>
  <c r="Q134" i="33"/>
  <c r="L134" i="33" s="1"/>
  <c r="R53" i="33"/>
  <c r="Q53" i="33"/>
  <c r="J53" i="33" s="1"/>
  <c r="AY53" i="33"/>
  <c r="V53" i="33"/>
  <c r="AF53" i="33"/>
  <c r="AE53" i="33"/>
  <c r="U108" i="33"/>
  <c r="AP108" i="33"/>
  <c r="AY108" i="33"/>
  <c r="R108" i="33"/>
  <c r="AF108" i="33"/>
  <c r="AO108" i="33"/>
  <c r="AZ108" i="33"/>
  <c r="S108" i="33"/>
  <c r="AE108" i="33"/>
  <c r="R75" i="33"/>
  <c r="Q75" i="33"/>
  <c r="J75" i="33" s="1"/>
  <c r="AE75" i="33"/>
  <c r="S75" i="33"/>
  <c r="AP75" i="33"/>
  <c r="AY75" i="33"/>
  <c r="P75" i="33"/>
  <c r="V75" i="33"/>
  <c r="AZ75" i="33"/>
  <c r="R135" i="33"/>
  <c r="AZ135" i="33"/>
  <c r="AY135" i="33"/>
  <c r="S135" i="33"/>
  <c r="AF135" i="33"/>
  <c r="AE135" i="33"/>
  <c r="Q135" i="33"/>
  <c r="V135" i="33"/>
  <c r="AP135" i="33"/>
  <c r="S221" i="33"/>
  <c r="Q221" i="33"/>
  <c r="I221" i="33" s="1"/>
  <c r="AF221" i="33"/>
  <c r="R221" i="33"/>
  <c r="P221" i="33"/>
  <c r="AO221" i="33"/>
  <c r="AP221" i="33"/>
  <c r="V221" i="33"/>
  <c r="AY221" i="33"/>
  <c r="S263" i="33"/>
  <c r="AF263" i="33"/>
  <c r="AY263" i="33"/>
  <c r="R263" i="33"/>
  <c r="Q263" i="33"/>
  <c r="AE263" i="33"/>
  <c r="P263" i="33"/>
  <c r="V263" i="33"/>
  <c r="AZ263" i="33"/>
  <c r="U180" i="33"/>
  <c r="Q180" i="33"/>
  <c r="J180" i="33" s="1"/>
  <c r="AY180" i="33"/>
  <c r="V180" i="33"/>
  <c r="AO180" i="33"/>
  <c r="P180" i="33"/>
  <c r="AP180" i="33"/>
  <c r="R180" i="33"/>
  <c r="AZ180" i="33"/>
  <c r="S101" i="33"/>
  <c r="AZ101" i="33"/>
  <c r="AE101" i="33"/>
  <c r="R101" i="33"/>
  <c r="Q101" i="33"/>
  <c r="I101" i="33" s="1"/>
  <c r="AY101" i="33"/>
  <c r="AP101" i="33"/>
  <c r="V101" i="33"/>
  <c r="AF101" i="33"/>
  <c r="S24" i="33"/>
  <c r="P24" i="33"/>
  <c r="AZ24" i="33" s="1"/>
  <c r="V24" i="33"/>
  <c r="U24" i="33" s="1"/>
  <c r="AF24" i="33"/>
  <c r="R24" i="33"/>
  <c r="Q24" i="33"/>
  <c r="U76" i="33"/>
  <c r="AF76" i="33"/>
  <c r="AE76" i="33"/>
  <c r="S76" i="33"/>
  <c r="AO76" i="33"/>
  <c r="AZ76" i="33"/>
  <c r="AP76" i="33"/>
  <c r="V76" i="33"/>
  <c r="AY76" i="33"/>
  <c r="V41" i="33"/>
  <c r="Q41" i="33"/>
  <c r="M41" i="33" s="1"/>
  <c r="K41" i="33" s="1"/>
  <c r="S41" i="33"/>
  <c r="P41" i="33"/>
  <c r="AZ41" i="33" s="1"/>
  <c r="AP41" i="33"/>
  <c r="Q30" i="33"/>
  <c r="J30" i="33" s="1"/>
  <c r="R30" i="33"/>
  <c r="AP30" i="33"/>
  <c r="P30" i="33"/>
  <c r="AZ30" i="33" s="1"/>
  <c r="V30" i="33"/>
  <c r="V254" i="33"/>
  <c r="AF254" i="33"/>
  <c r="AY254" i="33"/>
  <c r="R254" i="33"/>
  <c r="AZ254" i="33"/>
  <c r="AO254" i="33"/>
  <c r="U162" i="33"/>
  <c r="V162" i="33"/>
  <c r="Q162" i="33"/>
  <c r="S162" i="33"/>
  <c r="AZ162" i="33"/>
  <c r="AY162" i="33"/>
  <c r="U212" i="33"/>
  <c r="P212" i="33"/>
  <c r="AP212" i="33"/>
  <c r="V212" i="33"/>
  <c r="AZ212" i="33"/>
  <c r="AY212" i="33"/>
  <c r="U61" i="33"/>
  <c r="P61" i="33"/>
  <c r="AF61" i="33"/>
  <c r="R61" i="33"/>
  <c r="Q61" i="33"/>
  <c r="M61" i="33" s="1"/>
  <c r="K61" i="33" s="1"/>
  <c r="AE61" i="33"/>
  <c r="U208" i="33"/>
  <c r="AF208" i="33"/>
  <c r="P208" i="33"/>
  <c r="R208" i="33"/>
  <c r="AZ208" i="33"/>
  <c r="Q208" i="33"/>
  <c r="J208" i="33" s="1"/>
  <c r="U144" i="33"/>
  <c r="AF144" i="33"/>
  <c r="AP144" i="33"/>
  <c r="R144" i="33"/>
  <c r="P144" i="33"/>
  <c r="AE144" i="33"/>
  <c r="U49" i="33"/>
  <c r="Q49" i="33"/>
  <c r="M49" i="33" s="1"/>
  <c r="K49" i="33" s="1"/>
  <c r="P49" i="33"/>
  <c r="R49" i="33"/>
  <c r="AZ49" i="33"/>
  <c r="AP49" i="33"/>
  <c r="R299" i="33"/>
  <c r="P299" i="33"/>
  <c r="AY299" i="33"/>
  <c r="U299" i="33"/>
  <c r="AZ299" i="33"/>
  <c r="AO299" i="33"/>
  <c r="R267" i="33"/>
  <c r="AP267" i="33"/>
  <c r="AE267" i="33"/>
  <c r="S267" i="33"/>
  <c r="AF267" i="33"/>
  <c r="U267" i="33"/>
  <c r="R235" i="33"/>
  <c r="AO235" i="33"/>
  <c r="AF235" i="33"/>
  <c r="S235" i="33"/>
  <c r="Q235" i="33"/>
  <c r="M235" i="33" s="1"/>
  <c r="K235" i="33" s="1"/>
  <c r="P235" i="33"/>
  <c r="U203" i="33"/>
  <c r="P203" i="33"/>
  <c r="AF203" i="33"/>
  <c r="V203" i="33"/>
  <c r="AZ203" i="33"/>
  <c r="AE203" i="33"/>
  <c r="U171" i="33"/>
  <c r="AF171" i="33"/>
  <c r="AE171" i="33"/>
  <c r="V171" i="33"/>
  <c r="AZ171" i="33"/>
  <c r="AP171" i="33"/>
  <c r="U139" i="33"/>
  <c r="AO139" i="33"/>
  <c r="AF139" i="33"/>
  <c r="V139" i="33"/>
  <c r="AP139" i="33"/>
  <c r="AZ139" i="33"/>
  <c r="U103" i="33"/>
  <c r="P103" i="33"/>
  <c r="AF103" i="33"/>
  <c r="V103" i="33"/>
  <c r="Q103" i="33"/>
  <c r="L103" i="33" s="1"/>
  <c r="AO103" i="33"/>
  <c r="V31" i="33"/>
  <c r="U31" i="33" s="1"/>
  <c r="AZ31" i="33"/>
  <c r="S31" i="33"/>
  <c r="AP31" i="33"/>
  <c r="AO31" i="33" s="1"/>
  <c r="R90" i="33"/>
  <c r="AO90" i="33"/>
  <c r="AZ90" i="33"/>
  <c r="S90" i="33"/>
  <c r="AF90" i="33"/>
  <c r="AY90" i="33"/>
  <c r="R58" i="33"/>
  <c r="AZ58" i="33"/>
  <c r="AE58" i="33"/>
  <c r="S58" i="33"/>
  <c r="AO58" i="33"/>
  <c r="AY58" i="33"/>
  <c r="Q42" i="33"/>
  <c r="P42" i="33"/>
  <c r="R42" i="33"/>
  <c r="AP42" i="33"/>
  <c r="AO42" i="33" s="1"/>
  <c r="P33" i="33"/>
  <c r="AZ33" i="33" s="1"/>
  <c r="AP33" i="33"/>
  <c r="V33" i="33"/>
  <c r="AY48" i="33"/>
  <c r="AF48" i="33"/>
  <c r="U48" i="33"/>
  <c r="AO72" i="33"/>
  <c r="Q72" i="33"/>
  <c r="M72" i="33" s="1"/>
  <c r="K72" i="33" s="1"/>
  <c r="U72" i="33"/>
  <c r="AP80" i="33"/>
  <c r="AZ80" i="33"/>
  <c r="U80" i="33"/>
  <c r="AY83" i="33"/>
  <c r="Q83" i="33"/>
  <c r="J83" i="33" s="1"/>
  <c r="V83" i="33"/>
  <c r="P113" i="33"/>
  <c r="AO113" i="33"/>
  <c r="U113" i="33"/>
  <c r="Q161" i="33"/>
  <c r="J161" i="33" s="1"/>
  <c r="AF161" i="33"/>
  <c r="U161" i="33"/>
  <c r="P177" i="33"/>
  <c r="AP177" i="33"/>
  <c r="U177" i="33"/>
  <c r="AZ225" i="33"/>
  <c r="AO225" i="33"/>
  <c r="S225" i="33"/>
  <c r="P241" i="33"/>
  <c r="AO241" i="33"/>
  <c r="S241" i="33"/>
  <c r="AO289" i="33"/>
  <c r="Q289" i="33"/>
  <c r="L289" i="33" s="1"/>
  <c r="S289" i="33"/>
  <c r="Q210" i="33"/>
  <c r="J210" i="33" s="1"/>
  <c r="P210" i="33"/>
  <c r="R210" i="33"/>
  <c r="AO73" i="33"/>
  <c r="Q73" i="33"/>
  <c r="J73" i="33" s="1"/>
  <c r="V73" i="33"/>
  <c r="AY124" i="33"/>
  <c r="AO124" i="33"/>
  <c r="S124" i="33"/>
  <c r="AY232" i="33"/>
  <c r="AZ232" i="33"/>
  <c r="AO232" i="33"/>
  <c r="AY296" i="33"/>
  <c r="AP296" i="33"/>
  <c r="S296" i="33"/>
  <c r="AF109" i="33"/>
  <c r="AP109" i="33"/>
  <c r="R109" i="33"/>
  <c r="AZ186" i="33"/>
  <c r="AO186" i="33"/>
  <c r="S186" i="33"/>
  <c r="AP300" i="33"/>
  <c r="AF300" i="33"/>
  <c r="R300" i="33"/>
  <c r="AY278" i="33"/>
  <c r="AO278" i="33"/>
  <c r="U278" i="33"/>
  <c r="AF34" i="33"/>
  <c r="V34" i="33"/>
  <c r="U34" i="33" s="1"/>
  <c r="AE102" i="33"/>
  <c r="S102" i="33"/>
  <c r="AE119" i="33"/>
  <c r="AF183" i="33"/>
  <c r="AF168" i="33"/>
  <c r="AF134" i="33"/>
  <c r="P198" i="33"/>
  <c r="P53" i="33"/>
  <c r="V42" i="33"/>
  <c r="U42" i="33" s="1"/>
  <c r="P58" i="33"/>
  <c r="V58" i="33"/>
  <c r="AP90" i="33"/>
  <c r="V90" i="33"/>
  <c r="Q31" i="33"/>
  <c r="M31" i="33" s="1"/>
  <c r="K31" i="33" s="1"/>
  <c r="AO71" i="33"/>
  <c r="AZ103" i="33"/>
  <c r="P123" i="33"/>
  <c r="P139" i="33"/>
  <c r="AO155" i="33"/>
  <c r="Q171" i="33"/>
  <c r="L171" i="33" s="1"/>
  <c r="AZ187" i="33"/>
  <c r="AO203" i="33"/>
  <c r="AF219" i="33"/>
  <c r="AP235" i="33"/>
  <c r="AY251" i="33"/>
  <c r="AO267" i="33"/>
  <c r="AP283" i="33"/>
  <c r="S299" i="33"/>
  <c r="AF250" i="33"/>
  <c r="AF49" i="33"/>
  <c r="P112" i="33"/>
  <c r="AO144" i="33"/>
  <c r="AY176" i="33"/>
  <c r="AP208" i="33"/>
  <c r="AO272" i="33"/>
  <c r="AO61" i="33"/>
  <c r="AP150" i="33"/>
  <c r="Q212" i="33"/>
  <c r="L212" i="33" s="1"/>
  <c r="AY85" i="33"/>
  <c r="P162" i="33"/>
  <c r="AY252" i="33"/>
  <c r="AE254" i="33"/>
  <c r="S254" i="33"/>
  <c r="AO135" i="33"/>
  <c r="S30" i="33"/>
  <c r="P76" i="33"/>
  <c r="AF75" i="33"/>
  <c r="AZ141" i="33"/>
  <c r="AE221" i="33"/>
  <c r="P269" i="33"/>
  <c r="AF180" i="33"/>
  <c r="S216" i="33"/>
  <c r="P101" i="33"/>
  <c r="AZ234" i="33"/>
  <c r="R39" i="33"/>
  <c r="Q39" i="33"/>
  <c r="L39" i="33" s="1"/>
  <c r="AF39" i="33"/>
  <c r="S39" i="33"/>
  <c r="AP39" i="33"/>
  <c r="AO39" i="33" s="1"/>
  <c r="R119" i="33"/>
  <c r="Q119" i="33"/>
  <c r="J119" i="33" s="1"/>
  <c r="AZ119" i="33"/>
  <c r="S119" i="33"/>
  <c r="AP119" i="33"/>
  <c r="AY119" i="33"/>
  <c r="S205" i="33"/>
  <c r="AZ205" i="33"/>
  <c r="AO205" i="33"/>
  <c r="V205" i="33"/>
  <c r="AP205" i="33"/>
  <c r="AY205" i="33"/>
  <c r="R205" i="33"/>
  <c r="P205" i="33"/>
  <c r="Q205" i="33"/>
  <c r="I205" i="33" s="1"/>
  <c r="R247" i="33"/>
  <c r="AP247" i="33"/>
  <c r="AE247" i="33"/>
  <c r="S247" i="33"/>
  <c r="P247" i="33"/>
  <c r="AY247" i="33"/>
  <c r="V247" i="33"/>
  <c r="AO247" i="33"/>
  <c r="AF247" i="33"/>
  <c r="U57" i="33"/>
  <c r="AZ57" i="33"/>
  <c r="P57" i="33"/>
  <c r="S57" i="33"/>
  <c r="AF57" i="33"/>
  <c r="Q57" i="33"/>
  <c r="L57" i="33" s="1"/>
  <c r="R57" i="33"/>
  <c r="AE57" i="33"/>
  <c r="AO57" i="33"/>
  <c r="V168" i="33"/>
  <c r="Q168" i="33"/>
  <c r="J168" i="33" s="1"/>
  <c r="P168" i="33"/>
  <c r="AP168" i="33"/>
  <c r="AY168" i="33"/>
  <c r="AE168" i="33"/>
  <c r="U228" i="33"/>
  <c r="AP228" i="33"/>
  <c r="AY228" i="33"/>
  <c r="V228" i="33"/>
  <c r="AO228" i="33"/>
  <c r="P228" i="33"/>
  <c r="AF228" i="33"/>
  <c r="R228" i="33"/>
  <c r="AZ228" i="33"/>
  <c r="V170" i="33"/>
  <c r="Q170" i="33"/>
  <c r="I170" i="33" s="1"/>
  <c r="AE170" i="33"/>
  <c r="R170" i="33"/>
  <c r="AF170" i="33"/>
  <c r="AY170" i="33"/>
  <c r="S170" i="33"/>
  <c r="AP170" i="33"/>
  <c r="P170" i="33"/>
  <c r="S301" i="33"/>
  <c r="AF301" i="33"/>
  <c r="AY301" i="33"/>
  <c r="V301" i="33"/>
  <c r="AO301" i="33"/>
  <c r="AE301" i="33"/>
  <c r="Q301" i="33"/>
  <c r="R301" i="33"/>
  <c r="AZ301" i="33"/>
  <c r="AF15" i="33"/>
  <c r="R15" i="33"/>
  <c r="P15" i="33"/>
  <c r="AZ15" i="33" s="1"/>
  <c r="AP15" i="33"/>
  <c r="S157" i="33"/>
  <c r="Q157" i="33"/>
  <c r="AF157" i="33"/>
  <c r="R157" i="33"/>
  <c r="AZ157" i="33"/>
  <c r="AP157" i="33"/>
  <c r="P157" i="33"/>
  <c r="V157" i="33"/>
  <c r="AE157" i="33"/>
  <c r="S199" i="33"/>
  <c r="AP199" i="33"/>
  <c r="AE199" i="33"/>
  <c r="R199" i="33"/>
  <c r="Q199" i="33"/>
  <c r="AZ199" i="33"/>
  <c r="V199" i="33"/>
  <c r="AF199" i="33"/>
  <c r="AO199" i="33"/>
  <c r="R285" i="33"/>
  <c r="P285" i="33"/>
  <c r="AF285" i="33"/>
  <c r="S285" i="33"/>
  <c r="Q285" i="33"/>
  <c r="I285" i="33" s="1"/>
  <c r="AE285" i="33"/>
  <c r="AZ285" i="33"/>
  <c r="V285" i="33"/>
  <c r="AY285" i="33"/>
  <c r="V298" i="33"/>
  <c r="AZ298" i="33"/>
  <c r="AY298" i="33"/>
  <c r="R298" i="33"/>
  <c r="AF298" i="33"/>
  <c r="AP298" i="33"/>
  <c r="P298" i="33"/>
  <c r="S298" i="33"/>
  <c r="AE298" i="33"/>
  <c r="AO136" i="33"/>
  <c r="AE136" i="33"/>
  <c r="AF136" i="33"/>
  <c r="V136" i="33"/>
  <c r="Q136" i="33"/>
  <c r="I136" i="33" s="1"/>
  <c r="AZ136" i="33"/>
  <c r="R136" i="33"/>
  <c r="AY136" i="33"/>
  <c r="AP136" i="33"/>
  <c r="R198" i="33"/>
  <c r="AF198" i="33"/>
  <c r="AY198" i="33"/>
  <c r="V198" i="33"/>
  <c r="Q198" i="33"/>
  <c r="AE198" i="33"/>
  <c r="V92" i="33"/>
  <c r="P92" i="33"/>
  <c r="Q92" i="33"/>
  <c r="U92" i="33"/>
  <c r="R92" i="33"/>
  <c r="AY92" i="33"/>
  <c r="AP92" i="33"/>
  <c r="AE92" i="33"/>
  <c r="AZ92" i="33"/>
  <c r="V60" i="33"/>
  <c r="P60" i="33"/>
  <c r="Q60" i="33"/>
  <c r="I60" i="33" s="1"/>
  <c r="S60" i="33"/>
  <c r="AZ60" i="33"/>
  <c r="AF60" i="33"/>
  <c r="R60" i="33"/>
  <c r="AY60" i="33"/>
  <c r="AP60" i="33"/>
  <c r="S9" i="33"/>
  <c r="Q9" i="33"/>
  <c r="L9" i="33" s="1"/>
  <c r="V9" i="33"/>
  <c r="P9" i="33"/>
  <c r="AZ9" i="33" s="1"/>
  <c r="AP9" i="33"/>
  <c r="V246" i="33"/>
  <c r="AO246" i="33"/>
  <c r="AE246" i="33"/>
  <c r="U246" i="33"/>
  <c r="P246" i="33"/>
  <c r="AY246" i="33"/>
  <c r="U252" i="33"/>
  <c r="AZ252" i="33"/>
  <c r="P252" i="33"/>
  <c r="V252" i="33"/>
  <c r="AP252" i="33"/>
  <c r="AF252" i="33"/>
  <c r="U85" i="33"/>
  <c r="P85" i="33"/>
  <c r="Q85" i="33"/>
  <c r="M85" i="33" s="1"/>
  <c r="K85" i="33" s="1"/>
  <c r="V85" i="33"/>
  <c r="AO85" i="33"/>
  <c r="AZ85" i="33"/>
  <c r="U150" i="33"/>
  <c r="P150" i="33"/>
  <c r="Q150" i="33"/>
  <c r="I150" i="33" s="1"/>
  <c r="S150" i="33"/>
  <c r="AO150" i="33"/>
  <c r="AY150" i="33"/>
  <c r="U272" i="33"/>
  <c r="AF272" i="33"/>
  <c r="AY272" i="33"/>
  <c r="R272" i="33"/>
  <c r="P272" i="33"/>
  <c r="AZ272" i="33"/>
  <c r="U176" i="33"/>
  <c r="P176" i="33"/>
  <c r="Q176" i="33"/>
  <c r="I176" i="33" s="1"/>
  <c r="R176" i="33"/>
  <c r="AP176" i="33"/>
  <c r="AO176" i="33"/>
  <c r="U112" i="33"/>
  <c r="AZ112" i="33"/>
  <c r="AE112" i="33"/>
  <c r="V112" i="33"/>
  <c r="AP112" i="33"/>
  <c r="AF112" i="33"/>
  <c r="U250" i="33"/>
  <c r="AO250" i="33"/>
  <c r="AZ250" i="33"/>
  <c r="R250" i="33"/>
  <c r="Q250" i="33"/>
  <c r="M250" i="33" s="1"/>
  <c r="K250" i="33" s="1"/>
  <c r="AE250" i="33"/>
  <c r="R283" i="33"/>
  <c r="AF283" i="33"/>
  <c r="P283" i="33"/>
  <c r="U283" i="33"/>
  <c r="AZ283" i="33"/>
  <c r="AE283" i="33"/>
  <c r="R251" i="33"/>
  <c r="AZ251" i="33"/>
  <c r="AO251" i="33"/>
  <c r="U251" i="33"/>
  <c r="Q251" i="33"/>
  <c r="J251" i="33" s="1"/>
  <c r="P251" i="33"/>
  <c r="R219" i="33"/>
  <c r="P219" i="33"/>
  <c r="AP219" i="33"/>
  <c r="U219" i="33"/>
  <c r="Q219" i="33"/>
  <c r="I219" i="33" s="1"/>
  <c r="AY219" i="33"/>
  <c r="U187" i="33"/>
  <c r="AP187" i="33"/>
  <c r="AE187" i="33"/>
  <c r="V187" i="33"/>
  <c r="AO187" i="33"/>
  <c r="Q187" i="33"/>
  <c r="U155" i="33"/>
  <c r="AZ155" i="33"/>
  <c r="AY155" i="33"/>
  <c r="V155" i="33"/>
  <c r="P155" i="33"/>
  <c r="AP155" i="33"/>
  <c r="U123" i="33"/>
  <c r="AP123" i="33"/>
  <c r="AY123" i="33"/>
  <c r="V123" i="33"/>
  <c r="AF123" i="33"/>
  <c r="AE123" i="33"/>
  <c r="U71" i="33"/>
  <c r="AF71" i="33"/>
  <c r="AY71" i="33"/>
  <c r="V71" i="33"/>
  <c r="P71" i="33"/>
  <c r="AZ71" i="33"/>
  <c r="R106" i="33"/>
  <c r="Q106" i="33"/>
  <c r="AY106" i="33"/>
  <c r="S106" i="33"/>
  <c r="AZ106" i="33"/>
  <c r="AE106" i="33"/>
  <c r="R74" i="33"/>
  <c r="AO74" i="33"/>
  <c r="AZ74" i="33"/>
  <c r="S74" i="33"/>
  <c r="P74" i="33"/>
  <c r="AY74" i="33"/>
  <c r="R37" i="33"/>
  <c r="Q37" i="33"/>
  <c r="I37" i="33" s="1"/>
  <c r="P37" i="33"/>
  <c r="AZ37" i="33" s="1"/>
  <c r="V10" i="33"/>
  <c r="Q10" i="33"/>
  <c r="J10" i="33" s="1"/>
  <c r="S10" i="33"/>
  <c r="AP10" i="33"/>
  <c r="AF33" i="33"/>
  <c r="AP48" i="33"/>
  <c r="P48" i="33"/>
  <c r="AF72" i="33"/>
  <c r="S72" i="33"/>
  <c r="AY80" i="33"/>
  <c r="Q80" i="33"/>
  <c r="J80" i="33" s="1"/>
  <c r="P83" i="33"/>
  <c r="AO83" i="33"/>
  <c r="AE113" i="33"/>
  <c r="AZ113" i="33"/>
  <c r="AE161" i="33"/>
  <c r="AO161" i="33"/>
  <c r="AE177" i="33"/>
  <c r="AO177" i="33"/>
  <c r="AE225" i="33"/>
  <c r="AP225" i="33"/>
  <c r="AF241" i="33"/>
  <c r="AP241" i="33"/>
  <c r="AE289" i="33"/>
  <c r="AP289" i="33"/>
  <c r="AO210" i="33"/>
  <c r="AP210" i="33"/>
  <c r="AE73" i="33"/>
  <c r="P73" i="33"/>
  <c r="AE124" i="33"/>
  <c r="P124" i="33"/>
  <c r="AE232" i="33"/>
  <c r="R232" i="33"/>
  <c r="P296" i="33"/>
  <c r="AF296" i="33"/>
  <c r="AY109" i="33"/>
  <c r="Q109" i="33"/>
  <c r="L109" i="33" s="1"/>
  <c r="AY186" i="33"/>
  <c r="AP186" i="33"/>
  <c r="AY300" i="33"/>
  <c r="AZ300" i="33"/>
  <c r="AE278" i="33"/>
  <c r="Q278" i="33"/>
  <c r="AP34" i="33"/>
  <c r="AO34" i="33" s="1"/>
  <c r="AO102" i="33"/>
  <c r="AF102" i="33"/>
  <c r="U102" i="33"/>
  <c r="AO119" i="33"/>
  <c r="AP183" i="33"/>
  <c r="U183" i="33"/>
  <c r="AO168" i="33"/>
  <c r="P134" i="33"/>
  <c r="U134" i="33"/>
  <c r="AZ198" i="33"/>
  <c r="AO53" i="33"/>
  <c r="U53" i="33"/>
  <c r="AZ42" i="33"/>
  <c r="S37" i="33"/>
  <c r="AF58" i="33"/>
  <c r="Q74" i="33"/>
  <c r="L74" i="33" s="1"/>
  <c r="V74" i="33"/>
  <c r="P90" i="33"/>
  <c r="P106" i="33"/>
  <c r="V106" i="33"/>
  <c r="R31" i="33"/>
  <c r="AP71" i="33"/>
  <c r="AY103" i="33"/>
  <c r="R103" i="33"/>
  <c r="AO123" i="33"/>
  <c r="AE139" i="33"/>
  <c r="R139" i="33"/>
  <c r="Q155" i="33"/>
  <c r="J155" i="33" s="1"/>
  <c r="AY171" i="33"/>
  <c r="R171" i="33"/>
  <c r="P187" i="33"/>
  <c r="AY203" i="33"/>
  <c r="R203" i="33"/>
  <c r="AZ219" i="33"/>
  <c r="AY235" i="33"/>
  <c r="V235" i="33"/>
  <c r="AP251" i="33"/>
  <c r="P267" i="33"/>
  <c r="V267" i="33"/>
  <c r="AO283" i="33"/>
  <c r="AF299" i="33"/>
  <c r="V299" i="33"/>
  <c r="P250" i="33"/>
  <c r="AY49" i="33"/>
  <c r="S49" i="33"/>
  <c r="AO112" i="33"/>
  <c r="Q144" i="33"/>
  <c r="V144" i="33"/>
  <c r="AZ176" i="33"/>
  <c r="AE208" i="33"/>
  <c r="V208" i="33"/>
  <c r="Q272" i="33"/>
  <c r="L272" i="33" s="1"/>
  <c r="AP61" i="33"/>
  <c r="V61" i="33"/>
  <c r="AF150" i="33"/>
  <c r="AE212" i="33"/>
  <c r="R212" i="33"/>
  <c r="AP85" i="33"/>
  <c r="AF162" i="33"/>
  <c r="R162" i="33"/>
  <c r="Q252" i="33"/>
  <c r="J252" i="33" s="1"/>
  <c r="P254" i="33"/>
  <c r="AF246" i="33"/>
  <c r="S246" i="33"/>
  <c r="V15" i="33"/>
  <c r="AZ247" i="33"/>
  <c r="R9" i="33"/>
  <c r="AF41" i="33"/>
  <c r="AE41" i="33" s="1"/>
  <c r="U60" i="33"/>
  <c r="AO92" i="33"/>
  <c r="Q108" i="33"/>
  <c r="P39" i="33"/>
  <c r="AZ39" i="33" s="1"/>
  <c r="U75" i="33"/>
  <c r="AY157" i="33"/>
  <c r="AF205" i="33"/>
  <c r="U221" i="33"/>
  <c r="AP285" i="33"/>
  <c r="V57" i="33"/>
  <c r="AY216" i="33"/>
  <c r="Q228" i="33"/>
  <c r="J228" i="33" s="1"/>
  <c r="AZ170" i="33"/>
  <c r="U301" i="33"/>
  <c r="AY199" i="33"/>
  <c r="AO263" i="33"/>
  <c r="U234" i="33"/>
  <c r="AE30" i="33"/>
  <c r="U32" i="39"/>
  <c r="U18" i="39"/>
  <c r="B12" i="7"/>
  <c r="B1380" i="7"/>
  <c r="V24" i="9"/>
  <c r="V26" i="9"/>
  <c r="K20" i="9"/>
  <c r="V28" i="9"/>
  <c r="K24" i="9"/>
  <c r="K22" i="9"/>
  <c r="H5" i="7"/>
  <c r="H6" i="7" s="1"/>
  <c r="H7" i="7" s="1"/>
  <c r="H8" i="7" s="1"/>
  <c r="H9" i="7" s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H30" i="7" s="1"/>
  <c r="H31" i="7" s="1"/>
  <c r="H32" i="7" s="1"/>
  <c r="H33" i="7" s="1"/>
  <c r="H34" i="7" s="1"/>
  <c r="H35" i="7" s="1"/>
  <c r="H36" i="7" s="1"/>
  <c r="H37" i="7" s="1"/>
  <c r="H38" i="7" s="1"/>
  <c r="H39" i="7" s="1"/>
  <c r="H40" i="7" s="1"/>
  <c r="H41" i="7" s="1"/>
  <c r="H42" i="7" s="1"/>
  <c r="H43" i="7" s="1"/>
  <c r="H44" i="7" s="1"/>
  <c r="H45" i="7" s="1"/>
  <c r="H46" i="7" s="1"/>
  <c r="H47" i="7" s="1"/>
  <c r="H48" i="7" s="1"/>
  <c r="H49" i="7" s="1"/>
  <c r="H50" i="7" s="1"/>
  <c r="H51" i="7" s="1"/>
  <c r="H52" i="7" s="1"/>
  <c r="H53" i="7" s="1"/>
  <c r="H54" i="7" s="1"/>
  <c r="H55" i="7" s="1"/>
  <c r="H56" i="7" s="1"/>
  <c r="H57" i="7" s="1"/>
  <c r="H58" i="7" s="1"/>
  <c r="H59" i="7" s="1"/>
  <c r="H60" i="7" s="1"/>
  <c r="H61" i="7" s="1"/>
  <c r="H62" i="7" s="1"/>
  <c r="H63" i="7" s="1"/>
  <c r="H64" i="7" s="1"/>
  <c r="H65" i="7" s="1"/>
  <c r="H66" i="7" s="1"/>
  <c r="H67" i="7" s="1"/>
  <c r="H68" i="7" s="1"/>
  <c r="H69" i="7" s="1"/>
  <c r="H70" i="7" s="1"/>
  <c r="H71" i="7" s="1"/>
  <c r="H72" i="7" s="1"/>
  <c r="H73" i="7" s="1"/>
  <c r="H74" i="7" s="1"/>
  <c r="H75" i="7" s="1"/>
  <c r="H76" i="7" s="1"/>
  <c r="H77" i="7" s="1"/>
  <c r="H78" i="7" s="1"/>
  <c r="H79" i="7" s="1"/>
  <c r="H80" i="7" s="1"/>
  <c r="H81" i="7" s="1"/>
  <c r="H82" i="7" s="1"/>
  <c r="H83" i="7" s="1"/>
  <c r="H84" i="7" s="1"/>
  <c r="H85" i="7" s="1"/>
  <c r="H86" i="7" s="1"/>
  <c r="H87" i="7" s="1"/>
  <c r="H88" i="7" s="1"/>
  <c r="H89" i="7" s="1"/>
  <c r="H90" i="7" s="1"/>
  <c r="H91" i="7" s="1"/>
  <c r="H92" i="7" s="1"/>
  <c r="H93" i="7" s="1"/>
  <c r="H94" i="7" s="1"/>
  <c r="H95" i="7" s="1"/>
  <c r="H96" i="7" s="1"/>
  <c r="H97" i="7" s="1"/>
  <c r="H98" i="7" s="1"/>
  <c r="H99" i="7" s="1"/>
  <c r="H100" i="7" s="1"/>
  <c r="H101" i="7" s="1"/>
  <c r="H102" i="7" s="1"/>
  <c r="L10" i="9"/>
  <c r="J11" i="9" s="1"/>
  <c r="AE19" i="33"/>
  <c r="AO20" i="33"/>
  <c r="AE20" i="33"/>
  <c r="AE17" i="33"/>
  <c r="AE18" i="33"/>
  <c r="AO18" i="33"/>
  <c r="AY12" i="33"/>
  <c r="U15" i="33"/>
  <c r="AO14" i="33"/>
  <c r="AO6" i="33"/>
  <c r="AE6" i="33"/>
  <c r="U6" i="33"/>
  <c r="U7" i="33" s="1"/>
  <c r="T20" i="35"/>
  <c r="V20" i="35" s="1"/>
  <c r="U20" i="35"/>
  <c r="W20" i="35"/>
  <c r="Y20" i="35" s="1"/>
  <c r="X20" i="35"/>
  <c r="K20" i="35"/>
  <c r="J20" i="35"/>
  <c r="AY17" i="33"/>
  <c r="AY26" i="33"/>
  <c r="AY27" i="33"/>
  <c r="AY25" i="33"/>
  <c r="AE11" i="33"/>
  <c r="AY24" i="33"/>
  <c r="AY23" i="33"/>
  <c r="AY38" i="33"/>
  <c r="AY10" i="33"/>
  <c r="AY8" i="33"/>
  <c r="AY13" i="33"/>
  <c r="AY15" i="33"/>
  <c r="AY32" i="33"/>
  <c r="AO7" i="33"/>
  <c r="AO8" i="33" s="1"/>
  <c r="AY39" i="33"/>
  <c r="AY31" i="33"/>
  <c r="AY44" i="33"/>
  <c r="AY43" i="33"/>
  <c r="AY37" i="33"/>
  <c r="AY20" i="33"/>
  <c r="AY18" i="33"/>
  <c r="AY36" i="33"/>
  <c r="AY9" i="33"/>
  <c r="AY41" i="33"/>
  <c r="AY28" i="33"/>
  <c r="AY16" i="33"/>
  <c r="AY40" i="33"/>
  <c r="AY35" i="33"/>
  <c r="AY22" i="33"/>
  <c r="AY33" i="33"/>
  <c r="AY34" i="33"/>
  <c r="AY21" i="33"/>
  <c r="AE10" i="33"/>
  <c r="AY42" i="33"/>
  <c r="AY29" i="33"/>
  <c r="AY45" i="33"/>
  <c r="AY14" i="33"/>
  <c r="AY30" i="33"/>
  <c r="AY11" i="33"/>
  <c r="AY19" i="33"/>
  <c r="AY6" i="33"/>
  <c r="AY7" i="33" s="1"/>
  <c r="U23" i="33"/>
  <c r="U43" i="33"/>
  <c r="I260" i="33"/>
  <c r="AE34" i="33"/>
  <c r="L21" i="33"/>
  <c r="M21" i="33"/>
  <c r="K21" i="33" s="1"/>
  <c r="I21" i="33"/>
  <c r="J21" i="33"/>
  <c r="L58" i="33"/>
  <c r="J58" i="33"/>
  <c r="M58" i="33"/>
  <c r="K58" i="33" s="1"/>
  <c r="I58" i="33"/>
  <c r="M147" i="33"/>
  <c r="K147" i="33" s="1"/>
  <c r="L243" i="33"/>
  <c r="J243" i="33"/>
  <c r="I243" i="33"/>
  <c r="M243" i="33"/>
  <c r="K243" i="33" s="1"/>
  <c r="AO27" i="33"/>
  <c r="AE14" i="33"/>
  <c r="AO30" i="33"/>
  <c r="I52" i="33"/>
  <c r="J52" i="33"/>
  <c r="M52" i="33"/>
  <c r="K52" i="33" s="1"/>
  <c r="L52" i="33"/>
  <c r="AO28" i="33"/>
  <c r="AE39" i="33"/>
  <c r="I216" i="33"/>
  <c r="M216" i="33"/>
  <c r="K216" i="33" s="1"/>
  <c r="L216" i="33"/>
  <c r="J216" i="33"/>
  <c r="L138" i="33"/>
  <c r="AE24" i="33"/>
  <c r="AE40" i="33"/>
  <c r="J40" i="33"/>
  <c r="I40" i="33"/>
  <c r="M40" i="33"/>
  <c r="K40" i="33" s="1"/>
  <c r="L40" i="33"/>
  <c r="I224" i="33"/>
  <c r="I38" i="33"/>
  <c r="J38" i="33"/>
  <c r="M38" i="33"/>
  <c r="K38" i="33" s="1"/>
  <c r="L38" i="33"/>
  <c r="AO17" i="33"/>
  <c r="AE44" i="33"/>
  <c r="AO23" i="33"/>
  <c r="L169" i="33"/>
  <c r="J169" i="33"/>
  <c r="M169" i="33"/>
  <c r="K169" i="33" s="1"/>
  <c r="I169" i="33"/>
  <c r="L281" i="33"/>
  <c r="I204" i="33"/>
  <c r="M204" i="33"/>
  <c r="K204" i="33" s="1"/>
  <c r="L204" i="33"/>
  <c r="J204" i="33"/>
  <c r="I102" i="33"/>
  <c r="J102" i="33"/>
  <c r="M102" i="33"/>
  <c r="K102" i="33" s="1"/>
  <c r="L102" i="33"/>
  <c r="J283" i="33"/>
  <c r="J112" i="33"/>
  <c r="I112" i="33"/>
  <c r="M112" i="33"/>
  <c r="K112" i="33" s="1"/>
  <c r="L112" i="33"/>
  <c r="I13" i="33"/>
  <c r="L13" i="33"/>
  <c r="M13" i="33"/>
  <c r="K13" i="33" s="1"/>
  <c r="J13" i="33"/>
  <c r="I29" i="33"/>
  <c r="M29" i="33"/>
  <c r="K29" i="33" s="1"/>
  <c r="L29" i="33"/>
  <c r="J29" i="33"/>
  <c r="I238" i="33"/>
  <c r="J238" i="33"/>
  <c r="L238" i="33"/>
  <c r="M238" i="33"/>
  <c r="K238" i="33" s="1"/>
  <c r="M213" i="33"/>
  <c r="K213" i="33" s="1"/>
  <c r="AO24" i="33"/>
  <c r="H21" i="35"/>
  <c r="D22" i="35"/>
  <c r="U45" i="33"/>
  <c r="M96" i="33"/>
  <c r="K96" i="33" s="1"/>
  <c r="L96" i="33"/>
  <c r="I96" i="33"/>
  <c r="J96" i="33"/>
  <c r="AO43" i="33"/>
  <c r="AO37" i="33"/>
  <c r="M275" i="33"/>
  <c r="K275" i="33" s="1"/>
  <c r="AO45" i="33"/>
  <c r="U30" i="33"/>
  <c r="AO9" i="33"/>
  <c r="AE25" i="33"/>
  <c r="U25" i="33"/>
  <c r="U41" i="33"/>
  <c r="U39" i="33"/>
  <c r="L298" i="33"/>
  <c r="M152" i="33"/>
  <c r="K152" i="33" s="1"/>
  <c r="J152" i="33"/>
  <c r="L152" i="33"/>
  <c r="I152" i="33"/>
  <c r="L177" i="33"/>
  <c r="M177" i="33"/>
  <c r="K177" i="33" s="1"/>
  <c r="I177" i="33"/>
  <c r="J177" i="33"/>
  <c r="U20" i="33"/>
  <c r="AE29" i="33"/>
  <c r="U29" i="33"/>
  <c r="U36" i="33"/>
  <c r="U32" i="33"/>
  <c r="M5" i="33"/>
  <c r="K5" i="33" s="1"/>
  <c r="L5" i="33"/>
  <c r="J5" i="33"/>
  <c r="I5" i="33"/>
  <c r="AO38" i="33"/>
  <c r="I257" i="33"/>
  <c r="M257" i="33"/>
  <c r="K257" i="33" s="1"/>
  <c r="J257" i="33"/>
  <c r="L257" i="33"/>
  <c r="M69" i="33"/>
  <c r="K69" i="33" s="1"/>
  <c r="J69" i="33"/>
  <c r="I69" i="33"/>
  <c r="L69" i="33"/>
  <c r="AE37" i="33"/>
  <c r="AE33" i="33"/>
  <c r="J129" i="33"/>
  <c r="L97" i="33"/>
  <c r="AE32" i="33"/>
  <c r="AO41" i="33"/>
  <c r="AO19" i="33"/>
  <c r="L129" i="33" l="1"/>
  <c r="I129" i="33"/>
  <c r="J197" i="33"/>
  <c r="L296" i="33"/>
  <c r="M241" i="33"/>
  <c r="K241" i="33" s="1"/>
  <c r="J127" i="33"/>
  <c r="L111" i="33"/>
  <c r="J88" i="33"/>
  <c r="M70" i="33"/>
  <c r="K70" i="33" s="1"/>
  <c r="J33" i="33"/>
  <c r="M244" i="33"/>
  <c r="K244" i="33" s="1"/>
  <c r="L286" i="33"/>
  <c r="M231" i="33"/>
  <c r="K231" i="33" s="1"/>
  <c r="L23" i="33"/>
  <c r="M94" i="33"/>
  <c r="K94" i="33" s="1"/>
  <c r="I220" i="33"/>
  <c r="J111" i="33"/>
  <c r="I261" i="33"/>
  <c r="J184" i="33"/>
  <c r="I115" i="33"/>
  <c r="J77" i="33"/>
  <c r="I143" i="33"/>
  <c r="I81" i="33"/>
  <c r="I239" i="33"/>
  <c r="J35" i="33"/>
  <c r="I211" i="33"/>
  <c r="J226" i="33"/>
  <c r="I78" i="33"/>
  <c r="I288" i="33"/>
  <c r="L27" i="33"/>
  <c r="J81" i="33"/>
  <c r="I166" i="33"/>
  <c r="L175" i="33"/>
  <c r="L203" i="33"/>
  <c r="J295" i="33"/>
  <c r="L185" i="33"/>
  <c r="I7" i="33"/>
  <c r="I99" i="33"/>
  <c r="M84" i="33"/>
  <c r="K84" i="33" s="1"/>
  <c r="J44" i="33"/>
  <c r="M284" i="33"/>
  <c r="K284" i="33" s="1"/>
  <c r="M120" i="33"/>
  <c r="K120" i="33" s="1"/>
  <c r="M295" i="33"/>
  <c r="K295" i="33" s="1"/>
  <c r="J43" i="33"/>
  <c r="I226" i="33"/>
  <c r="J78" i="33"/>
  <c r="M185" i="33"/>
  <c r="K185" i="33" s="1"/>
  <c r="M167" i="33"/>
  <c r="K167" i="33" s="1"/>
  <c r="M81" i="33"/>
  <c r="K81" i="33" s="1"/>
  <c r="M7" i="33"/>
  <c r="K7" i="33" s="1"/>
  <c r="L166" i="33"/>
  <c r="I84" i="33"/>
  <c r="J115" i="33"/>
  <c r="L178" i="33"/>
  <c r="L143" i="33"/>
  <c r="M211" i="33"/>
  <c r="K211" i="33" s="1"/>
  <c r="J247" i="33"/>
  <c r="M288" i="33"/>
  <c r="K288" i="33" s="1"/>
  <c r="I77" i="33"/>
  <c r="M27" i="33"/>
  <c r="K27" i="33" s="1"/>
  <c r="L275" i="33"/>
  <c r="J241" i="33"/>
  <c r="I184" i="33"/>
  <c r="L44" i="33"/>
  <c r="M224" i="33"/>
  <c r="K224" i="33" s="1"/>
  <c r="M277" i="33"/>
  <c r="K277" i="33" s="1"/>
  <c r="J253" i="33"/>
  <c r="L46" i="33"/>
  <c r="I194" i="33"/>
  <c r="J62" i="33"/>
  <c r="L192" i="33"/>
  <c r="J70" i="33"/>
  <c r="J218" i="33"/>
  <c r="L251" i="33"/>
  <c r="J214" i="33"/>
  <c r="M227" i="33"/>
  <c r="K227" i="33" s="1"/>
  <c r="M115" i="33"/>
  <c r="K115" i="33" s="1"/>
  <c r="M71" i="33"/>
  <c r="K71" i="33" s="1"/>
  <c r="I300" i="33"/>
  <c r="J281" i="33"/>
  <c r="I147" i="33"/>
  <c r="M142" i="33"/>
  <c r="K142" i="33" s="1"/>
  <c r="L294" i="33"/>
  <c r="J23" i="33"/>
  <c r="J290" i="33"/>
  <c r="L25" i="33"/>
  <c r="M281" i="33"/>
  <c r="K281" i="33" s="1"/>
  <c r="L147" i="33"/>
  <c r="J105" i="33"/>
  <c r="I189" i="33"/>
  <c r="I142" i="33"/>
  <c r="I206" i="33"/>
  <c r="M23" i="33"/>
  <c r="K23" i="33" s="1"/>
  <c r="J249" i="33"/>
  <c r="J91" i="33"/>
  <c r="J36" i="33"/>
  <c r="J66" i="33"/>
  <c r="L188" i="33"/>
  <c r="M214" i="33"/>
  <c r="K214" i="33" s="1"/>
  <c r="I64" i="33"/>
  <c r="I160" i="33"/>
  <c r="J220" i="33"/>
  <c r="I249" i="33"/>
  <c r="L90" i="33"/>
  <c r="I88" i="33"/>
  <c r="I229" i="33"/>
  <c r="I299" i="33"/>
  <c r="M55" i="33"/>
  <c r="K55" i="33" s="1"/>
  <c r="J121" i="33"/>
  <c r="J239" i="33"/>
  <c r="L252" i="33"/>
  <c r="I295" i="33"/>
  <c r="M143" i="33"/>
  <c r="K143" i="33" s="1"/>
  <c r="L43" i="33"/>
  <c r="L211" i="33"/>
  <c r="M226" i="33"/>
  <c r="K226" i="33" s="1"/>
  <c r="M78" i="33"/>
  <c r="K78" i="33" s="1"/>
  <c r="J288" i="33"/>
  <c r="J185" i="33"/>
  <c r="M77" i="33"/>
  <c r="K77" i="33" s="1"/>
  <c r="L14" i="33"/>
  <c r="I27" i="33"/>
  <c r="J61" i="33"/>
  <c r="J275" i="33"/>
  <c r="I241" i="33"/>
  <c r="J7" i="33"/>
  <c r="J166" i="33"/>
  <c r="L84" i="33"/>
  <c r="M184" i="33"/>
  <c r="K184" i="33" s="1"/>
  <c r="M175" i="33"/>
  <c r="K175" i="33" s="1"/>
  <c r="I35" i="33"/>
  <c r="M44" i="33"/>
  <c r="K44" i="33" s="1"/>
  <c r="I284" i="33"/>
  <c r="J224" i="33"/>
  <c r="I120" i="33"/>
  <c r="J261" i="33"/>
  <c r="M247" i="33"/>
  <c r="K247" i="33" s="1"/>
  <c r="L99" i="33"/>
  <c r="M203" i="33"/>
  <c r="K203" i="33" s="1"/>
  <c r="J178" i="33"/>
  <c r="L277" i="33"/>
  <c r="M217" i="33"/>
  <c r="K217" i="33" s="1"/>
  <c r="I100" i="33"/>
  <c r="L264" i="33"/>
  <c r="L273" i="33"/>
  <c r="L119" i="33"/>
  <c r="L114" i="33"/>
  <c r="M103" i="33"/>
  <c r="K103" i="33" s="1"/>
  <c r="M109" i="33"/>
  <c r="K109" i="33" s="1"/>
  <c r="L15" i="33"/>
  <c r="M111" i="33"/>
  <c r="K111" i="33" s="1"/>
  <c r="L75" i="33"/>
  <c r="M87" i="33"/>
  <c r="K87" i="33" s="1"/>
  <c r="J20" i="33"/>
  <c r="L186" i="33"/>
  <c r="I17" i="33"/>
  <c r="I57" i="33"/>
  <c r="M68" i="33"/>
  <c r="K68" i="33" s="1"/>
  <c r="M191" i="33"/>
  <c r="K191" i="33" s="1"/>
  <c r="J156" i="33"/>
  <c r="M114" i="33"/>
  <c r="K114" i="33" s="1"/>
  <c r="I193" i="33"/>
  <c r="M234" i="33"/>
  <c r="K234" i="33" s="1"/>
  <c r="M126" i="33"/>
  <c r="K126" i="33" s="1"/>
  <c r="L59" i="33"/>
  <c r="L240" i="33"/>
  <c r="M26" i="33"/>
  <c r="K26" i="33" s="1"/>
  <c r="L236" i="33"/>
  <c r="I186" i="33"/>
  <c r="M56" i="33"/>
  <c r="K56" i="33" s="1"/>
  <c r="I242" i="33"/>
  <c r="M22" i="33"/>
  <c r="K22" i="33" s="1"/>
  <c r="M209" i="33"/>
  <c r="K209" i="33" s="1"/>
  <c r="I114" i="33"/>
  <c r="L101" i="33"/>
  <c r="L76" i="33"/>
  <c r="I94" i="33"/>
  <c r="L18" i="33"/>
  <c r="I128" i="33"/>
  <c r="J297" i="33"/>
  <c r="M67" i="33"/>
  <c r="K67" i="33" s="1"/>
  <c r="M276" i="33"/>
  <c r="K276" i="33" s="1"/>
  <c r="L50" i="33"/>
  <c r="M287" i="33"/>
  <c r="K287" i="33" s="1"/>
  <c r="I19" i="33"/>
  <c r="M302" i="33"/>
  <c r="K302" i="33" s="1"/>
  <c r="L153" i="33"/>
  <c r="M89" i="33"/>
  <c r="K89" i="33" s="1"/>
  <c r="I86" i="33"/>
  <c r="M270" i="33"/>
  <c r="K270" i="33" s="1"/>
  <c r="M186" i="33"/>
  <c r="K186" i="33" s="1"/>
  <c r="L161" i="33"/>
  <c r="M54" i="33"/>
  <c r="K54" i="33" s="1"/>
  <c r="J232" i="33"/>
  <c r="J6" i="33"/>
  <c r="J47" i="33"/>
  <c r="J233" i="33"/>
  <c r="L201" i="33"/>
  <c r="J303" i="33"/>
  <c r="M180" i="33"/>
  <c r="K180" i="33" s="1"/>
  <c r="L154" i="33"/>
  <c r="J165" i="33"/>
  <c r="J269" i="33"/>
  <c r="L246" i="33"/>
  <c r="I235" i="33"/>
  <c r="I215" i="33"/>
  <c r="J223" i="33"/>
  <c r="J304" i="33"/>
  <c r="J282" i="33"/>
  <c r="I137" i="33"/>
  <c r="L170" i="33"/>
  <c r="I131" i="33"/>
  <c r="L141" i="33"/>
  <c r="J46" i="33"/>
  <c r="J63" i="33"/>
  <c r="L218" i="33"/>
  <c r="M66" i="33"/>
  <c r="K66" i="33" s="1"/>
  <c r="I97" i="33"/>
  <c r="L142" i="33"/>
  <c r="M188" i="33"/>
  <c r="K188" i="33" s="1"/>
  <c r="I214" i="33"/>
  <c r="M154" i="33"/>
  <c r="K154" i="33" s="1"/>
  <c r="L140" i="33"/>
  <c r="L17" i="33"/>
  <c r="J256" i="33"/>
  <c r="L181" i="33"/>
  <c r="J94" i="33"/>
  <c r="J160" i="33"/>
  <c r="L220" i="33"/>
  <c r="L249" i="33"/>
  <c r="J271" i="33"/>
  <c r="J130" i="33"/>
  <c r="L291" i="33"/>
  <c r="I90" i="33"/>
  <c r="J174" i="33"/>
  <c r="M88" i="33"/>
  <c r="K88" i="33" s="1"/>
  <c r="L280" i="33"/>
  <c r="L213" i="33"/>
  <c r="M28" i="33"/>
  <c r="K28" i="33" s="1"/>
  <c r="M283" i="33"/>
  <c r="K283" i="33" s="1"/>
  <c r="L139" i="33"/>
  <c r="L55" i="33"/>
  <c r="I70" i="33"/>
  <c r="M65" i="33"/>
  <c r="K65" i="33" s="1"/>
  <c r="I138" i="33"/>
  <c r="I105" i="33"/>
  <c r="J244" i="33"/>
  <c r="J11" i="33"/>
  <c r="I253" i="33"/>
  <c r="M286" i="33"/>
  <c r="K286" i="33" s="1"/>
  <c r="M194" i="33"/>
  <c r="K194" i="33" s="1"/>
  <c r="M53" i="33"/>
  <c r="K53" i="33" s="1"/>
  <c r="L12" i="33"/>
  <c r="M294" i="33"/>
  <c r="K294" i="33" s="1"/>
  <c r="J206" i="33"/>
  <c r="J51" i="33"/>
  <c r="J298" i="33"/>
  <c r="M116" i="33"/>
  <c r="K116" i="33" s="1"/>
  <c r="J207" i="33"/>
  <c r="M182" i="33"/>
  <c r="K182" i="33" s="1"/>
  <c r="M179" i="33"/>
  <c r="K179" i="33" s="1"/>
  <c r="I127" i="33"/>
  <c r="J190" i="33"/>
  <c r="L290" i="33"/>
  <c r="L229" i="33"/>
  <c r="L197" i="33"/>
  <c r="M299" i="33"/>
  <c r="K299" i="33" s="1"/>
  <c r="J71" i="33"/>
  <c r="L222" i="33"/>
  <c r="M137" i="33"/>
  <c r="K137" i="33" s="1"/>
  <c r="M260" i="33"/>
  <c r="K260" i="33" s="1"/>
  <c r="M121" i="33"/>
  <c r="K121" i="33" s="1"/>
  <c r="L303" i="33"/>
  <c r="L86" i="33"/>
  <c r="I180" i="33"/>
  <c r="I68" i="33"/>
  <c r="I191" i="33"/>
  <c r="I252" i="33"/>
  <c r="I26" i="33"/>
  <c r="M119" i="33"/>
  <c r="K119" i="33" s="1"/>
  <c r="L270" i="33"/>
  <c r="J236" i="33"/>
  <c r="J217" i="33"/>
  <c r="M161" i="33"/>
  <c r="K161" i="33" s="1"/>
  <c r="J56" i="33"/>
  <c r="I165" i="33"/>
  <c r="M100" i="33"/>
  <c r="K100" i="33" s="1"/>
  <c r="J76" i="33"/>
  <c r="I14" i="33"/>
  <c r="I246" i="33"/>
  <c r="J128" i="33"/>
  <c r="J235" i="33"/>
  <c r="J103" i="33"/>
  <c r="J109" i="33"/>
  <c r="L297" i="33"/>
  <c r="M50" i="33"/>
  <c r="K50" i="33" s="1"/>
  <c r="M19" i="33"/>
  <c r="K19" i="33" s="1"/>
  <c r="J302" i="33"/>
  <c r="L282" i="33"/>
  <c r="I233" i="33"/>
  <c r="J170" i="33"/>
  <c r="I126" i="33"/>
  <c r="L89" i="33"/>
  <c r="I303" i="33"/>
  <c r="J86" i="33"/>
  <c r="L180" i="33"/>
  <c r="L68" i="33"/>
  <c r="J191" i="33"/>
  <c r="M252" i="33"/>
  <c r="K252" i="33" s="1"/>
  <c r="J240" i="33"/>
  <c r="M20" i="33"/>
  <c r="K20" i="33" s="1"/>
  <c r="L26" i="33"/>
  <c r="I119" i="33"/>
  <c r="I270" i="33"/>
  <c r="I236" i="33"/>
  <c r="L217" i="33"/>
  <c r="I161" i="33"/>
  <c r="I83" i="33"/>
  <c r="L56" i="33"/>
  <c r="M98" i="33"/>
  <c r="K98" i="33" s="1"/>
  <c r="L54" i="33"/>
  <c r="M232" i="33"/>
  <c r="K232" i="33" s="1"/>
  <c r="L242" i="33"/>
  <c r="I51" i="33"/>
  <c r="M165" i="33"/>
  <c r="K165" i="33" s="1"/>
  <c r="J100" i="33"/>
  <c r="I156" i="33"/>
  <c r="J209" i="33"/>
  <c r="J167" i="33"/>
  <c r="M6" i="33"/>
  <c r="K6" i="33" s="1"/>
  <c r="I230" i="33"/>
  <c r="J101" i="33"/>
  <c r="M269" i="33"/>
  <c r="K269" i="33" s="1"/>
  <c r="I75" i="33"/>
  <c r="I76" i="33"/>
  <c r="M14" i="33"/>
  <c r="K14" i="33" s="1"/>
  <c r="M47" i="33"/>
  <c r="K47" i="33" s="1"/>
  <c r="M18" i="33"/>
  <c r="K18" i="33" s="1"/>
  <c r="J246" i="33"/>
  <c r="I61" i="33"/>
  <c r="M128" i="33"/>
  <c r="K128" i="33" s="1"/>
  <c r="L235" i="33"/>
  <c r="I103" i="33"/>
  <c r="I109" i="33"/>
  <c r="M297" i="33"/>
  <c r="K297" i="33" s="1"/>
  <c r="L193" i="33"/>
  <c r="J67" i="33"/>
  <c r="I173" i="33"/>
  <c r="L215" i="33"/>
  <c r="I15" i="33"/>
  <c r="L276" i="33"/>
  <c r="M118" i="33"/>
  <c r="K118" i="33" s="1"/>
  <c r="I50" i="33"/>
  <c r="I234" i="33"/>
  <c r="I287" i="33"/>
  <c r="L223" i="33"/>
  <c r="L19" i="33"/>
  <c r="M57" i="33"/>
  <c r="K57" i="33" s="1"/>
  <c r="M197" i="33"/>
  <c r="K197" i="33" s="1"/>
  <c r="M125" i="33"/>
  <c r="K125" i="33" s="1"/>
  <c r="L302" i="33"/>
  <c r="M282" i="33"/>
  <c r="K282" i="33" s="1"/>
  <c r="I87" i="33"/>
  <c r="M264" i="33"/>
  <c r="K264" i="33" s="1"/>
  <c r="L233" i="33"/>
  <c r="M153" i="33"/>
  <c r="K153" i="33" s="1"/>
  <c r="J137" i="33"/>
  <c r="M170" i="33"/>
  <c r="K170" i="33" s="1"/>
  <c r="J126" i="33"/>
  <c r="J89" i="33"/>
  <c r="M59" i="33"/>
  <c r="K59" i="33" s="1"/>
  <c r="J131" i="33"/>
  <c r="J273" i="33"/>
  <c r="M201" i="33"/>
  <c r="K201" i="33" s="1"/>
  <c r="I240" i="33"/>
  <c r="I20" i="33"/>
  <c r="J54" i="33"/>
  <c r="L232" i="33"/>
  <c r="M242" i="33"/>
  <c r="K242" i="33" s="1"/>
  <c r="M156" i="33"/>
  <c r="K156" i="33" s="1"/>
  <c r="L167" i="33"/>
  <c r="L6" i="33"/>
  <c r="M101" i="33"/>
  <c r="K101" i="33" s="1"/>
  <c r="L269" i="33"/>
  <c r="M75" i="33"/>
  <c r="K75" i="33" s="1"/>
  <c r="L47" i="33"/>
  <c r="J18" i="33"/>
  <c r="L61" i="33"/>
  <c r="J193" i="33"/>
  <c r="L67" i="33"/>
  <c r="M15" i="33"/>
  <c r="K15" i="33" s="1"/>
  <c r="I276" i="33"/>
  <c r="J234" i="33"/>
  <c r="L287" i="33"/>
  <c r="M223" i="33"/>
  <c r="K223" i="33" s="1"/>
  <c r="J57" i="33"/>
  <c r="L87" i="33"/>
  <c r="J264" i="33"/>
  <c r="J153" i="33"/>
  <c r="J59" i="33"/>
  <c r="L131" i="33"/>
  <c r="M273" i="33"/>
  <c r="K273" i="33" s="1"/>
  <c r="I201" i="33"/>
  <c r="I63" i="33"/>
  <c r="J172" i="33"/>
  <c r="I98" i="33"/>
  <c r="J22" i="33"/>
  <c r="L173" i="33"/>
  <c r="J118" i="33"/>
  <c r="J179" i="33"/>
  <c r="I244" i="33"/>
  <c r="J164" i="33"/>
  <c r="M253" i="33"/>
  <c r="K253" i="33" s="1"/>
  <c r="J117" i="33"/>
  <c r="I46" i="33"/>
  <c r="L63" i="33"/>
  <c r="J286" i="33"/>
  <c r="J194" i="33"/>
  <c r="M218" i="33"/>
  <c r="K218" i="33" s="1"/>
  <c r="L66" i="33"/>
  <c r="I168" i="33"/>
  <c r="J97" i="33"/>
  <c r="I188" i="33"/>
  <c r="I265" i="33"/>
  <c r="J98" i="33"/>
  <c r="L183" i="33"/>
  <c r="I294" i="33"/>
  <c r="I154" i="33"/>
  <c r="L206" i="33"/>
  <c r="L51" i="33"/>
  <c r="J17" i="33"/>
  <c r="L22" i="33"/>
  <c r="I200" i="33"/>
  <c r="I209" i="33"/>
  <c r="M256" i="33"/>
  <c r="K256" i="33" s="1"/>
  <c r="M298" i="33"/>
  <c r="K298" i="33" s="1"/>
  <c r="I116" i="33"/>
  <c r="L41" i="33"/>
  <c r="M160" i="33"/>
  <c r="K160" i="33" s="1"/>
  <c r="M173" i="33"/>
  <c r="K173" i="33" s="1"/>
  <c r="J39" i="33"/>
  <c r="J215" i="33"/>
  <c r="L254" i="33"/>
  <c r="I182" i="33"/>
  <c r="L118" i="33"/>
  <c r="I227" i="33"/>
  <c r="I179" i="33"/>
  <c r="M90" i="33"/>
  <c r="K90" i="33" s="1"/>
  <c r="I174" i="33"/>
  <c r="M127" i="33"/>
  <c r="K127" i="33" s="1"/>
  <c r="M158" i="33"/>
  <c r="K158" i="33" s="1"/>
  <c r="M248" i="33"/>
  <c r="K248" i="33" s="1"/>
  <c r="M290" i="33"/>
  <c r="K290" i="33" s="1"/>
  <c r="M229" i="33"/>
  <c r="K229" i="33" s="1"/>
  <c r="I213" i="33"/>
  <c r="I28" i="33"/>
  <c r="L299" i="33"/>
  <c r="I283" i="33"/>
  <c r="L71" i="33"/>
  <c r="J55" i="33"/>
  <c r="J222" i="33"/>
  <c r="M138" i="33"/>
  <c r="K138" i="33" s="1"/>
  <c r="L260" i="33"/>
  <c r="L105" i="33"/>
  <c r="I121" i="33"/>
  <c r="M11" i="33"/>
  <c r="K11" i="33" s="1"/>
  <c r="M189" i="33"/>
  <c r="K189" i="33" s="1"/>
  <c r="I91" i="33"/>
  <c r="M45" i="33"/>
  <c r="K45" i="33" s="1"/>
  <c r="J12" i="33"/>
  <c r="J145" i="33"/>
  <c r="L225" i="33"/>
  <c r="L292" i="33"/>
  <c r="M62" i="33"/>
  <c r="K62" i="33" s="1"/>
  <c r="L207" i="33"/>
  <c r="L271" i="33"/>
  <c r="L130" i="33"/>
  <c r="I192" i="33"/>
  <c r="L113" i="33"/>
  <c r="L190" i="33"/>
  <c r="I280" i="33"/>
  <c r="M25" i="33"/>
  <c r="K25" i="33" s="1"/>
  <c r="I267" i="33"/>
  <c r="J123" i="33"/>
  <c r="I33" i="33"/>
  <c r="L93" i="33"/>
  <c r="M228" i="33"/>
  <c r="K228" i="33" s="1"/>
  <c r="J79" i="33"/>
  <c r="L164" i="33"/>
  <c r="I141" i="33"/>
  <c r="L117" i="33"/>
  <c r="L45" i="33"/>
  <c r="I272" i="33"/>
  <c r="J265" i="33"/>
  <c r="J296" i="33"/>
  <c r="M225" i="33"/>
  <c r="K225" i="33" s="1"/>
  <c r="I181" i="33"/>
  <c r="M124" i="33"/>
  <c r="K124" i="33" s="1"/>
  <c r="M254" i="33"/>
  <c r="K254" i="33" s="1"/>
  <c r="J113" i="33"/>
  <c r="M304" i="33"/>
  <c r="K304" i="33" s="1"/>
  <c r="I248" i="33"/>
  <c r="J125" i="33"/>
  <c r="J134" i="33"/>
  <c r="I93" i="33"/>
  <c r="J120" i="33"/>
  <c r="M239" i="33"/>
  <c r="K239" i="33" s="1"/>
  <c r="L261" i="33"/>
  <c r="J45" i="33"/>
  <c r="M172" i="33"/>
  <c r="K172" i="33" s="1"/>
  <c r="L73" i="33"/>
  <c r="M43" i="33"/>
  <c r="K43" i="33" s="1"/>
  <c r="M265" i="33"/>
  <c r="K265" i="33" s="1"/>
  <c r="J219" i="33"/>
  <c r="M140" i="33"/>
  <c r="K140" i="33" s="1"/>
  <c r="I145" i="33"/>
  <c r="L285" i="33"/>
  <c r="I247" i="33"/>
  <c r="M122" i="33"/>
  <c r="K122" i="33" s="1"/>
  <c r="I296" i="33"/>
  <c r="L124" i="33"/>
  <c r="M150" i="33"/>
  <c r="K150" i="33" s="1"/>
  <c r="I49" i="33"/>
  <c r="M113" i="33"/>
  <c r="K113" i="33" s="1"/>
  <c r="J99" i="33"/>
  <c r="L248" i="33"/>
  <c r="I125" i="33"/>
  <c r="M9" i="33"/>
  <c r="K9" i="33" s="1"/>
  <c r="I175" i="33"/>
  <c r="J203" i="33"/>
  <c r="L123" i="33"/>
  <c r="L159" i="33"/>
  <c r="M35" i="33"/>
  <c r="K35" i="33" s="1"/>
  <c r="J284" i="33"/>
  <c r="M178" i="33"/>
  <c r="K178" i="33" s="1"/>
  <c r="M93" i="33"/>
  <c r="K93" i="33" s="1"/>
  <c r="J277" i="33"/>
  <c r="J60" i="33"/>
  <c r="L172" i="33"/>
  <c r="I140" i="33"/>
  <c r="M145" i="33"/>
  <c r="K145" i="33" s="1"/>
  <c r="L200" i="33"/>
  <c r="M230" i="33"/>
  <c r="K230" i="33" s="1"/>
  <c r="I208" i="33"/>
  <c r="J176" i="33"/>
  <c r="M123" i="33"/>
  <c r="K123" i="33" s="1"/>
  <c r="I164" i="33"/>
  <c r="I117" i="33"/>
  <c r="J171" i="33"/>
  <c r="I155" i="33"/>
  <c r="I210" i="33"/>
  <c r="M74" i="33"/>
  <c r="K74" i="33" s="1"/>
  <c r="J122" i="33"/>
  <c r="I292" i="33"/>
  <c r="M291" i="33"/>
  <c r="K291" i="33" s="1"/>
  <c r="I159" i="33"/>
  <c r="L108" i="33"/>
  <c r="I108" i="33"/>
  <c r="M108" i="33"/>
  <c r="K108" i="33" s="1"/>
  <c r="I144" i="33"/>
  <c r="L144" i="33"/>
  <c r="I278" i="33"/>
  <c r="L278" i="33"/>
  <c r="M278" i="33"/>
  <c r="K278" i="33" s="1"/>
  <c r="L80" i="33"/>
  <c r="I80" i="33"/>
  <c r="J106" i="33"/>
  <c r="M106" i="33"/>
  <c r="K106" i="33" s="1"/>
  <c r="L92" i="33"/>
  <c r="M92" i="33"/>
  <c r="K92" i="33" s="1"/>
  <c r="L199" i="33"/>
  <c r="I199" i="33"/>
  <c r="M199" i="33"/>
  <c r="K199" i="33" s="1"/>
  <c r="J42" i="33"/>
  <c r="M42" i="33"/>
  <c r="K42" i="33" s="1"/>
  <c r="I42" i="33"/>
  <c r="J162" i="33"/>
  <c r="M162" i="33"/>
  <c r="K162" i="33" s="1"/>
  <c r="L162" i="33"/>
  <c r="M24" i="33"/>
  <c r="K24" i="33" s="1"/>
  <c r="I24" i="33"/>
  <c r="I263" i="33"/>
  <c r="J263" i="33"/>
  <c r="L263" i="33"/>
  <c r="L221" i="33"/>
  <c r="M221" i="33"/>
  <c r="K221" i="33" s="1"/>
  <c r="J221" i="33"/>
  <c r="L135" i="33"/>
  <c r="I135" i="33"/>
  <c r="J135" i="33"/>
  <c r="J48" i="33"/>
  <c r="I48" i="33"/>
  <c r="L48" i="33"/>
  <c r="L255" i="33"/>
  <c r="I255" i="33"/>
  <c r="J132" i="33"/>
  <c r="L132" i="33"/>
  <c r="I8" i="33"/>
  <c r="J8" i="33"/>
  <c r="M8" i="33"/>
  <c r="K8" i="33" s="1"/>
  <c r="M262" i="33"/>
  <c r="K262" i="33" s="1"/>
  <c r="L262" i="33"/>
  <c r="J262" i="33"/>
  <c r="J146" i="33"/>
  <c r="I146" i="33"/>
  <c r="M146" i="33"/>
  <c r="K146" i="33" s="1"/>
  <c r="L258" i="33"/>
  <c r="I258" i="33"/>
  <c r="M258" i="33"/>
  <c r="K258" i="33" s="1"/>
  <c r="M95" i="33"/>
  <c r="K95" i="33" s="1"/>
  <c r="J95" i="33"/>
  <c r="L95" i="33"/>
  <c r="L148" i="33"/>
  <c r="J148" i="33"/>
  <c r="M148" i="33"/>
  <c r="K148" i="33" s="1"/>
  <c r="M274" i="33"/>
  <c r="K274" i="33" s="1"/>
  <c r="J274" i="33"/>
  <c r="L274" i="33"/>
  <c r="M107" i="33"/>
  <c r="K107" i="33" s="1"/>
  <c r="I107" i="33"/>
  <c r="L149" i="33"/>
  <c r="I149" i="33"/>
  <c r="M149" i="33"/>
  <c r="K149" i="33" s="1"/>
  <c r="I245" i="33"/>
  <c r="L245" i="33"/>
  <c r="M245" i="33"/>
  <c r="K245" i="33" s="1"/>
  <c r="J34" i="33"/>
  <c r="I34" i="33"/>
  <c r="M34" i="33"/>
  <c r="K34" i="33" s="1"/>
  <c r="I293" i="33"/>
  <c r="M293" i="33"/>
  <c r="K293" i="33" s="1"/>
  <c r="J293" i="33"/>
  <c r="M268" i="33"/>
  <c r="K268" i="33" s="1"/>
  <c r="I268" i="33"/>
  <c r="J268" i="33"/>
  <c r="J16" i="33"/>
  <c r="I16" i="33"/>
  <c r="M16" i="33"/>
  <c r="K16" i="33" s="1"/>
  <c r="M202" i="33"/>
  <c r="K202" i="33" s="1"/>
  <c r="J202" i="33"/>
  <c r="J195" i="33"/>
  <c r="M195" i="33"/>
  <c r="K195" i="33" s="1"/>
  <c r="L195" i="33"/>
  <c r="M82" i="33"/>
  <c r="K82" i="33" s="1"/>
  <c r="I82" i="33"/>
  <c r="J82" i="33"/>
  <c r="I163" i="33"/>
  <c r="M163" i="33"/>
  <c r="K163" i="33" s="1"/>
  <c r="L163" i="33"/>
  <c r="J259" i="33"/>
  <c r="M259" i="33"/>
  <c r="K259" i="33" s="1"/>
  <c r="I259" i="33"/>
  <c r="I32" i="33"/>
  <c r="J32" i="33"/>
  <c r="M32" i="33"/>
  <c r="K32" i="33" s="1"/>
  <c r="L133" i="33"/>
  <c r="I133" i="33"/>
  <c r="M133" i="33"/>
  <c r="K133" i="33" s="1"/>
  <c r="J110" i="33"/>
  <c r="L110" i="33"/>
  <c r="M110" i="33"/>
  <c r="K110" i="33" s="1"/>
  <c r="J24" i="33"/>
  <c r="M144" i="33"/>
  <c r="K144" i="33" s="1"/>
  <c r="I106" i="33"/>
  <c r="J255" i="33"/>
  <c r="M80" i="33"/>
  <c r="K80" i="33" s="1"/>
  <c r="I195" i="33"/>
  <c r="L146" i="33"/>
  <c r="L8" i="33"/>
  <c r="M263" i="33"/>
  <c r="K263" i="33" s="1"/>
  <c r="J245" i="33"/>
  <c r="L259" i="33"/>
  <c r="L42" i="33"/>
  <c r="M48" i="33"/>
  <c r="K48" i="33" s="1"/>
  <c r="J37" i="33"/>
  <c r="L37" i="33"/>
  <c r="M37" i="33"/>
  <c r="K37" i="33" s="1"/>
  <c r="J187" i="33"/>
  <c r="L187" i="33"/>
  <c r="M187" i="33"/>
  <c r="K187" i="33" s="1"/>
  <c r="I198" i="33"/>
  <c r="J198" i="33"/>
  <c r="L198" i="33"/>
  <c r="J157" i="33"/>
  <c r="L157" i="33"/>
  <c r="M157" i="33"/>
  <c r="K157" i="33" s="1"/>
  <c r="L301" i="33"/>
  <c r="M301" i="33"/>
  <c r="K301" i="33" s="1"/>
  <c r="J301" i="33"/>
  <c r="L24" i="33"/>
  <c r="M132" i="33"/>
  <c r="K132" i="33" s="1"/>
  <c r="I92" i="33"/>
  <c r="J144" i="33"/>
  <c r="L106" i="33"/>
  <c r="M255" i="33"/>
  <c r="K255" i="33" s="1"/>
  <c r="I187" i="33"/>
  <c r="I274" i="33"/>
  <c r="J108" i="33"/>
  <c r="M135" i="33"/>
  <c r="K135" i="33" s="1"/>
  <c r="J278" i="33"/>
  <c r="J258" i="33"/>
  <c r="I162" i="33"/>
  <c r="J199" i="33"/>
  <c r="L32" i="33"/>
  <c r="I202" i="33"/>
  <c r="I132" i="33"/>
  <c r="J107" i="33"/>
  <c r="J92" i="33"/>
  <c r="L82" i="33"/>
  <c r="I95" i="33"/>
  <c r="I301" i="33"/>
  <c r="L16" i="33"/>
  <c r="I157" i="33"/>
  <c r="I148" i="33"/>
  <c r="M198" i="33"/>
  <c r="K198" i="33" s="1"/>
  <c r="I110" i="33"/>
  <c r="L237" i="33"/>
  <c r="L91" i="33"/>
  <c r="I30" i="33"/>
  <c r="L36" i="33"/>
  <c r="J279" i="33"/>
  <c r="M289" i="33"/>
  <c r="K289" i="33" s="1"/>
  <c r="M104" i="33"/>
  <c r="K104" i="33" s="1"/>
  <c r="I231" i="33"/>
  <c r="M64" i="33"/>
  <c r="K64" i="33" s="1"/>
  <c r="M151" i="33"/>
  <c r="K151" i="33" s="1"/>
  <c r="J266" i="33"/>
  <c r="J196" i="33"/>
  <c r="J116" i="33"/>
  <c r="L62" i="33"/>
  <c r="I207" i="33"/>
  <c r="I271" i="33"/>
  <c r="L85" i="33"/>
  <c r="J182" i="33"/>
  <c r="M192" i="33"/>
  <c r="K192" i="33" s="1"/>
  <c r="M190" i="33"/>
  <c r="K190" i="33" s="1"/>
  <c r="M280" i="33"/>
  <c r="K280" i="33" s="1"/>
  <c r="J28" i="33"/>
  <c r="M139" i="33"/>
  <c r="K139" i="33" s="1"/>
  <c r="M222" i="33"/>
  <c r="K222" i="33" s="1"/>
  <c r="I79" i="33"/>
  <c r="M237" i="33"/>
  <c r="K237" i="33" s="1"/>
  <c r="J136" i="33"/>
  <c r="M212" i="33"/>
  <c r="K212" i="33" s="1"/>
  <c r="M10" i="33"/>
  <c r="K10" i="33" s="1"/>
  <c r="M279" i="33"/>
  <c r="K279" i="33" s="1"/>
  <c r="L104" i="33"/>
  <c r="I183" i="33"/>
  <c r="L151" i="33"/>
  <c r="L266" i="33"/>
  <c r="L196" i="33"/>
  <c r="J250" i="33"/>
  <c r="I158" i="33"/>
  <c r="M205" i="33"/>
  <c r="K205" i="33" s="1"/>
  <c r="M267" i="33"/>
  <c r="K267" i="33" s="1"/>
  <c r="L31" i="33"/>
  <c r="J300" i="33"/>
  <c r="L72" i="33"/>
  <c r="J65" i="33"/>
  <c r="I11" i="33"/>
  <c r="I237" i="33"/>
  <c r="L189" i="33"/>
  <c r="J141" i="33"/>
  <c r="L60" i="33"/>
  <c r="M30" i="33"/>
  <c r="K30" i="33" s="1"/>
  <c r="M36" i="33"/>
  <c r="K36" i="33" s="1"/>
  <c r="J212" i="33"/>
  <c r="M171" i="33"/>
  <c r="K171" i="33" s="1"/>
  <c r="L10" i="33"/>
  <c r="L168" i="33"/>
  <c r="L279" i="33"/>
  <c r="L210" i="33"/>
  <c r="L83" i="33"/>
  <c r="M12" i="33"/>
  <c r="K12" i="33" s="1"/>
  <c r="J104" i="33"/>
  <c r="M251" i="33"/>
  <c r="K251" i="33" s="1"/>
  <c r="I74" i="33"/>
  <c r="J231" i="33"/>
  <c r="J183" i="33"/>
  <c r="J64" i="33"/>
  <c r="M285" i="33"/>
  <c r="K285" i="33" s="1"/>
  <c r="J151" i="33"/>
  <c r="J200" i="33"/>
  <c r="M266" i="33"/>
  <c r="K266" i="33" s="1"/>
  <c r="L122" i="33"/>
  <c r="J225" i="33"/>
  <c r="I256" i="33"/>
  <c r="L230" i="33"/>
  <c r="J292" i="33"/>
  <c r="I196" i="33"/>
  <c r="M181" i="33"/>
  <c r="K181" i="33" s="1"/>
  <c r="J41" i="33"/>
  <c r="M208" i="33"/>
  <c r="K208" i="33" s="1"/>
  <c r="J124" i="33"/>
  <c r="J254" i="33"/>
  <c r="M130" i="33"/>
  <c r="K130" i="33" s="1"/>
  <c r="I85" i="33"/>
  <c r="M176" i="33"/>
  <c r="K176" i="33" s="1"/>
  <c r="J291" i="33"/>
  <c r="L227" i="33"/>
  <c r="L174" i="33"/>
  <c r="J158" i="33"/>
  <c r="I304" i="33"/>
  <c r="J205" i="33"/>
  <c r="J25" i="33"/>
  <c r="J267" i="33"/>
  <c r="I139" i="33"/>
  <c r="I31" i="33"/>
  <c r="M159" i="33"/>
  <c r="K159" i="33" s="1"/>
  <c r="L300" i="33"/>
  <c r="M33" i="33"/>
  <c r="K33" i="33" s="1"/>
  <c r="L65" i="33"/>
  <c r="L79" i="33"/>
  <c r="L136" i="33"/>
  <c r="J272" i="33"/>
  <c r="L155" i="33"/>
  <c r="I53" i="33"/>
  <c r="M73" i="33"/>
  <c r="K73" i="33" s="1"/>
  <c r="J289" i="33"/>
  <c r="L219" i="33"/>
  <c r="L250" i="33"/>
  <c r="I39" i="33"/>
  <c r="J150" i="33"/>
  <c r="J49" i="33"/>
  <c r="J9" i="33"/>
  <c r="M134" i="33"/>
  <c r="K134" i="33" s="1"/>
  <c r="I72" i="33"/>
  <c r="I228" i="33"/>
  <c r="M60" i="33"/>
  <c r="K60" i="33" s="1"/>
  <c r="L30" i="33"/>
  <c r="M136" i="33"/>
  <c r="K136" i="33" s="1"/>
  <c r="I212" i="33"/>
  <c r="M272" i="33"/>
  <c r="K272" i="33" s="1"/>
  <c r="I171" i="33"/>
  <c r="M155" i="33"/>
  <c r="K155" i="33" s="1"/>
  <c r="I10" i="33"/>
  <c r="L53" i="33"/>
  <c r="M168" i="33"/>
  <c r="K168" i="33" s="1"/>
  <c r="I73" i="33"/>
  <c r="M210" i="33"/>
  <c r="K210" i="33" s="1"/>
  <c r="I289" i="33"/>
  <c r="M83" i="33"/>
  <c r="K83" i="33" s="1"/>
  <c r="I251" i="33"/>
  <c r="M219" i="33"/>
  <c r="K219" i="33" s="1"/>
  <c r="J74" i="33"/>
  <c r="J285" i="33"/>
  <c r="I41" i="33"/>
  <c r="L208" i="33"/>
  <c r="I250" i="33"/>
  <c r="M39" i="33"/>
  <c r="K39" i="33" s="1"/>
  <c r="J85" i="33"/>
  <c r="L150" i="33"/>
  <c r="L176" i="33"/>
  <c r="L49" i="33"/>
  <c r="L205" i="33"/>
  <c r="I9" i="33"/>
  <c r="J31" i="33"/>
  <c r="I134" i="33"/>
  <c r="J72" i="33"/>
  <c r="L228" i="33"/>
  <c r="B1016" i="7"/>
  <c r="B13" i="7"/>
  <c r="B1381" i="7"/>
  <c r="AE7" i="33"/>
  <c r="AE8" i="33" s="1"/>
  <c r="AE9" i="33" s="1"/>
  <c r="AO11" i="33"/>
  <c r="H22" i="35"/>
  <c r="D23" i="35"/>
  <c r="AO10" i="33"/>
  <c r="AE12" i="33"/>
  <c r="AE13" i="33" s="1"/>
  <c r="AE15" i="33" s="1"/>
  <c r="AE16" i="33" s="1"/>
  <c r="T21" i="35"/>
  <c r="U21" i="35"/>
  <c r="W21" i="35"/>
  <c r="X21" i="35"/>
  <c r="J21" i="35"/>
  <c r="L21" i="35"/>
  <c r="K21" i="35"/>
  <c r="AY4" i="33"/>
  <c r="U8" i="33"/>
  <c r="Q18" i="35" l="1"/>
  <c r="N20" i="35"/>
  <c r="N18" i="35"/>
  <c r="N19" i="35"/>
  <c r="P21" i="35"/>
  <c r="R21" i="35" s="1"/>
  <c r="M20" i="35"/>
  <c r="O20" i="35" s="1"/>
  <c r="N21" i="35"/>
  <c r="P18" i="35"/>
  <c r="Q21" i="35"/>
  <c r="S21" i="35" s="1"/>
  <c r="M19" i="35"/>
  <c r="O19" i="35" s="1"/>
  <c r="M21" i="35"/>
  <c r="O21" i="35" s="1"/>
  <c r="Q20" i="35"/>
  <c r="S20" i="35" s="1"/>
  <c r="Q19" i="35"/>
  <c r="S19" i="35" s="1"/>
  <c r="M18" i="35"/>
  <c r="O18" i="35" s="1"/>
  <c r="P20" i="35"/>
  <c r="R20" i="35" s="1"/>
  <c r="P19" i="35"/>
  <c r="R19" i="35" s="1"/>
  <c r="B1017" i="7"/>
  <c r="B1382" i="7"/>
  <c r="U9" i="33"/>
  <c r="U10" i="33" s="1"/>
  <c r="AY29" i="35"/>
  <c r="AY24" i="35"/>
  <c r="AY26" i="35"/>
  <c r="BD51" i="33"/>
  <c r="BD45" i="33"/>
  <c r="BD44" i="33"/>
  <c r="BD18" i="33"/>
  <c r="BD7" i="33"/>
  <c r="BD33" i="33"/>
  <c r="BD37" i="33"/>
  <c r="BD38" i="33"/>
  <c r="BD10" i="33"/>
  <c r="BD23" i="33"/>
  <c r="BD26" i="33"/>
  <c r="BD27" i="33"/>
  <c r="BD20" i="33"/>
  <c r="BD16" i="33"/>
  <c r="BD17" i="33"/>
  <c r="BD24" i="33"/>
  <c r="BD54" i="33"/>
  <c r="BD42" i="33"/>
  <c r="AY32" i="35"/>
  <c r="AY27" i="35"/>
  <c r="BD19" i="33"/>
  <c r="BD52" i="33"/>
  <c r="BD29" i="33"/>
  <c r="BD48" i="33"/>
  <c r="BD35" i="33"/>
  <c r="BD12" i="33"/>
  <c r="BD40" i="33"/>
  <c r="BD15" i="33"/>
  <c r="BD25" i="33"/>
  <c r="BD36" i="33"/>
  <c r="BD31" i="33"/>
  <c r="BD13" i="33"/>
  <c r="BD41" i="33"/>
  <c r="BD14" i="33"/>
  <c r="BD28" i="33"/>
  <c r="BD5" i="33"/>
  <c r="BD49" i="33"/>
  <c r="BD47" i="33"/>
  <c r="BD46" i="33"/>
  <c r="AY28" i="35"/>
  <c r="BD39" i="33"/>
  <c r="BD50" i="33"/>
  <c r="BD34" i="33"/>
  <c r="AY30" i="35"/>
  <c r="BD53" i="33"/>
  <c r="BD11" i="33"/>
  <c r="BD6" i="33"/>
  <c r="AY33" i="35"/>
  <c r="BD21" i="33"/>
  <c r="BD9" i="33"/>
  <c r="AY25" i="35"/>
  <c r="BD43" i="33"/>
  <c r="BD8" i="33"/>
  <c r="AY31" i="35"/>
  <c r="BD30" i="33"/>
  <c r="BD22" i="33"/>
  <c r="BD32" i="33"/>
  <c r="Y21" i="35"/>
  <c r="AO12" i="33"/>
  <c r="AE4" i="33"/>
  <c r="K22" i="35"/>
  <c r="Q22" i="35"/>
  <c r="S22" i="35" s="1"/>
  <c r="J22" i="35"/>
  <c r="T22" i="35"/>
  <c r="V22" i="35" s="1"/>
  <c r="L22" i="35"/>
  <c r="W22" i="35"/>
  <c r="N22" i="35"/>
  <c r="P22" i="35"/>
  <c r="R22" i="35" s="1"/>
  <c r="U22" i="35"/>
  <c r="M22" i="35"/>
  <c r="O22" i="35" s="1"/>
  <c r="X22" i="35"/>
  <c r="V21" i="35"/>
  <c r="H23" i="35"/>
  <c r="D24" i="35"/>
  <c r="S18" i="35"/>
  <c r="R18" i="35" l="1"/>
  <c r="B1018" i="7"/>
  <c r="B1383" i="7"/>
  <c r="B1384" i="7" s="1"/>
  <c r="U11" i="33"/>
  <c r="Y22" i="35"/>
  <c r="U17" i="33"/>
  <c r="U18" i="33" s="1"/>
  <c r="U21" i="33" s="1"/>
  <c r="AK27" i="35"/>
  <c r="AK29" i="35"/>
  <c r="AJ28" i="33"/>
  <c r="AJ53" i="33"/>
  <c r="AJ38" i="33"/>
  <c r="AJ35" i="33"/>
  <c r="AJ11" i="33"/>
  <c r="AJ10" i="33"/>
  <c r="AJ42" i="33"/>
  <c r="AJ19" i="33"/>
  <c r="AJ17" i="33"/>
  <c r="AJ5" i="33"/>
  <c r="AJ46" i="33"/>
  <c r="AJ29" i="33"/>
  <c r="AK26" i="35"/>
  <c r="AK28" i="35"/>
  <c r="AJ33" i="33"/>
  <c r="AJ36" i="33"/>
  <c r="AJ45" i="33"/>
  <c r="AJ54" i="33"/>
  <c r="AJ13" i="33"/>
  <c r="AJ47" i="33"/>
  <c r="AJ44" i="33"/>
  <c r="AJ37" i="33"/>
  <c r="AJ23" i="33"/>
  <c r="AJ48" i="33"/>
  <c r="AJ7" i="33"/>
  <c r="AK31" i="35"/>
  <c r="AJ43" i="33"/>
  <c r="AJ25" i="33"/>
  <c r="AJ32" i="33"/>
  <c r="AJ52" i="33"/>
  <c r="AJ9" i="33"/>
  <c r="AJ15" i="33"/>
  <c r="AJ41" i="33"/>
  <c r="AK32" i="35"/>
  <c r="AJ39" i="33"/>
  <c r="AJ40" i="33"/>
  <c r="AJ16" i="33"/>
  <c r="AJ6" i="33"/>
  <c r="AJ26" i="33"/>
  <c r="AJ22" i="33"/>
  <c r="AJ20" i="33"/>
  <c r="AJ8" i="33"/>
  <c r="AJ12" i="33"/>
  <c r="AJ14" i="33"/>
  <c r="AJ18" i="33"/>
  <c r="AJ27" i="33"/>
  <c r="AK30" i="35"/>
  <c r="AJ50" i="33"/>
  <c r="AJ30" i="33"/>
  <c r="AJ21" i="33"/>
  <c r="AJ24" i="33"/>
  <c r="AK33" i="35"/>
  <c r="AJ49" i="33"/>
  <c r="AJ51" i="33"/>
  <c r="AJ34" i="33"/>
  <c r="AJ31" i="33"/>
  <c r="BA30" i="33"/>
  <c r="BF30" i="33"/>
  <c r="BE30" i="33"/>
  <c r="BG30" i="33" s="1"/>
  <c r="BC30" i="33"/>
  <c r="BA25" i="35"/>
  <c r="BB25" i="35" s="1"/>
  <c r="BE6" i="33"/>
  <c r="BG6" i="33" s="1"/>
  <c r="BF6" i="33"/>
  <c r="BA28" i="35"/>
  <c r="BB28" i="35" s="1"/>
  <c r="BF5" i="33"/>
  <c r="BE5" i="33"/>
  <c r="BF13" i="33"/>
  <c r="BC13" i="33"/>
  <c r="BA13" i="33"/>
  <c r="BE13" i="33"/>
  <c r="BG13" i="33" s="1"/>
  <c r="BF15" i="33"/>
  <c r="BE15" i="33"/>
  <c r="BG15" i="33" s="1"/>
  <c r="BC15" i="33"/>
  <c r="BA15" i="33"/>
  <c r="BF48" i="33"/>
  <c r="BA48" i="33"/>
  <c r="BE48" i="33"/>
  <c r="BG48" i="33" s="1"/>
  <c r="BC48" i="33"/>
  <c r="BA27" i="35"/>
  <c r="BB27" i="35" s="1"/>
  <c r="BE54" i="33"/>
  <c r="BG54" i="33" s="1"/>
  <c r="BA54" i="33"/>
  <c r="BC54" i="33"/>
  <c r="BF54" i="33"/>
  <c r="BF20" i="33"/>
  <c r="BC20" i="33"/>
  <c r="BA20" i="33"/>
  <c r="BE20" i="33"/>
  <c r="BG20" i="33" s="1"/>
  <c r="BE10" i="33"/>
  <c r="BG10" i="33" s="1"/>
  <c r="BA10" i="33"/>
  <c r="BC10" i="33"/>
  <c r="BF10" i="33"/>
  <c r="BE7" i="33"/>
  <c r="BG7" i="33" s="1"/>
  <c r="BF7" i="33"/>
  <c r="BA7" i="33"/>
  <c r="BC7" i="33"/>
  <c r="BE51" i="33"/>
  <c r="BG51" i="33" s="1"/>
  <c r="BF51" i="33"/>
  <c r="BA51" i="33"/>
  <c r="BC51" i="33"/>
  <c r="AO13" i="33"/>
  <c r="AO15" i="33" s="1"/>
  <c r="AO16" i="33" s="1"/>
  <c r="BA31" i="35"/>
  <c r="BB31" i="35" s="1"/>
  <c r="BA9" i="33"/>
  <c r="BF9" i="33"/>
  <c r="BC9" i="33"/>
  <c r="BE9" i="33"/>
  <c r="BG9" i="33" s="1"/>
  <c r="BA11" i="33"/>
  <c r="BF11" i="33"/>
  <c r="BC11" i="33"/>
  <c r="BE11" i="33"/>
  <c r="BG11" i="33" s="1"/>
  <c r="BC34" i="33"/>
  <c r="BA34" i="33"/>
  <c r="BF34" i="33"/>
  <c r="BE34" i="33"/>
  <c r="BG34" i="33" s="1"/>
  <c r="BE46" i="33"/>
  <c r="BG46" i="33" s="1"/>
  <c r="BC46" i="33"/>
  <c r="BA46" i="33"/>
  <c r="BF46" i="33"/>
  <c r="BC28" i="33"/>
  <c r="BE28" i="33"/>
  <c r="BG28" i="33" s="1"/>
  <c r="BF28" i="33"/>
  <c r="BA28" i="33"/>
  <c r="BC31" i="33"/>
  <c r="BE31" i="33"/>
  <c r="BG31" i="33" s="1"/>
  <c r="BA31" i="33"/>
  <c r="BF31" i="33"/>
  <c r="BE40" i="33"/>
  <c r="BG40" i="33" s="1"/>
  <c r="BC40" i="33"/>
  <c r="BA40" i="33"/>
  <c r="BF40" i="33"/>
  <c r="BE29" i="33"/>
  <c r="BG29" i="33" s="1"/>
  <c r="BC29" i="33"/>
  <c r="BA29" i="33"/>
  <c r="BF29" i="33"/>
  <c r="BA32" i="35"/>
  <c r="BB32" i="35" s="1"/>
  <c r="BE24" i="33"/>
  <c r="BG24" i="33" s="1"/>
  <c r="BA24" i="33"/>
  <c r="BF24" i="33"/>
  <c r="BC24" i="33"/>
  <c r="BE27" i="33"/>
  <c r="BG27" i="33" s="1"/>
  <c r="BC27" i="33"/>
  <c r="BF27" i="33"/>
  <c r="BA27" i="33"/>
  <c r="BF38" i="33"/>
  <c r="BC38" i="33"/>
  <c r="BA38" i="33"/>
  <c r="BE38" i="33"/>
  <c r="BG38" i="33" s="1"/>
  <c r="BF18" i="33"/>
  <c r="BC18" i="33"/>
  <c r="BE18" i="33"/>
  <c r="BG18" i="33" s="1"/>
  <c r="BA18" i="33"/>
  <c r="BA26" i="35"/>
  <c r="BB26" i="35" s="1"/>
  <c r="H24" i="35"/>
  <c r="D25" i="35"/>
  <c r="BE22" i="33"/>
  <c r="BG22" i="33" s="1"/>
  <c r="BC22" i="33"/>
  <c r="BA22" i="33"/>
  <c r="BF22" i="33"/>
  <c r="BA43" i="33"/>
  <c r="BC43" i="33"/>
  <c r="BE43" i="33"/>
  <c r="BG43" i="33" s="1"/>
  <c r="BF43" i="33"/>
  <c r="BA33" i="35"/>
  <c r="BB33" i="35" s="1"/>
  <c r="BA30" i="35"/>
  <c r="BB30" i="35" s="1"/>
  <c r="BE39" i="33"/>
  <c r="BG39" i="33" s="1"/>
  <c r="BA39" i="33"/>
  <c r="BF39" i="33"/>
  <c r="BC39" i="33"/>
  <c r="BC49" i="33"/>
  <c r="BF49" i="33"/>
  <c r="BE49" i="33"/>
  <c r="BG49" i="33" s="1"/>
  <c r="BA49" i="33"/>
  <c r="BF41" i="33"/>
  <c r="BC41" i="33"/>
  <c r="BA41" i="33"/>
  <c r="BE41" i="33"/>
  <c r="BG41" i="33" s="1"/>
  <c r="BC25" i="33"/>
  <c r="BF25" i="33"/>
  <c r="BA25" i="33"/>
  <c r="BE25" i="33"/>
  <c r="BG25" i="33" s="1"/>
  <c r="BE35" i="33"/>
  <c r="BG35" i="33" s="1"/>
  <c r="BF35" i="33"/>
  <c r="BC35" i="33"/>
  <c r="BA35" i="33"/>
  <c r="BF19" i="33"/>
  <c r="BE19" i="33"/>
  <c r="BG19" i="33" s="1"/>
  <c r="BA19" i="33"/>
  <c r="BC19" i="33"/>
  <c r="BF42" i="33"/>
  <c r="BC42" i="33"/>
  <c r="BA42" i="33"/>
  <c r="BE42" i="33"/>
  <c r="BG42" i="33" s="1"/>
  <c r="BE16" i="33"/>
  <c r="BG16" i="33" s="1"/>
  <c r="BA16" i="33"/>
  <c r="BF16" i="33"/>
  <c r="BC16" i="33"/>
  <c r="BE23" i="33"/>
  <c r="BG23" i="33" s="1"/>
  <c r="BF23" i="33"/>
  <c r="BA23" i="33"/>
  <c r="BC23" i="33"/>
  <c r="BC33" i="33"/>
  <c r="BE33" i="33"/>
  <c r="BG33" i="33" s="1"/>
  <c r="BA33" i="33"/>
  <c r="BF33" i="33"/>
  <c r="BE45" i="33"/>
  <c r="BG45" i="33" s="1"/>
  <c r="BC45" i="33"/>
  <c r="BF45" i="33"/>
  <c r="BA45" i="33"/>
  <c r="BA29" i="35"/>
  <c r="BB29" i="35" s="1"/>
  <c r="J23" i="35"/>
  <c r="W23" i="35"/>
  <c r="Y23" i="35" s="1"/>
  <c r="U23" i="35"/>
  <c r="N23" i="35"/>
  <c r="T23" i="35"/>
  <c r="V23" i="35" s="1"/>
  <c r="K23" i="35"/>
  <c r="P23" i="35"/>
  <c r="R23" i="35" s="1"/>
  <c r="L23" i="35"/>
  <c r="Q23" i="35"/>
  <c r="X23" i="35"/>
  <c r="M23" i="35"/>
  <c r="BA32" i="33"/>
  <c r="BF32" i="33"/>
  <c r="BE32" i="33"/>
  <c r="BG32" i="33" s="1"/>
  <c r="BC32" i="33"/>
  <c r="BF8" i="33"/>
  <c r="BA8" i="33"/>
  <c r="BC8" i="33"/>
  <c r="BE8" i="33"/>
  <c r="BG8" i="33" s="1"/>
  <c r="BA21" i="33"/>
  <c r="BE21" i="33"/>
  <c r="BG21" i="33" s="1"/>
  <c r="BC21" i="33"/>
  <c r="BF21" i="33"/>
  <c r="BA53" i="33"/>
  <c r="BF53" i="33"/>
  <c r="BE53" i="33"/>
  <c r="BG53" i="33" s="1"/>
  <c r="BC53" i="33"/>
  <c r="BA50" i="33"/>
  <c r="BE50" i="33"/>
  <c r="BG50" i="33" s="1"/>
  <c r="BF50" i="33"/>
  <c r="BC50" i="33"/>
  <c r="BE47" i="33"/>
  <c r="BG47" i="33" s="1"/>
  <c r="BF47" i="33"/>
  <c r="BA47" i="33"/>
  <c r="BC47" i="33"/>
  <c r="BE14" i="33"/>
  <c r="BG14" i="33" s="1"/>
  <c r="BC14" i="33"/>
  <c r="BA14" i="33"/>
  <c r="BF14" i="33"/>
  <c r="BE36" i="33"/>
  <c r="BG36" i="33" s="1"/>
  <c r="BF36" i="33"/>
  <c r="BC36" i="33"/>
  <c r="BA36" i="33"/>
  <c r="BE12" i="33"/>
  <c r="BG12" i="33" s="1"/>
  <c r="BC12" i="33"/>
  <c r="BA12" i="33"/>
  <c r="BF12" i="33"/>
  <c r="BE52" i="33"/>
  <c r="BG52" i="33" s="1"/>
  <c r="BC52" i="33"/>
  <c r="BA52" i="33"/>
  <c r="BF52" i="33"/>
  <c r="BF17" i="33"/>
  <c r="BC17" i="33"/>
  <c r="BA17" i="33"/>
  <c r="BE17" i="33"/>
  <c r="BG17" i="33" s="1"/>
  <c r="BE26" i="33"/>
  <c r="BG26" i="33" s="1"/>
  <c r="BA26" i="33"/>
  <c r="BF26" i="33"/>
  <c r="BC26" i="33"/>
  <c r="BF37" i="33"/>
  <c r="BA37" i="33"/>
  <c r="BC37" i="33"/>
  <c r="BE37" i="33"/>
  <c r="BG37" i="33" s="1"/>
  <c r="BE44" i="33"/>
  <c r="BG44" i="33" s="1"/>
  <c r="BA44" i="33"/>
  <c r="BF44" i="33"/>
  <c r="BC44" i="33"/>
  <c r="BA24" i="35"/>
  <c r="BB24" i="35" s="1"/>
  <c r="B1019" i="7" l="1"/>
  <c r="B1385" i="7"/>
  <c r="U12" i="33"/>
  <c r="U13" i="33" s="1"/>
  <c r="U14" i="33" s="1"/>
  <c r="BC5" i="33"/>
  <c r="O23" i="35"/>
  <c r="BF4" i="33"/>
  <c r="BC6" i="33"/>
  <c r="AG34" i="33"/>
  <c r="AI34" i="33"/>
  <c r="AK34" i="33"/>
  <c r="AM34" i="33" s="1"/>
  <c r="AL34" i="33"/>
  <c r="AL24" i="33"/>
  <c r="AG24" i="33"/>
  <c r="AK24" i="33"/>
  <c r="AM24" i="33" s="1"/>
  <c r="AI24" i="33"/>
  <c r="AM30" i="35"/>
  <c r="AN30" i="35" s="1"/>
  <c r="AK14" i="33"/>
  <c r="AM14" i="33" s="1"/>
  <c r="AL14" i="33"/>
  <c r="AG22" i="33"/>
  <c r="AI22" i="33"/>
  <c r="AK22" i="33"/>
  <c r="AM22" i="33" s="1"/>
  <c r="AL22" i="33"/>
  <c r="AG40" i="33"/>
  <c r="AL40" i="33"/>
  <c r="AK40" i="33"/>
  <c r="AM40" i="33" s="1"/>
  <c r="AI40" i="33"/>
  <c r="AG41" i="33"/>
  <c r="AI41" i="33"/>
  <c r="AL41" i="33"/>
  <c r="AK41" i="33"/>
  <c r="AM41" i="33" s="1"/>
  <c r="AG32" i="33"/>
  <c r="AL32" i="33"/>
  <c r="AK32" i="33"/>
  <c r="AM32" i="33" s="1"/>
  <c r="AI32" i="33"/>
  <c r="AK37" i="33"/>
  <c r="AM37" i="33" s="1"/>
  <c r="AI37" i="33"/>
  <c r="AL37" i="33"/>
  <c r="AG37" i="33"/>
  <c r="AK54" i="33"/>
  <c r="AM54" i="33" s="1"/>
  <c r="AL54" i="33"/>
  <c r="AI54" i="33"/>
  <c r="AG54" i="33"/>
  <c r="AM28" i="35"/>
  <c r="AN28" i="35" s="1"/>
  <c r="AL17" i="33"/>
  <c r="AK17" i="33"/>
  <c r="AM17" i="33" s="1"/>
  <c r="AI17" i="33"/>
  <c r="AG17" i="33"/>
  <c r="AL11" i="33"/>
  <c r="AK11" i="33"/>
  <c r="AM11" i="33" s="1"/>
  <c r="AL28" i="33"/>
  <c r="AK28" i="33"/>
  <c r="AM28" i="33" s="1"/>
  <c r="AI28" i="33"/>
  <c r="AG28" i="33"/>
  <c r="AM33" i="35"/>
  <c r="AN33" i="35" s="1"/>
  <c r="AG18" i="33"/>
  <c r="AK18" i="33"/>
  <c r="AM18" i="33" s="1"/>
  <c r="AL18" i="33"/>
  <c r="AI18" i="33"/>
  <c r="AI16" i="33"/>
  <c r="AG16" i="33"/>
  <c r="AL16" i="33"/>
  <c r="AK16" i="33"/>
  <c r="AM16" i="33" s="1"/>
  <c r="AG52" i="33"/>
  <c r="AL52" i="33"/>
  <c r="AK52" i="33"/>
  <c r="AM52" i="33" s="1"/>
  <c r="AI52" i="33"/>
  <c r="AL13" i="33"/>
  <c r="AK13" i="33"/>
  <c r="AM13" i="33" s="1"/>
  <c r="AL10" i="33"/>
  <c r="AK10" i="33"/>
  <c r="H25" i="35"/>
  <c r="D26" i="35"/>
  <c r="BG5" i="33"/>
  <c r="BE4" i="33"/>
  <c r="BG4" i="33" s="1"/>
  <c r="AL51" i="33"/>
  <c r="AG51" i="33"/>
  <c r="AK51" i="33"/>
  <c r="AM51" i="33" s="1"/>
  <c r="AI51" i="33"/>
  <c r="AL21" i="33"/>
  <c r="AG21" i="33"/>
  <c r="AK21" i="33"/>
  <c r="AM21" i="33" s="1"/>
  <c r="AI21" i="33"/>
  <c r="AL12" i="33"/>
  <c r="AK12" i="33"/>
  <c r="AL26" i="33"/>
  <c r="AG26" i="33"/>
  <c r="AK26" i="33"/>
  <c r="AM26" i="33" s="1"/>
  <c r="AI26" i="33"/>
  <c r="AK39" i="33"/>
  <c r="AM39" i="33" s="1"/>
  <c r="AG39" i="33"/>
  <c r="AL39" i="33"/>
  <c r="AI39" i="33"/>
  <c r="AG15" i="33"/>
  <c r="AK15" i="33"/>
  <c r="AM15" i="33" s="1"/>
  <c r="AL15" i="33"/>
  <c r="AI15" i="33"/>
  <c r="AG25" i="33"/>
  <c r="AK25" i="33"/>
  <c r="AM25" i="33" s="1"/>
  <c r="AL25" i="33"/>
  <c r="AI25" i="33"/>
  <c r="AK7" i="33"/>
  <c r="AL7" i="33"/>
  <c r="AK44" i="33"/>
  <c r="AM44" i="33" s="1"/>
  <c r="AL44" i="33"/>
  <c r="AI44" i="33"/>
  <c r="AG44" i="33"/>
  <c r="AG45" i="33"/>
  <c r="AK45" i="33"/>
  <c r="AM45" i="33" s="1"/>
  <c r="AL45" i="33"/>
  <c r="AI45" i="33"/>
  <c r="AL29" i="33"/>
  <c r="AG29" i="33"/>
  <c r="AI29" i="33"/>
  <c r="AK29" i="33"/>
  <c r="AM29" i="33" s="1"/>
  <c r="AI19" i="33"/>
  <c r="AL19" i="33"/>
  <c r="AG19" i="33"/>
  <c r="AK19" i="33"/>
  <c r="AM19" i="33" s="1"/>
  <c r="AK35" i="33"/>
  <c r="AM35" i="33" s="1"/>
  <c r="AG35" i="33"/>
  <c r="AL35" i="33"/>
  <c r="AI35" i="33"/>
  <c r="AM29" i="35"/>
  <c r="AN29" i="35" s="1"/>
  <c r="AG31" i="33"/>
  <c r="AK31" i="33"/>
  <c r="AM31" i="33" s="1"/>
  <c r="AI31" i="33"/>
  <c r="AL31" i="33"/>
  <c r="AG50" i="33"/>
  <c r="AK50" i="33"/>
  <c r="AM50" i="33" s="1"/>
  <c r="AI50" i="33"/>
  <c r="AL50" i="33"/>
  <c r="AG20" i="33"/>
  <c r="AI20" i="33"/>
  <c r="AK20" i="33"/>
  <c r="AM20" i="33" s="1"/>
  <c r="AL20" i="33"/>
  <c r="AM31" i="35"/>
  <c r="AN31" i="35" s="1"/>
  <c r="AI23" i="33"/>
  <c r="AL23" i="33"/>
  <c r="AK23" i="33"/>
  <c r="AM23" i="33" s="1"/>
  <c r="AG23" i="33"/>
  <c r="AK33" i="33"/>
  <c r="AM33" i="33" s="1"/>
  <c r="AI33" i="33"/>
  <c r="AL33" i="33"/>
  <c r="AG33" i="33"/>
  <c r="AL5" i="33"/>
  <c r="AK5" i="33"/>
  <c r="AI10" i="33" s="1"/>
  <c r="AL53" i="33"/>
  <c r="AI53" i="33"/>
  <c r="AK53" i="33"/>
  <c r="AM53" i="33" s="1"/>
  <c r="AG53" i="33"/>
  <c r="S23" i="35"/>
  <c r="J24" i="35"/>
  <c r="X24" i="35"/>
  <c r="L24" i="35"/>
  <c r="W24" i="35"/>
  <c r="Y24" i="35" s="1"/>
  <c r="N24" i="35"/>
  <c r="U24" i="35"/>
  <c r="Q24" i="35"/>
  <c r="S24" i="35" s="1"/>
  <c r="M24" i="35"/>
  <c r="O24" i="35" s="1"/>
  <c r="P24" i="35"/>
  <c r="R24" i="35" s="1"/>
  <c r="T24" i="35"/>
  <c r="K24" i="35"/>
  <c r="AO4" i="33"/>
  <c r="AI49" i="33"/>
  <c r="AG49" i="33"/>
  <c r="AL49" i="33"/>
  <c r="AK49" i="33"/>
  <c r="AM49" i="33" s="1"/>
  <c r="AI30" i="33"/>
  <c r="AG30" i="33"/>
  <c r="AL30" i="33"/>
  <c r="AK30" i="33"/>
  <c r="AM30" i="33" s="1"/>
  <c r="AG27" i="33"/>
  <c r="AI27" i="33"/>
  <c r="AK27" i="33"/>
  <c r="AM27" i="33" s="1"/>
  <c r="AL27" i="33"/>
  <c r="AL8" i="33"/>
  <c r="AK8" i="33"/>
  <c r="AL6" i="33"/>
  <c r="AK6" i="33"/>
  <c r="AM6" i="33" s="1"/>
  <c r="AM32" i="35"/>
  <c r="AN32" i="35" s="1"/>
  <c r="AK9" i="33"/>
  <c r="AM9" i="33" s="1"/>
  <c r="AL9" i="33"/>
  <c r="AG43" i="33"/>
  <c r="AK43" i="33"/>
  <c r="AM43" i="33" s="1"/>
  <c r="AI43" i="33"/>
  <c r="AL43" i="33"/>
  <c r="AI48" i="33"/>
  <c r="AL48" i="33"/>
  <c r="AG48" i="33"/>
  <c r="AK48" i="33"/>
  <c r="AM48" i="33" s="1"/>
  <c r="AG47" i="33"/>
  <c r="AK47" i="33"/>
  <c r="AM47" i="33" s="1"/>
  <c r="AL47" i="33"/>
  <c r="AI47" i="33"/>
  <c r="AI36" i="33"/>
  <c r="AK36" i="33"/>
  <c r="AM36" i="33" s="1"/>
  <c r="AG36" i="33"/>
  <c r="AL36" i="33"/>
  <c r="AI46" i="33"/>
  <c r="AK46" i="33"/>
  <c r="AM46" i="33" s="1"/>
  <c r="AL46" i="33"/>
  <c r="AG46" i="33"/>
  <c r="AK42" i="33"/>
  <c r="AM42" i="33" s="1"/>
  <c r="AL42" i="33"/>
  <c r="AI42" i="33"/>
  <c r="AG42" i="33"/>
  <c r="AI38" i="33"/>
  <c r="AG38" i="33"/>
  <c r="AK38" i="33"/>
  <c r="AM38" i="33" s="1"/>
  <c r="AL38" i="33"/>
  <c r="AM27" i="35"/>
  <c r="AN27" i="35" s="1"/>
  <c r="AZ28" i="35" l="1"/>
  <c r="AZ27" i="35"/>
  <c r="AZ30" i="35"/>
  <c r="AZ32" i="35"/>
  <c r="AZ33" i="35"/>
  <c r="AZ29" i="35"/>
  <c r="AZ25" i="35"/>
  <c r="AZ31" i="35"/>
  <c r="AZ26" i="35"/>
  <c r="AZ24" i="35"/>
  <c r="B1020" i="7"/>
  <c r="B1021" i="7" s="1"/>
  <c r="B1022" i="7" s="1"/>
  <c r="B1023" i="7" s="1"/>
  <c r="B1024" i="7" s="1"/>
  <c r="B1025" i="7" s="1"/>
  <c r="B1026" i="7" s="1"/>
  <c r="B1027" i="7" s="1"/>
  <c r="B1028" i="7" s="1"/>
  <c r="B1029" i="7" s="1"/>
  <c r="B1030" i="7" s="1"/>
  <c r="B1031" i="7" s="1"/>
  <c r="B1032" i="7" s="1"/>
  <c r="B1033" i="7" s="1"/>
  <c r="B1034" i="7" s="1"/>
  <c r="B1035" i="7" s="1"/>
  <c r="B1036" i="7" s="1"/>
  <c r="B1037" i="7" s="1"/>
  <c r="B1386" i="7"/>
  <c r="B1387" i="7" s="1"/>
  <c r="B1388" i="7" s="1"/>
  <c r="AM7" i="33"/>
  <c r="U16" i="33"/>
  <c r="U4" i="33" s="1"/>
  <c r="AI6" i="33"/>
  <c r="AI5" i="33"/>
  <c r="AI12" i="33"/>
  <c r="BA5" i="33"/>
  <c r="BA6" i="33"/>
  <c r="W25" i="35"/>
  <c r="K25" i="35"/>
  <c r="Q25" i="35"/>
  <c r="S25" i="35" s="1"/>
  <c r="U25" i="35"/>
  <c r="P25" i="35"/>
  <c r="R25" i="35" s="1"/>
  <c r="M25" i="35"/>
  <c r="O25" i="35" s="1"/>
  <c r="J25" i="35"/>
  <c r="X25" i="35"/>
  <c r="T25" i="35"/>
  <c r="V25" i="35" s="1"/>
  <c r="L25" i="35"/>
  <c r="N25" i="35"/>
  <c r="AI13" i="33"/>
  <c r="AI11" i="33"/>
  <c r="AI14" i="33"/>
  <c r="AM5" i="33"/>
  <c r="AG13" i="33" s="1"/>
  <c r="AK4" i="33"/>
  <c r="AI7" i="33"/>
  <c r="AR31" i="35"/>
  <c r="AT47" i="33"/>
  <c r="AT39" i="33"/>
  <c r="AT31" i="33"/>
  <c r="AT23" i="33"/>
  <c r="AT15" i="33"/>
  <c r="AT54" i="33"/>
  <c r="AT46" i="33"/>
  <c r="AT38" i="33"/>
  <c r="AT30" i="33"/>
  <c r="AT22" i="33"/>
  <c r="AT14" i="33"/>
  <c r="AT41" i="33"/>
  <c r="AT25" i="33"/>
  <c r="AT9" i="33"/>
  <c r="AT53" i="33"/>
  <c r="AT37" i="33"/>
  <c r="AT21" i="33"/>
  <c r="AR28" i="35"/>
  <c r="AR29" i="35"/>
  <c r="AT51" i="33"/>
  <c r="AT43" i="33"/>
  <c r="AT35" i="33"/>
  <c r="AT27" i="33"/>
  <c r="AT19" i="33"/>
  <c r="AT11" i="33"/>
  <c r="AT50" i="33"/>
  <c r="AT42" i="33"/>
  <c r="AT34" i="33"/>
  <c r="AT26" i="33"/>
  <c r="AT18" i="33"/>
  <c r="AT6" i="33"/>
  <c r="AT49" i="33"/>
  <c r="AT33" i="33"/>
  <c r="AT17" i="33"/>
  <c r="AT45" i="33"/>
  <c r="AT29" i="33"/>
  <c r="AT13" i="33"/>
  <c r="AR27" i="35"/>
  <c r="AT36" i="33"/>
  <c r="AT24" i="33"/>
  <c r="AT5" i="33"/>
  <c r="AR26" i="35"/>
  <c r="AR33" i="35"/>
  <c r="AT44" i="33"/>
  <c r="AT40" i="33"/>
  <c r="AR32" i="35"/>
  <c r="AT28" i="33"/>
  <c r="AT32" i="33"/>
  <c r="AR30" i="35"/>
  <c r="AT7" i="33"/>
  <c r="AT10" i="33"/>
  <c r="AT20" i="33"/>
  <c r="AT16" i="33"/>
  <c r="AT52" i="33"/>
  <c r="AT12" i="33"/>
  <c r="AT48" i="33"/>
  <c r="AT8" i="33"/>
  <c r="AI9" i="33"/>
  <c r="H26" i="35"/>
  <c r="D27" i="35"/>
  <c r="AY22" i="35"/>
  <c r="AY23" i="35"/>
  <c r="AM8" i="33"/>
  <c r="AI8" i="33"/>
  <c r="V24" i="35"/>
  <c r="AL4" i="33"/>
  <c r="AM12" i="33"/>
  <c r="AG12" i="33" s="1"/>
  <c r="AM10" i="33"/>
  <c r="B1389" i="7" l="1"/>
  <c r="B1390" i="7" s="1"/>
  <c r="B1391" i="7" s="1"/>
  <c r="B1392" i="7" s="1"/>
  <c r="B1393" i="7" s="1"/>
  <c r="B1394" i="7" s="1"/>
  <c r="Z5" i="33"/>
  <c r="Z10" i="33"/>
  <c r="Z26" i="33"/>
  <c r="Z42" i="33"/>
  <c r="Z19" i="33"/>
  <c r="Z33" i="33"/>
  <c r="Z39" i="33"/>
  <c r="AD29" i="35"/>
  <c r="Z16" i="33"/>
  <c r="Y16" i="33" s="1"/>
  <c r="Z32" i="33"/>
  <c r="Z48" i="33"/>
  <c r="Z43" i="33"/>
  <c r="Z15" i="33"/>
  <c r="Y15" i="33" s="1"/>
  <c r="Z53" i="33"/>
  <c r="AD30" i="35"/>
  <c r="Z18" i="33"/>
  <c r="Z34" i="33"/>
  <c r="Z50" i="33"/>
  <c r="Z51" i="33"/>
  <c r="Z31" i="33"/>
  <c r="Z13" i="33"/>
  <c r="AD33" i="35"/>
  <c r="Z8" i="33"/>
  <c r="Z24" i="33"/>
  <c r="Z40" i="33"/>
  <c r="Z11" i="33"/>
  <c r="Z25" i="33"/>
  <c r="Z23" i="33"/>
  <c r="AD27" i="35"/>
  <c r="Z21" i="33"/>
  <c r="Z35" i="33"/>
  <c r="Z30" i="33"/>
  <c r="AD32" i="35"/>
  <c r="Z47" i="33"/>
  <c r="Z52" i="33"/>
  <c r="Z20" i="33"/>
  <c r="Z7" i="33"/>
  <c r="Z54" i="33"/>
  <c r="Y54" i="33" s="1"/>
  <c r="Z22" i="33"/>
  <c r="AA22" i="33" s="1"/>
  <c r="AC22" i="33" s="1"/>
  <c r="AD28" i="35"/>
  <c r="Z41" i="33"/>
  <c r="AA41" i="33" s="1"/>
  <c r="AC41" i="33" s="1"/>
  <c r="Z44" i="33"/>
  <c r="W44" i="33" s="1"/>
  <c r="Z12" i="33"/>
  <c r="Z29" i="33"/>
  <c r="Z6" i="33"/>
  <c r="Z27" i="33"/>
  <c r="Z28" i="33"/>
  <c r="AD31" i="35"/>
  <c r="Z49" i="33"/>
  <c r="Z46" i="33"/>
  <c r="Z14" i="33"/>
  <c r="Z45" i="33"/>
  <c r="Z9" i="33"/>
  <c r="Z36" i="33"/>
  <c r="Z17" i="33"/>
  <c r="Y17" i="33" s="1"/>
  <c r="Z38" i="33"/>
  <c r="Z37" i="33"/>
  <c r="AB44" i="33"/>
  <c r="W41" i="33"/>
  <c r="AL29" i="35"/>
  <c r="AL32" i="35"/>
  <c r="AL30" i="35"/>
  <c r="AL27" i="35"/>
  <c r="AL28" i="35"/>
  <c r="AL31" i="35"/>
  <c r="AL33" i="35"/>
  <c r="Y25" i="35"/>
  <c r="AT30" i="35"/>
  <c r="AU30" i="35" s="1"/>
  <c r="AQ36" i="33"/>
  <c r="AU36" i="33"/>
  <c r="AW36" i="33" s="1"/>
  <c r="AS36" i="33"/>
  <c r="AV36" i="33"/>
  <c r="AV49" i="33"/>
  <c r="AQ49" i="33"/>
  <c r="AU49" i="33"/>
  <c r="AW49" i="33" s="1"/>
  <c r="AS49" i="33"/>
  <c r="AQ19" i="33"/>
  <c r="AU19" i="33"/>
  <c r="AW19" i="33" s="1"/>
  <c r="AS19" i="33"/>
  <c r="AV19" i="33"/>
  <c r="AS51" i="33"/>
  <c r="AQ51" i="33"/>
  <c r="AU51" i="33"/>
  <c r="AW51" i="33" s="1"/>
  <c r="AV51" i="33"/>
  <c r="AU9" i="33"/>
  <c r="AV9" i="33"/>
  <c r="AV22" i="33"/>
  <c r="AU22" i="33"/>
  <c r="AW22" i="33" s="1"/>
  <c r="AQ22" i="33"/>
  <c r="AS22" i="33"/>
  <c r="AU54" i="33"/>
  <c r="AW54" i="33" s="1"/>
  <c r="AS54" i="33"/>
  <c r="AV54" i="33"/>
  <c r="AQ54" i="33"/>
  <c r="AS39" i="33"/>
  <c r="AU39" i="33"/>
  <c r="AW39" i="33" s="1"/>
  <c r="AQ39" i="33"/>
  <c r="AV39" i="33"/>
  <c r="J26" i="35"/>
  <c r="T26" i="35"/>
  <c r="V26" i="35" s="1"/>
  <c r="U26" i="35"/>
  <c r="M26" i="35"/>
  <c r="X26" i="35"/>
  <c r="K26" i="35"/>
  <c r="P26" i="35"/>
  <c r="N26" i="35"/>
  <c r="Q26" i="35"/>
  <c r="W26" i="35"/>
  <c r="L26" i="35"/>
  <c r="AV12" i="33"/>
  <c r="AU12" i="33"/>
  <c r="AQ20" i="33"/>
  <c r="AS20" i="33"/>
  <c r="AV20" i="33"/>
  <c r="AU20" i="33"/>
  <c r="AW20" i="33" s="1"/>
  <c r="AQ40" i="33"/>
  <c r="AV40" i="33"/>
  <c r="AS40" i="33"/>
  <c r="AU40" i="33"/>
  <c r="AW40" i="33" s="1"/>
  <c r="AV45" i="33"/>
  <c r="AS45" i="33"/>
  <c r="AQ45" i="33"/>
  <c r="AU45" i="33"/>
  <c r="AW45" i="33" s="1"/>
  <c r="AV6" i="33"/>
  <c r="AU6" i="33"/>
  <c r="AU42" i="33"/>
  <c r="AW42" i="33" s="1"/>
  <c r="AQ42" i="33"/>
  <c r="AV42" i="33"/>
  <c r="AS42" i="33"/>
  <c r="AV27" i="33"/>
  <c r="AU27" i="33"/>
  <c r="AW27" i="33" s="1"/>
  <c r="AQ27" i="33"/>
  <c r="AS27" i="33"/>
  <c r="AT29" i="35"/>
  <c r="AU29" i="35" s="1"/>
  <c r="AV21" i="33"/>
  <c r="AS21" i="33"/>
  <c r="AU21" i="33"/>
  <c r="AW21" i="33" s="1"/>
  <c r="AQ21" i="33"/>
  <c r="AS25" i="33"/>
  <c r="AV25" i="33"/>
  <c r="AQ25" i="33"/>
  <c r="AU25" i="33"/>
  <c r="AW25" i="33" s="1"/>
  <c r="AV30" i="33"/>
  <c r="AU30" i="33"/>
  <c r="AW30" i="33" s="1"/>
  <c r="AS30" i="33"/>
  <c r="AQ30" i="33"/>
  <c r="AS15" i="33"/>
  <c r="AQ15" i="33"/>
  <c r="AU15" i="33"/>
  <c r="AW15" i="33" s="1"/>
  <c r="AV15" i="33"/>
  <c r="AU47" i="33"/>
  <c r="AW47" i="33" s="1"/>
  <c r="AV47" i="33"/>
  <c r="AS47" i="33"/>
  <c r="AQ47" i="33"/>
  <c r="AG11" i="33"/>
  <c r="AQ52" i="33"/>
  <c r="AU52" i="33"/>
  <c r="AW52" i="33" s="1"/>
  <c r="AS52" i="33"/>
  <c r="AV52" i="33"/>
  <c r="AV10" i="33"/>
  <c r="AU10" i="33"/>
  <c r="AU32" i="33"/>
  <c r="AW32" i="33" s="1"/>
  <c r="AQ32" i="33"/>
  <c r="AV32" i="33"/>
  <c r="AS32" i="33"/>
  <c r="AQ44" i="33"/>
  <c r="AS44" i="33"/>
  <c r="AU44" i="33"/>
  <c r="AW44" i="33" s="1"/>
  <c r="AV44" i="33"/>
  <c r="AV5" i="33"/>
  <c r="AU5" i="33"/>
  <c r="AS9" i="33" s="1"/>
  <c r="AT27" i="35"/>
  <c r="AU27" i="35" s="1"/>
  <c r="AU17" i="33"/>
  <c r="AW17" i="33" s="1"/>
  <c r="AS17" i="33"/>
  <c r="AQ17" i="33"/>
  <c r="AV17" i="33"/>
  <c r="AU18" i="33"/>
  <c r="AW18" i="33" s="1"/>
  <c r="AV18" i="33"/>
  <c r="AQ18" i="33"/>
  <c r="AS18" i="33"/>
  <c r="AV50" i="33"/>
  <c r="AS50" i="33"/>
  <c r="AU50" i="33"/>
  <c r="AW50" i="33" s="1"/>
  <c r="AQ50" i="33"/>
  <c r="AV35" i="33"/>
  <c r="AU35" i="33"/>
  <c r="AW35" i="33" s="1"/>
  <c r="AQ35" i="33"/>
  <c r="AS35" i="33"/>
  <c r="AV37" i="33"/>
  <c r="AU37" i="33"/>
  <c r="AW37" i="33" s="1"/>
  <c r="AQ37" i="33"/>
  <c r="AS37" i="33"/>
  <c r="AV41" i="33"/>
  <c r="AU41" i="33"/>
  <c r="AW41" i="33" s="1"/>
  <c r="AQ41" i="33"/>
  <c r="AS41" i="33"/>
  <c r="AS38" i="33"/>
  <c r="AV38" i="33"/>
  <c r="AU38" i="33"/>
  <c r="AW38" i="33" s="1"/>
  <c r="AQ38" i="33"/>
  <c r="AV23" i="33"/>
  <c r="AS23" i="33"/>
  <c r="AU23" i="33"/>
  <c r="AW23" i="33" s="1"/>
  <c r="AQ23" i="33"/>
  <c r="AT31" i="35"/>
  <c r="AU31" i="35" s="1"/>
  <c r="AM4" i="33"/>
  <c r="AK24" i="35"/>
  <c r="AK22" i="35"/>
  <c r="AK23" i="35"/>
  <c r="AK25" i="35"/>
  <c r="H27" i="35"/>
  <c r="D28" i="35"/>
  <c r="AU48" i="33"/>
  <c r="AW48" i="33" s="1"/>
  <c r="AQ48" i="33"/>
  <c r="AV48" i="33"/>
  <c r="AS48" i="33"/>
  <c r="AQ16" i="33"/>
  <c r="AS16" i="33"/>
  <c r="AU16" i="33"/>
  <c r="AW16" i="33" s="1"/>
  <c r="AV16" i="33"/>
  <c r="AT32" i="35"/>
  <c r="AU32" i="35" s="1"/>
  <c r="AV29" i="33"/>
  <c r="AU29" i="33"/>
  <c r="AW29" i="33" s="1"/>
  <c r="AQ29" i="33"/>
  <c r="AS29" i="33"/>
  <c r="AQ34" i="33"/>
  <c r="AU34" i="33"/>
  <c r="AW34" i="33" s="1"/>
  <c r="AV34" i="33"/>
  <c r="AS34" i="33"/>
  <c r="AT28" i="35"/>
  <c r="AU28" i="35" s="1"/>
  <c r="BA23" i="35"/>
  <c r="AZ23" i="35"/>
  <c r="AG10" i="33"/>
  <c r="AG8" i="33"/>
  <c r="BA22" i="35"/>
  <c r="AZ22" i="35"/>
  <c r="AV8" i="33"/>
  <c r="AU8" i="33"/>
  <c r="AU7" i="33"/>
  <c r="AW7" i="33" s="1"/>
  <c r="AV7" i="33"/>
  <c r="AQ28" i="33"/>
  <c r="AS28" i="33"/>
  <c r="AV28" i="33"/>
  <c r="AU28" i="33"/>
  <c r="AW28" i="33" s="1"/>
  <c r="AT33" i="35"/>
  <c r="AU33" i="35" s="1"/>
  <c r="AQ24" i="33"/>
  <c r="AU24" i="33"/>
  <c r="AW24" i="33" s="1"/>
  <c r="AS24" i="33"/>
  <c r="AV24" i="33"/>
  <c r="AU13" i="33"/>
  <c r="AV13" i="33"/>
  <c r="AU33" i="33"/>
  <c r="AW33" i="33" s="1"/>
  <c r="AS33" i="33"/>
  <c r="AV33" i="33"/>
  <c r="AQ33" i="33"/>
  <c r="AS26" i="33"/>
  <c r="AV26" i="33"/>
  <c r="AU26" i="33"/>
  <c r="AW26" i="33" s="1"/>
  <c r="AQ26" i="33"/>
  <c r="AV11" i="33"/>
  <c r="AU11" i="33"/>
  <c r="AW11" i="33" s="1"/>
  <c r="AQ43" i="33"/>
  <c r="AU43" i="33"/>
  <c r="AW43" i="33" s="1"/>
  <c r="AV43" i="33"/>
  <c r="AS43" i="33"/>
  <c r="AV53" i="33"/>
  <c r="AS53" i="33"/>
  <c r="AQ53" i="33"/>
  <c r="AU53" i="33"/>
  <c r="AW53" i="33" s="1"/>
  <c r="AU14" i="33"/>
  <c r="AV14" i="33"/>
  <c r="AS46" i="33"/>
  <c r="AQ46" i="33"/>
  <c r="AV46" i="33"/>
  <c r="AU46" i="33"/>
  <c r="AW46" i="33" s="1"/>
  <c r="AU31" i="33"/>
  <c r="AW31" i="33" s="1"/>
  <c r="AV31" i="33"/>
  <c r="AS31" i="33"/>
  <c r="AQ31" i="33"/>
  <c r="AG6" i="33"/>
  <c r="AG9" i="33"/>
  <c r="AG5" i="33"/>
  <c r="AG14" i="33"/>
  <c r="BD64" i="33"/>
  <c r="BD61" i="33"/>
  <c r="BC63" i="33"/>
  <c r="BC62" i="33"/>
  <c r="BD65" i="33"/>
  <c r="BD63" i="33"/>
  <c r="BC61" i="33"/>
  <c r="BC64" i="33"/>
  <c r="BC65" i="33"/>
  <c r="BA3" i="33"/>
  <c r="BD62" i="33"/>
  <c r="AG7" i="33"/>
  <c r="AA54" i="33" l="1"/>
  <c r="AC54" i="33" s="1"/>
  <c r="Y22" i="33"/>
  <c r="B1395" i="7"/>
  <c r="B1396" i="7" s="1"/>
  <c r="B1397" i="7" s="1"/>
  <c r="B1398" i="7" s="1"/>
  <c r="B1399" i="7" s="1"/>
  <c r="B1400" i="7" s="1"/>
  <c r="B1401" i="7" s="1"/>
  <c r="B1402" i="7" s="1"/>
  <c r="B1403" i="7" s="1"/>
  <c r="B1404" i="7" s="1"/>
  <c r="B1405" i="7" s="1"/>
  <c r="B1406" i="7" s="1"/>
  <c r="B1407" i="7" s="1"/>
  <c r="B1408" i="7" s="1"/>
  <c r="B1409" i="7" s="1"/>
  <c r="B1410" i="7" s="1"/>
  <c r="B1411" i="7" s="1"/>
  <c r="B1412" i="7" s="1"/>
  <c r="B1413" i="7" s="1"/>
  <c r="B1414" i="7" s="1"/>
  <c r="B1415" i="7" s="1"/>
  <c r="B1416" i="7" s="1"/>
  <c r="B1417" i="7" s="1"/>
  <c r="B1418" i="7" s="1"/>
  <c r="B1419" i="7" s="1"/>
  <c r="B1420" i="7" s="1"/>
  <c r="B1421" i="7" s="1"/>
  <c r="B1422" i="7" s="1"/>
  <c r="B1423" i="7" s="1"/>
  <c r="B1424" i="7" s="1"/>
  <c r="B1425" i="7" s="1"/>
  <c r="B1426" i="7" s="1"/>
  <c r="B1427" i="7" s="1"/>
  <c r="B1428" i="7" s="1"/>
  <c r="B1429" i="7" s="1"/>
  <c r="B1430" i="7" s="1"/>
  <c r="B1431" i="7" s="1"/>
  <c r="B1432" i="7" s="1"/>
  <c r="B1433" i="7" s="1"/>
  <c r="B1434" i="7" s="1"/>
  <c r="B1435" i="7" s="1"/>
  <c r="B1436" i="7" s="1"/>
  <c r="B1437" i="7" s="1"/>
  <c r="B1438" i="7" s="1"/>
  <c r="B1439" i="7" s="1"/>
  <c r="B1440" i="7" s="1"/>
  <c r="B1441" i="7" s="1"/>
  <c r="B1442" i="7" s="1"/>
  <c r="B1443" i="7" s="1"/>
  <c r="B1444" i="7" s="1"/>
  <c r="B1445" i="7" s="1"/>
  <c r="B1446" i="7" s="1"/>
  <c r="B1447" i="7" s="1"/>
  <c r="B1448" i="7" s="1"/>
  <c r="B1449" i="7" s="1"/>
  <c r="B1450" i="7" s="1"/>
  <c r="B1451" i="7" s="1"/>
  <c r="B1452" i="7" s="1"/>
  <c r="B1453" i="7" s="1"/>
  <c r="B1454" i="7" s="1"/>
  <c r="B1455" i="7" s="1"/>
  <c r="B1456" i="7" s="1"/>
  <c r="B1457" i="7" s="1"/>
  <c r="B1458" i="7" s="1"/>
  <c r="B1459" i="7" s="1"/>
  <c r="B1460" i="7" s="1"/>
  <c r="B1461" i="7" s="1"/>
  <c r="B1462" i="7" s="1"/>
  <c r="B1463" i="7" s="1"/>
  <c r="B1464" i="7" s="1"/>
  <c r="B1465" i="7" s="1"/>
  <c r="B1466" i="7" s="1"/>
  <c r="B1467" i="7" s="1"/>
  <c r="B1468" i="7" s="1"/>
  <c r="B1469" i="7" s="1"/>
  <c r="B1470" i="7" s="1"/>
  <c r="B1471" i="7" s="1"/>
  <c r="B1472" i="7" s="1"/>
  <c r="Y38" i="33"/>
  <c r="AB38" i="33"/>
  <c r="AA38" i="33"/>
  <c r="AC38" i="33" s="1"/>
  <c r="W38" i="33"/>
  <c r="W45" i="33"/>
  <c r="AB45" i="33"/>
  <c r="Y45" i="33"/>
  <c r="AA45" i="33"/>
  <c r="AC45" i="33" s="1"/>
  <c r="AF31" i="35"/>
  <c r="AG31" i="35" s="1"/>
  <c r="AB29" i="33"/>
  <c r="W29" i="33"/>
  <c r="Y29" i="33"/>
  <c r="AA29" i="33"/>
  <c r="AC29" i="33" s="1"/>
  <c r="AA20" i="33"/>
  <c r="AC20" i="33" s="1"/>
  <c r="AB20" i="33"/>
  <c r="Y20" i="33"/>
  <c r="W20" i="33"/>
  <c r="Y30" i="33"/>
  <c r="AB30" i="33"/>
  <c r="AA30" i="33"/>
  <c r="AC30" i="33" s="1"/>
  <c r="W30" i="33"/>
  <c r="W23" i="33"/>
  <c r="AB23" i="33"/>
  <c r="AA23" i="33"/>
  <c r="AC23" i="33" s="1"/>
  <c r="Y23" i="33"/>
  <c r="AB24" i="33"/>
  <c r="AA24" i="33"/>
  <c r="AC24" i="33" s="1"/>
  <c r="W24" i="33"/>
  <c r="Y24" i="33"/>
  <c r="W31" i="33"/>
  <c r="AB31" i="33"/>
  <c r="AA31" i="33"/>
  <c r="AC31" i="33" s="1"/>
  <c r="Y31" i="33"/>
  <c r="AB18" i="33"/>
  <c r="W18" i="33"/>
  <c r="AA18" i="33"/>
  <c r="AC18" i="33" s="1"/>
  <c r="Y18" i="33"/>
  <c r="Y43" i="33"/>
  <c r="AA43" i="33"/>
  <c r="AC43" i="33" s="1"/>
  <c r="AB43" i="33"/>
  <c r="W43" i="33"/>
  <c r="AF29" i="35"/>
  <c r="AG29" i="35" s="1"/>
  <c r="AB42" i="33"/>
  <c r="W42" i="33"/>
  <c r="AA42" i="33"/>
  <c r="AC42" i="33" s="1"/>
  <c r="Y42" i="33"/>
  <c r="AB17" i="33"/>
  <c r="AA17" i="33"/>
  <c r="AC17" i="33" s="1"/>
  <c r="AB14" i="33"/>
  <c r="AA14" i="33"/>
  <c r="AC14" i="33" s="1"/>
  <c r="Y28" i="33"/>
  <c r="AB28" i="33"/>
  <c r="AA28" i="33"/>
  <c r="AC28" i="33" s="1"/>
  <c r="W28" i="33"/>
  <c r="AB12" i="33"/>
  <c r="AA12" i="33"/>
  <c r="AB22" i="33"/>
  <c r="W22" i="33"/>
  <c r="AB52" i="33"/>
  <c r="W52" i="33"/>
  <c r="AA52" i="33"/>
  <c r="AC52" i="33" s="1"/>
  <c r="Y52" i="33"/>
  <c r="W35" i="33"/>
  <c r="Y35" i="33"/>
  <c r="AA35" i="33"/>
  <c r="AC35" i="33" s="1"/>
  <c r="AB35" i="33"/>
  <c r="Y25" i="33"/>
  <c r="AA25" i="33"/>
  <c r="AC25" i="33" s="1"/>
  <c r="AB25" i="33"/>
  <c r="W25" i="33"/>
  <c r="AB8" i="33"/>
  <c r="AA8" i="33"/>
  <c r="AC8" i="33" s="1"/>
  <c r="W51" i="33"/>
  <c r="AB51" i="33"/>
  <c r="AA51" i="33"/>
  <c r="AC51" i="33" s="1"/>
  <c r="Y51" i="33"/>
  <c r="AF30" i="35"/>
  <c r="AG30" i="35" s="1"/>
  <c r="W48" i="33"/>
  <c r="AA48" i="33"/>
  <c r="AC48" i="33" s="1"/>
  <c r="AB48" i="33"/>
  <c r="Y48" i="33"/>
  <c r="AA39" i="33"/>
  <c r="AC39" i="33" s="1"/>
  <c r="W39" i="33"/>
  <c r="AB39" i="33"/>
  <c r="Y39" i="33"/>
  <c r="W26" i="33"/>
  <c r="AB26" i="33"/>
  <c r="AA26" i="33"/>
  <c r="AC26" i="33" s="1"/>
  <c r="Y26" i="33"/>
  <c r="AF28" i="35"/>
  <c r="AG28" i="35" s="1"/>
  <c r="AA36" i="33"/>
  <c r="AC36" i="33" s="1"/>
  <c r="W36" i="33"/>
  <c r="Y36" i="33"/>
  <c r="AB36" i="33"/>
  <c r="Y46" i="33"/>
  <c r="AB46" i="33"/>
  <c r="AA46" i="33"/>
  <c r="AC46" i="33" s="1"/>
  <c r="W46" i="33"/>
  <c r="W27" i="33"/>
  <c r="AB27" i="33"/>
  <c r="AA27" i="33"/>
  <c r="AC27" i="33" s="1"/>
  <c r="Y27" i="33"/>
  <c r="Y44" i="33"/>
  <c r="AA44" i="33"/>
  <c r="AC44" i="33" s="1"/>
  <c r="W54" i="33"/>
  <c r="AB54" i="33"/>
  <c r="W47" i="33"/>
  <c r="AB47" i="33"/>
  <c r="AA47" i="33"/>
  <c r="AC47" i="33" s="1"/>
  <c r="Y47" i="33"/>
  <c r="W21" i="33"/>
  <c r="AB21" i="33"/>
  <c r="Y21" i="33"/>
  <c r="AA21" i="33"/>
  <c r="AC21" i="33" s="1"/>
  <c r="AA11" i="33"/>
  <c r="AB11" i="33"/>
  <c r="AF33" i="35"/>
  <c r="AG33" i="35" s="1"/>
  <c r="W50" i="33"/>
  <c r="AB50" i="33"/>
  <c r="AA50" i="33"/>
  <c r="AC50" i="33" s="1"/>
  <c r="Y50" i="33"/>
  <c r="W53" i="33"/>
  <c r="AB53" i="33"/>
  <c r="Y53" i="33"/>
  <c r="AA53" i="33"/>
  <c r="AC53" i="33" s="1"/>
  <c r="AB32" i="33"/>
  <c r="AA32" i="33"/>
  <c r="AC32" i="33" s="1"/>
  <c r="W32" i="33"/>
  <c r="Y32" i="33"/>
  <c r="W33" i="33"/>
  <c r="AB33" i="33"/>
  <c r="Y33" i="33"/>
  <c r="AA33" i="33"/>
  <c r="AC33" i="33" s="1"/>
  <c r="AB10" i="33"/>
  <c r="AA10" i="33"/>
  <c r="AC10" i="33" s="1"/>
  <c r="W37" i="33"/>
  <c r="AB37" i="33"/>
  <c r="Y37" i="33"/>
  <c r="AA37" i="33"/>
  <c r="AC37" i="33" s="1"/>
  <c r="AB9" i="33"/>
  <c r="AA9" i="33"/>
  <c r="Y49" i="33"/>
  <c r="AB49" i="33"/>
  <c r="AA49" i="33"/>
  <c r="AC49" i="33" s="1"/>
  <c r="W49" i="33"/>
  <c r="AA6" i="33"/>
  <c r="AB6" i="33"/>
  <c r="Y41" i="33"/>
  <c r="AB41" i="33"/>
  <c r="AB7" i="33"/>
  <c r="AA7" i="33"/>
  <c r="AC7" i="33" s="1"/>
  <c r="AF32" i="35"/>
  <c r="AG32" i="35" s="1"/>
  <c r="AF27" i="35"/>
  <c r="AG27" i="35" s="1"/>
  <c r="W40" i="33"/>
  <c r="AA40" i="33"/>
  <c r="AC40" i="33" s="1"/>
  <c r="AB40" i="33"/>
  <c r="Y40" i="33"/>
  <c r="AA13" i="33"/>
  <c r="AB13" i="33"/>
  <c r="AB34" i="33"/>
  <c r="W34" i="33"/>
  <c r="AA34" i="33"/>
  <c r="AC34" i="33" s="1"/>
  <c r="Y34" i="33"/>
  <c r="AB15" i="33"/>
  <c r="AA15" i="33"/>
  <c r="AC15" i="33" s="1"/>
  <c r="AA16" i="33"/>
  <c r="AC16" i="33" s="1"/>
  <c r="AB16" i="33"/>
  <c r="AB19" i="33"/>
  <c r="W19" i="33"/>
  <c r="AA19" i="33"/>
  <c r="AC19" i="33" s="1"/>
  <c r="Y19" i="33"/>
  <c r="AA5" i="33"/>
  <c r="AB5" i="33"/>
  <c r="AD26" i="35"/>
  <c r="Y26" i="35"/>
  <c r="AS12" i="33"/>
  <c r="H28" i="35"/>
  <c r="D29" i="35"/>
  <c r="AM22" i="35"/>
  <c r="AL22" i="35"/>
  <c r="AV4" i="33"/>
  <c r="AS6" i="33"/>
  <c r="S26" i="35"/>
  <c r="W15" i="33"/>
  <c r="AI62" i="33"/>
  <c r="AJ63" i="33"/>
  <c r="AG3" i="33"/>
  <c r="AI64" i="33"/>
  <c r="AI61" i="33"/>
  <c r="AJ62" i="33"/>
  <c r="AJ65" i="33"/>
  <c r="AI63" i="33"/>
  <c r="AI65" i="33"/>
  <c r="AJ61" i="33"/>
  <c r="AJ64" i="33"/>
  <c r="BC70" i="33"/>
  <c r="BD67" i="33"/>
  <c r="BC68" i="33"/>
  <c r="BD68" i="33"/>
  <c r="BD71" i="33"/>
  <c r="BD69" i="33"/>
  <c r="BC71" i="33"/>
  <c r="BC67" i="33"/>
  <c r="BD70" i="33"/>
  <c r="BC69" i="33"/>
  <c r="W16" i="33"/>
  <c r="AS11" i="33"/>
  <c r="U27" i="35"/>
  <c r="L27" i="35"/>
  <c r="Q27" i="35"/>
  <c r="T27" i="35"/>
  <c r="V27" i="35" s="1"/>
  <c r="N27" i="35"/>
  <c r="P27" i="35"/>
  <c r="W27" i="35"/>
  <c r="J27" i="35"/>
  <c r="X27" i="35"/>
  <c r="M27" i="35"/>
  <c r="O27" i="35" s="1"/>
  <c r="K27" i="35"/>
  <c r="AL24" i="35"/>
  <c r="AM24" i="35"/>
  <c r="AN24" i="35" s="1"/>
  <c r="AS5" i="33"/>
  <c r="AS10" i="33"/>
  <c r="AW6" i="33"/>
  <c r="O26" i="35"/>
  <c r="AW9" i="33"/>
  <c r="BB22" i="35"/>
  <c r="BA34" i="35"/>
  <c r="W17" i="33"/>
  <c r="AL23" i="35"/>
  <c r="AM23" i="35"/>
  <c r="AS14" i="33"/>
  <c r="AS13" i="33"/>
  <c r="AS8" i="33"/>
  <c r="W14" i="33"/>
  <c r="AW14" i="33"/>
  <c r="AW13" i="33"/>
  <c r="AS7" i="33"/>
  <c r="AW8" i="33"/>
  <c r="BC22" i="35"/>
  <c r="AZ34" i="35"/>
  <c r="BB34" i="35"/>
  <c r="BC26" i="35"/>
  <c r="BC32" i="35"/>
  <c r="BC28" i="35"/>
  <c r="BC31" i="35"/>
  <c r="BC24" i="35"/>
  <c r="BC27" i="35"/>
  <c r="BC29" i="35"/>
  <c r="BC25" i="35"/>
  <c r="BC30" i="35"/>
  <c r="BC33" i="35"/>
  <c r="BB23" i="35"/>
  <c r="BC23" i="35"/>
  <c r="AM25" i="35"/>
  <c r="AN25" i="35" s="1"/>
  <c r="AL25" i="35"/>
  <c r="AW5" i="33"/>
  <c r="AU4" i="33"/>
  <c r="AW10" i="33"/>
  <c r="AW12" i="33"/>
  <c r="AQ12" i="33" s="1"/>
  <c r="R26" i="35"/>
  <c r="O5" i="9" l="1"/>
  <c r="AC6" i="33"/>
  <c r="Y6" i="33"/>
  <c r="AA4" i="33"/>
  <c r="Y8" i="33"/>
  <c r="Y13" i="33"/>
  <c r="AC13" i="33"/>
  <c r="AB4" i="33"/>
  <c r="Y10" i="33"/>
  <c r="Y7" i="33"/>
  <c r="AC11" i="33"/>
  <c r="Y11" i="33"/>
  <c r="Y12" i="33"/>
  <c r="AC12" i="33"/>
  <c r="Y9" i="33"/>
  <c r="Y14" i="33"/>
  <c r="AC5" i="33"/>
  <c r="Y5" i="33"/>
  <c r="AC9" i="33"/>
  <c r="AS29" i="35"/>
  <c r="AS27" i="35"/>
  <c r="AS32" i="35"/>
  <c r="AS30" i="35"/>
  <c r="AS33" i="35"/>
  <c r="AS31" i="35"/>
  <c r="AS28" i="35"/>
  <c r="R27" i="35"/>
  <c r="Y27" i="35"/>
  <c r="S27" i="35"/>
  <c r="AI67" i="33"/>
  <c r="AJ67" i="33"/>
  <c r="AI69" i="33"/>
  <c r="AJ68" i="33"/>
  <c r="AJ71" i="33"/>
  <c r="AI68" i="33"/>
  <c r="AJ70" i="33"/>
  <c r="AI71" i="33"/>
  <c r="AJ69" i="33"/>
  <c r="AI70" i="33"/>
  <c r="H29" i="35"/>
  <c r="D30" i="35"/>
  <c r="AQ10" i="33"/>
  <c r="AQ13" i="33"/>
  <c r="AN23" i="35"/>
  <c r="AQ6" i="33"/>
  <c r="W28" i="35"/>
  <c r="L28" i="35"/>
  <c r="M28" i="35"/>
  <c r="X28" i="35"/>
  <c r="N28" i="35"/>
  <c r="P28" i="35"/>
  <c r="J28" i="35"/>
  <c r="U28" i="35"/>
  <c r="T28" i="35"/>
  <c r="V28" i="35" s="1"/>
  <c r="Q28" i="35"/>
  <c r="K28" i="35"/>
  <c r="AQ5" i="33"/>
  <c r="AQ11" i="33"/>
  <c r="AQ7" i="33"/>
  <c r="AQ8" i="33"/>
  <c r="AR25" i="35"/>
  <c r="AR24" i="35"/>
  <c r="AR23" i="35"/>
  <c r="AR22" i="35"/>
  <c r="AN22" i="35"/>
  <c r="AM26" i="35"/>
  <c r="AM34" i="35" s="1"/>
  <c r="AW4" i="33"/>
  <c r="AQ14" i="33"/>
  <c r="AQ9" i="33"/>
  <c r="AL26" i="35"/>
  <c r="AO26" i="35" s="1"/>
  <c r="AE28" i="35" l="1"/>
  <c r="AE29" i="35"/>
  <c r="AE30" i="35"/>
  <c r="AE33" i="35"/>
  <c r="AE32" i="35"/>
  <c r="AE31" i="35"/>
  <c r="AE27" i="35"/>
  <c r="N29" i="9"/>
  <c r="N25" i="9"/>
  <c r="N21" i="9"/>
  <c r="N39" i="9"/>
  <c r="N41" i="9"/>
  <c r="N31" i="9"/>
  <c r="N53" i="9"/>
  <c r="N56" i="9"/>
  <c r="N50" i="9"/>
  <c r="N58" i="9"/>
  <c r="N40" i="9"/>
  <c r="N18" i="9"/>
  <c r="N55" i="9"/>
  <c r="N47" i="9"/>
  <c r="N13" i="9"/>
  <c r="N59" i="9"/>
  <c r="N11" i="9"/>
  <c r="N27" i="9"/>
  <c r="N30" i="9"/>
  <c r="N24" i="9"/>
  <c r="N54" i="9"/>
  <c r="N17" i="9"/>
  <c r="N33" i="9"/>
  <c r="N32" i="9"/>
  <c r="N38" i="9"/>
  <c r="N16" i="9"/>
  <c r="N12" i="9"/>
  <c r="N49" i="9"/>
  <c r="N14" i="9"/>
  <c r="N26" i="9"/>
  <c r="N51" i="9"/>
  <c r="N52" i="9"/>
  <c r="N23" i="9"/>
  <c r="N19" i="9"/>
  <c r="N20" i="9"/>
  <c r="N45" i="9"/>
  <c r="N22" i="9"/>
  <c r="N15" i="9"/>
  <c r="N57" i="9"/>
  <c r="N36" i="9"/>
  <c r="N43" i="9"/>
  <c r="N10" i="9"/>
  <c r="N28" i="9"/>
  <c r="N46" i="9"/>
  <c r="N42" i="9"/>
  <c r="N37" i="9"/>
  <c r="N35" i="9"/>
  <c r="N44" i="9"/>
  <c r="N48" i="9"/>
  <c r="N34" i="9"/>
  <c r="W12" i="33"/>
  <c r="AD22" i="35"/>
  <c r="AD24" i="35"/>
  <c r="AD25" i="35"/>
  <c r="W5" i="33"/>
  <c r="W6" i="33"/>
  <c r="W8" i="33"/>
  <c r="W7" i="33"/>
  <c r="AC4" i="33"/>
  <c r="Y28" i="35"/>
  <c r="W9" i="33"/>
  <c r="AD23" i="35"/>
  <c r="W11" i="33"/>
  <c r="W13" i="33"/>
  <c r="W10" i="33"/>
  <c r="S28" i="35"/>
  <c r="R28" i="35"/>
  <c r="AO24" i="35"/>
  <c r="T29" i="35"/>
  <c r="K29" i="35"/>
  <c r="Q29" i="35"/>
  <c r="X29" i="35"/>
  <c r="P29" i="35"/>
  <c r="R29" i="35" s="1"/>
  <c r="L29" i="35"/>
  <c r="J29" i="35"/>
  <c r="U29" i="35"/>
  <c r="M29" i="35"/>
  <c r="O29" i="35" s="1"/>
  <c r="W29" i="35"/>
  <c r="N29" i="35"/>
  <c r="AO28" i="35"/>
  <c r="AO29" i="35"/>
  <c r="AN34" i="35"/>
  <c r="AT22" i="35"/>
  <c r="AS22" i="35"/>
  <c r="O28" i="35"/>
  <c r="AO30" i="35"/>
  <c r="AL34" i="35"/>
  <c r="AN26" i="35"/>
  <c r="AO31" i="35"/>
  <c r="AO33" i="35"/>
  <c r="AO22" i="35"/>
  <c r="AO23" i="35"/>
  <c r="AS23" i="35"/>
  <c r="AT23" i="35"/>
  <c r="AO25" i="35"/>
  <c r="AS25" i="35"/>
  <c r="AT25" i="35"/>
  <c r="AS63" i="33"/>
  <c r="AS64" i="33"/>
  <c r="AT62" i="33"/>
  <c r="AS65" i="33"/>
  <c r="AT63" i="33"/>
  <c r="AQ3" i="33"/>
  <c r="AT65" i="33"/>
  <c r="AT61" i="33"/>
  <c r="AT64" i="33"/>
  <c r="AS62" i="33"/>
  <c r="AS61" i="33"/>
  <c r="AO27" i="35"/>
  <c r="AO32" i="35"/>
  <c r="AT24" i="35"/>
  <c r="AS24" i="35"/>
  <c r="H30" i="35"/>
  <c r="D31" i="35"/>
  <c r="N9" i="9" l="1"/>
  <c r="Z63" i="33"/>
  <c r="Y62" i="33"/>
  <c r="Z61" i="33"/>
  <c r="Y61" i="33"/>
  <c r="Z65" i="33"/>
  <c r="Y64" i="33"/>
  <c r="Z62" i="33"/>
  <c r="Z64" i="33"/>
  <c r="Y63" i="33"/>
  <c r="W3" i="33"/>
  <c r="Y65" i="33"/>
  <c r="V29" i="35"/>
  <c r="AE23" i="35"/>
  <c r="AF23" i="35"/>
  <c r="AG23" i="35" s="1"/>
  <c r="AE25" i="35"/>
  <c r="AF25" i="35"/>
  <c r="AG25" i="35" s="1"/>
  <c r="AE24" i="35"/>
  <c r="AF24" i="35"/>
  <c r="AG24" i="35" s="1"/>
  <c r="AE22" i="35"/>
  <c r="AE26" i="35" s="1"/>
  <c r="AH26" i="35" s="1"/>
  <c r="AF22" i="35"/>
  <c r="Y29" i="35"/>
  <c r="S29" i="35"/>
  <c r="T30" i="35"/>
  <c r="N30" i="35"/>
  <c r="P30" i="35"/>
  <c r="X30" i="35"/>
  <c r="L30" i="35"/>
  <c r="M30" i="35"/>
  <c r="O30" i="35" s="1"/>
  <c r="K30" i="35"/>
  <c r="J30" i="35"/>
  <c r="W30" i="35"/>
  <c r="U30" i="35"/>
  <c r="Q30" i="35"/>
  <c r="AU25" i="35"/>
  <c r="H31" i="35"/>
  <c r="D32" i="35"/>
  <c r="AU22" i="35"/>
  <c r="AT26" i="35"/>
  <c r="AT34" i="35" s="1"/>
  <c r="AU24" i="35"/>
  <c r="AS69" i="33"/>
  <c r="AT68" i="33"/>
  <c r="AT71" i="33"/>
  <c r="AS67" i="33"/>
  <c r="AT67" i="33"/>
  <c r="AS71" i="33"/>
  <c r="AT69" i="33"/>
  <c r="AS70" i="33"/>
  <c r="AS68" i="33"/>
  <c r="AT70" i="33"/>
  <c r="AU23" i="35"/>
  <c r="AS26" i="35"/>
  <c r="AV26" i="35" s="1"/>
  <c r="AH22" i="35" l="1"/>
  <c r="AH28" i="35"/>
  <c r="AH25" i="35"/>
  <c r="AH32" i="35"/>
  <c r="AE34" i="35"/>
  <c r="AH27" i="35"/>
  <c r="AH30" i="35"/>
  <c r="AH29" i="35"/>
  <c r="AH24" i="35"/>
  <c r="AH23" i="35"/>
  <c r="AH31" i="35"/>
  <c r="AG34" i="35"/>
  <c r="AH33" i="35"/>
  <c r="AV28" i="35"/>
  <c r="AV32" i="35"/>
  <c r="AU34" i="35"/>
  <c r="AV23" i="35"/>
  <c r="AV27" i="35"/>
  <c r="AV25" i="35"/>
  <c r="AV24" i="35"/>
  <c r="AV29" i="35"/>
  <c r="Y67" i="33"/>
  <c r="Z67" i="33"/>
  <c r="Y68" i="33"/>
  <c r="Z70" i="33"/>
  <c r="Z68" i="33"/>
  <c r="Z71" i="33"/>
  <c r="Y71" i="33"/>
  <c r="Y69" i="33"/>
  <c r="Y70" i="33"/>
  <c r="Z69" i="33"/>
  <c r="AG22" i="35"/>
  <c r="AF26" i="35"/>
  <c r="AG26" i="35" s="1"/>
  <c r="Y30" i="35"/>
  <c r="V30" i="35"/>
  <c r="S30" i="35"/>
  <c r="R30" i="35"/>
  <c r="AV33" i="35"/>
  <c r="AV31" i="35"/>
  <c r="AV22" i="35"/>
  <c r="H32" i="35"/>
  <c r="D33" i="35"/>
  <c r="U31" i="35"/>
  <c r="L31" i="35"/>
  <c r="T31" i="35"/>
  <c r="N31" i="35"/>
  <c r="M31" i="35"/>
  <c r="J31" i="35"/>
  <c r="W31" i="35"/>
  <c r="P31" i="35"/>
  <c r="X31" i="35"/>
  <c r="K31" i="35"/>
  <c r="Q31" i="35"/>
  <c r="AV30" i="35"/>
  <c r="AS34" i="35"/>
  <c r="AU26" i="35"/>
  <c r="AF34" i="35" l="1"/>
  <c r="S31" i="35"/>
  <c r="O31" i="35"/>
  <c r="R31" i="35"/>
  <c r="Y31" i="35"/>
  <c r="V31" i="35"/>
  <c r="T32" i="35"/>
  <c r="P32" i="35"/>
  <c r="J32" i="35"/>
  <c r="W32" i="35"/>
  <c r="K32" i="35"/>
  <c r="U32" i="35"/>
  <c r="X32" i="35"/>
  <c r="Q32" i="35"/>
  <c r="L32" i="35"/>
  <c r="N32" i="35"/>
  <c r="M32" i="35"/>
  <c r="O32" i="35" s="1"/>
  <c r="H33" i="35"/>
  <c r="D34" i="35"/>
  <c r="S32" i="35" l="1"/>
  <c r="V32" i="35"/>
  <c r="Y32" i="35"/>
  <c r="R32" i="35"/>
  <c r="X33" i="35"/>
  <c r="N33" i="35"/>
  <c r="T33" i="35"/>
  <c r="V33" i="35" s="1"/>
  <c r="L33" i="35"/>
  <c r="M33" i="35"/>
  <c r="O33" i="35" s="1"/>
  <c r="J33" i="35"/>
  <c r="P33" i="35"/>
  <c r="K33" i="35"/>
  <c r="Q33" i="35"/>
  <c r="S33" i="35" s="1"/>
  <c r="U33" i="35"/>
  <c r="W33" i="35"/>
  <c r="Y33" i="35" s="1"/>
  <c r="H34" i="35"/>
  <c r="D35" i="35"/>
  <c r="R33" i="35" l="1"/>
  <c r="H35" i="35"/>
  <c r="D36" i="35"/>
  <c r="W34" i="35"/>
  <c r="Y34" i="35" s="1"/>
  <c r="J34" i="35"/>
  <c r="X34" i="35"/>
  <c r="K34" i="35"/>
  <c r="N34" i="35"/>
  <c r="Q34" i="35"/>
  <c r="S34" i="35" s="1"/>
  <c r="L34" i="35"/>
  <c r="U34" i="35"/>
  <c r="P34" i="35"/>
  <c r="R34" i="35" s="1"/>
  <c r="T34" i="35"/>
  <c r="V34" i="35" s="1"/>
  <c r="M34" i="35"/>
  <c r="O34" i="35" s="1"/>
  <c r="H36" i="35" l="1"/>
  <c r="D37" i="35"/>
  <c r="J35" i="35"/>
  <c r="T35" i="35"/>
  <c r="V35" i="35" s="1"/>
  <c r="N35" i="35"/>
  <c r="W35" i="35"/>
  <c r="L35" i="35"/>
  <c r="M35" i="35"/>
  <c r="O35" i="35" s="1"/>
  <c r="K35" i="35"/>
  <c r="Q35" i="35"/>
  <c r="S35" i="35" s="1"/>
  <c r="U35" i="35"/>
  <c r="P35" i="35"/>
  <c r="R35" i="35" s="1"/>
  <c r="X35" i="35"/>
  <c r="Y35" i="35" l="1"/>
  <c r="H37" i="35"/>
  <c r="D38" i="35"/>
  <c r="J36" i="35"/>
  <c r="N36" i="35"/>
  <c r="X36" i="35"/>
  <c r="L36" i="35"/>
  <c r="T36" i="35"/>
  <c r="V36" i="35" s="1"/>
  <c r="Q36" i="35"/>
  <c r="S36" i="35" s="1"/>
  <c r="P36" i="35"/>
  <c r="R36" i="35" s="1"/>
  <c r="U36" i="35"/>
  <c r="M36" i="35"/>
  <c r="O36" i="35" s="1"/>
  <c r="W36" i="35"/>
  <c r="K36" i="35"/>
  <c r="Y36" i="35" l="1"/>
  <c r="H38" i="35"/>
  <c r="D39" i="35"/>
  <c r="X37" i="35"/>
  <c r="N37" i="35"/>
  <c r="J37" i="35"/>
  <c r="L37" i="35"/>
  <c r="K37" i="35"/>
  <c r="Q37" i="35"/>
  <c r="S37" i="35" s="1"/>
  <c r="T37" i="35"/>
  <c r="V37" i="35" s="1"/>
  <c r="M37" i="35"/>
  <c r="O37" i="35" s="1"/>
  <c r="W37" i="35"/>
  <c r="Y37" i="35" s="1"/>
  <c r="P37" i="35"/>
  <c r="R37" i="35" s="1"/>
  <c r="U37" i="35"/>
  <c r="H39" i="35" l="1"/>
  <c r="D40" i="35"/>
  <c r="U38" i="35"/>
  <c r="N38" i="35"/>
  <c r="J38" i="35"/>
  <c r="T38" i="35"/>
  <c r="V38" i="35" s="1"/>
  <c r="L38" i="35"/>
  <c r="Q38" i="35"/>
  <c r="S38" i="35" s="1"/>
  <c r="K38" i="35"/>
  <c r="P38" i="35"/>
  <c r="R38" i="35" s="1"/>
  <c r="W38" i="35"/>
  <c r="Y38" i="35" s="1"/>
  <c r="M38" i="35"/>
  <c r="O38" i="35" s="1"/>
  <c r="X38" i="35"/>
  <c r="H40" i="35" l="1"/>
  <c r="D41" i="35"/>
  <c r="W39" i="35"/>
  <c r="U39" i="35"/>
  <c r="Q39" i="35"/>
  <c r="S39" i="35" s="1"/>
  <c r="M39" i="35"/>
  <c r="O39" i="35" s="1"/>
  <c r="J39" i="35"/>
  <c r="K39" i="35"/>
  <c r="P39" i="35"/>
  <c r="R39" i="35" s="1"/>
  <c r="N39" i="35"/>
  <c r="T39" i="35"/>
  <c r="V39" i="35" s="1"/>
  <c r="X39" i="35"/>
  <c r="L39" i="35"/>
  <c r="Y39" i="35" l="1"/>
  <c r="H41" i="35"/>
  <c r="D42" i="35"/>
  <c r="U40" i="35"/>
  <c r="Q40" i="35"/>
  <c r="S40" i="35" s="1"/>
  <c r="P40" i="35"/>
  <c r="R40" i="35" s="1"/>
  <c r="K40" i="35"/>
  <c r="M40" i="35"/>
  <c r="O40" i="35" s="1"/>
  <c r="T40" i="35"/>
  <c r="V40" i="35" s="1"/>
  <c r="L40" i="35"/>
  <c r="J40" i="35"/>
  <c r="N40" i="35"/>
  <c r="X40" i="35"/>
  <c r="W40" i="35"/>
  <c r="Y40" i="35" s="1"/>
  <c r="H42" i="35" l="1"/>
  <c r="D43" i="35"/>
  <c r="L41" i="35"/>
  <c r="U41" i="35"/>
  <c r="N41" i="35"/>
  <c r="X41" i="35"/>
  <c r="M41" i="35"/>
  <c r="O41" i="35" s="1"/>
  <c r="K41" i="35"/>
  <c r="J41" i="35"/>
  <c r="P41" i="35"/>
  <c r="R41" i="35" s="1"/>
  <c r="W41" i="35"/>
  <c r="Y41" i="35" s="1"/>
  <c r="Q41" i="35"/>
  <c r="S41" i="35" s="1"/>
  <c r="T41" i="35"/>
  <c r="V41" i="35" s="1"/>
  <c r="H43" i="35" l="1"/>
  <c r="D44" i="35"/>
  <c r="J42" i="35"/>
  <c r="U42" i="35"/>
  <c r="K42" i="35"/>
  <c r="M42" i="35"/>
  <c r="O42" i="35" s="1"/>
  <c r="T42" i="35"/>
  <c r="V42" i="35" s="1"/>
  <c r="P42" i="35"/>
  <c r="R42" i="35" s="1"/>
  <c r="Q42" i="35"/>
  <c r="S42" i="35" s="1"/>
  <c r="N42" i="35"/>
  <c r="X42" i="35"/>
  <c r="W42" i="35"/>
  <c r="Y42" i="35" s="1"/>
  <c r="L42" i="35"/>
  <c r="H44" i="35" l="1"/>
  <c r="D45" i="35"/>
  <c r="X43" i="35"/>
  <c r="T43" i="35"/>
  <c r="V43" i="35" s="1"/>
  <c r="N43" i="35"/>
  <c r="L43" i="35"/>
  <c r="M43" i="35"/>
  <c r="O43" i="35" s="1"/>
  <c r="J43" i="35"/>
  <c r="P43" i="35"/>
  <c r="R43" i="35" s="1"/>
  <c r="W43" i="35"/>
  <c r="Y43" i="35" s="1"/>
  <c r="Q43" i="35"/>
  <c r="S43" i="35" s="1"/>
  <c r="U43" i="35"/>
  <c r="K43" i="35"/>
  <c r="H45" i="35" l="1"/>
  <c r="D46" i="35"/>
  <c r="T44" i="35"/>
  <c r="V44" i="35" s="1"/>
  <c r="U44" i="35"/>
  <c r="N44" i="35"/>
  <c r="J44" i="35"/>
  <c r="W44" i="35"/>
  <c r="Y44" i="35" s="1"/>
  <c r="L44" i="35"/>
  <c r="P44" i="35"/>
  <c r="R44" i="35" s="1"/>
  <c r="M44" i="35"/>
  <c r="O44" i="35" s="1"/>
  <c r="Q44" i="35"/>
  <c r="S44" i="35" s="1"/>
  <c r="X44" i="35"/>
  <c r="K44" i="35"/>
  <c r="H46" i="35" l="1"/>
  <c r="D47" i="35"/>
  <c r="X45" i="35"/>
  <c r="M45" i="35"/>
  <c r="O45" i="35" s="1"/>
  <c r="P45" i="35"/>
  <c r="R45" i="35" s="1"/>
  <c r="J45" i="35"/>
  <c r="K45" i="35"/>
  <c r="Q45" i="35"/>
  <c r="S45" i="35" s="1"/>
  <c r="L45" i="35"/>
  <c r="T45" i="35"/>
  <c r="V45" i="35" s="1"/>
  <c r="W45" i="35"/>
  <c r="Y45" i="35" s="1"/>
  <c r="N45" i="35"/>
  <c r="U45" i="35"/>
  <c r="H47" i="35" l="1"/>
  <c r="D48" i="35"/>
  <c r="H48" i="35" s="1"/>
  <c r="L46" i="35"/>
  <c r="X46" i="35"/>
  <c r="N46" i="35"/>
  <c r="T46" i="35"/>
  <c r="V46" i="35" s="1"/>
  <c r="M46" i="35"/>
  <c r="O46" i="35" s="1"/>
  <c r="W46" i="35"/>
  <c r="Y46" i="35" s="1"/>
  <c r="P46" i="35"/>
  <c r="R46" i="35" s="1"/>
  <c r="U46" i="35"/>
  <c r="K46" i="35"/>
  <c r="J46" i="35"/>
  <c r="Q46" i="35"/>
  <c r="S46" i="35" s="1"/>
  <c r="U48" i="35" l="1"/>
  <c r="X48" i="35"/>
  <c r="Q48" i="35"/>
  <c r="W48" i="35"/>
  <c r="M48" i="35"/>
  <c r="J48" i="35"/>
  <c r="K48" i="35"/>
  <c r="N48" i="35"/>
  <c r="T48" i="35"/>
  <c r="P48" i="35"/>
  <c r="L48" i="35"/>
  <c r="X47" i="35"/>
  <c r="T47" i="35"/>
  <c r="V47" i="35" s="1"/>
  <c r="N47" i="35"/>
  <c r="W47" i="35"/>
  <c r="Y47" i="35" s="1"/>
  <c r="L47" i="35"/>
  <c r="J47" i="35"/>
  <c r="K47" i="35"/>
  <c r="M47" i="35"/>
  <c r="O47" i="35" s="1"/>
  <c r="U47" i="35"/>
  <c r="Q47" i="35"/>
  <c r="S47" i="35" s="1"/>
  <c r="P47" i="35"/>
  <c r="R47" i="35" s="1"/>
  <c r="N49" i="35" l="1"/>
  <c r="L49" i="35"/>
  <c r="K49" i="35"/>
  <c r="S48" i="35"/>
  <c r="Q49" i="35"/>
  <c r="Y48" i="35"/>
  <c r="W49" i="35"/>
  <c r="R48" i="35"/>
  <c r="R49" i="35" s="1"/>
  <c r="P49" i="35"/>
  <c r="X49" i="35"/>
  <c r="V48" i="35"/>
  <c r="T49" i="35"/>
  <c r="O48" i="35"/>
  <c r="M49" i="35"/>
  <c r="U49" i="35"/>
  <c r="O49" i="35" l="1"/>
  <c r="S49" i="35"/>
  <c r="Y49" i="35"/>
  <c r="V49" i="35"/>
</calcChain>
</file>

<file path=xl/sharedStrings.xml><?xml version="1.0" encoding="utf-8"?>
<sst xmlns="http://schemas.openxmlformats.org/spreadsheetml/2006/main" count="662" uniqueCount="346">
  <si>
    <t>Daniel</t>
  </si>
  <si>
    <t>John</t>
  </si>
  <si>
    <t>Go</t>
  </si>
  <si>
    <t>City</t>
  </si>
  <si>
    <t>Postal Code</t>
  </si>
  <si>
    <t>Country</t>
  </si>
  <si>
    <t>Email</t>
  </si>
  <si>
    <t>Client No.</t>
  </si>
  <si>
    <t>Client ID</t>
  </si>
  <si>
    <t>Telephone (H)</t>
  </si>
  <si>
    <t>Telephone (W)</t>
  </si>
  <si>
    <t>date &amp; time</t>
  </si>
  <si>
    <t>seq</t>
  </si>
  <si>
    <t>date</t>
  </si>
  <si>
    <t>CONFIG</t>
  </si>
  <si>
    <t>All</t>
  </si>
  <si>
    <t>`</t>
  </si>
  <si>
    <t>Search Name:</t>
  </si>
  <si>
    <t>SEARCH</t>
  </si>
  <si>
    <t>STATUS SUMMARY</t>
  </si>
  <si>
    <t>STATUS</t>
  </si>
  <si>
    <t/>
  </si>
  <si>
    <t>Select Client:</t>
  </si>
  <si>
    <t>Source of Business</t>
  </si>
  <si>
    <t>Search Result</t>
  </si>
  <si>
    <t>Problem/Opportunity</t>
  </si>
  <si>
    <t>Fax</t>
  </si>
  <si>
    <t>Go/No Go</t>
  </si>
  <si>
    <t>Telephone (C)</t>
  </si>
  <si>
    <t>Reason for Variance</t>
  </si>
  <si>
    <t>Yellow Pages - print</t>
  </si>
  <si>
    <t>Bill</t>
  </si>
  <si>
    <t>Referral</t>
  </si>
  <si>
    <t>Leigh</t>
  </si>
  <si>
    <t>Money Saver</t>
  </si>
  <si>
    <t>Repeat Customer</t>
  </si>
  <si>
    <t>Bus Signage</t>
  </si>
  <si>
    <t>TV Ad</t>
  </si>
  <si>
    <t>Car Signage</t>
  </si>
  <si>
    <t>Internet Search</t>
  </si>
  <si>
    <t>Spectator Coupon Clipper</t>
  </si>
  <si>
    <t>Flyer</t>
  </si>
  <si>
    <t>Ray</t>
  </si>
  <si>
    <t>Yellow Pages - online</t>
  </si>
  <si>
    <t>Rick</t>
  </si>
  <si>
    <t>Office</t>
  </si>
  <si>
    <t>Todd</t>
  </si>
  <si>
    <t>Luke</t>
  </si>
  <si>
    <t>Daryl</t>
  </si>
  <si>
    <t>Yard Sign</t>
  </si>
  <si>
    <t>Reno Magazine</t>
  </si>
  <si>
    <t>Unknown</t>
  </si>
  <si>
    <t>Pioneer Web Site</t>
  </si>
  <si>
    <t>No Go</t>
  </si>
  <si>
    <t>Reason for No Quote</t>
  </si>
  <si>
    <t>Estimating Error</t>
  </si>
  <si>
    <t>Scope Change</t>
  </si>
  <si>
    <t>Price</t>
  </si>
  <si>
    <t>Competitor</t>
  </si>
  <si>
    <t>Reason for No Go</t>
  </si>
  <si>
    <t>TOTAL</t>
  </si>
  <si>
    <t>Contact - Person</t>
  </si>
  <si>
    <t>Config</t>
  </si>
  <si>
    <t>Select</t>
  </si>
  <si>
    <t>Report Parameters</t>
  </si>
  <si>
    <t>CONFIG (Job ID)</t>
  </si>
  <si>
    <t>seq (a)</t>
  </si>
  <si>
    <t>List (Site ID)</t>
  </si>
  <si>
    <t>lookup</t>
  </si>
  <si>
    <t>LOOKUP</t>
  </si>
  <si>
    <t>Lookup</t>
  </si>
  <si>
    <t>Seq</t>
  </si>
  <si>
    <t>SOURCE OF BUSINESS</t>
  </si>
  <si>
    <t>Define Parameter</t>
  </si>
  <si>
    <t>Report Frequency</t>
  </si>
  <si>
    <t>Day</t>
  </si>
  <si>
    <t>Week</t>
  </si>
  <si>
    <t>Month</t>
  </si>
  <si>
    <t>month</t>
  </si>
  <si>
    <t>week</t>
  </si>
  <si>
    <t>day</t>
  </si>
  <si>
    <t>year</t>
  </si>
  <si>
    <t>quarter</t>
  </si>
  <si>
    <t>from</t>
  </si>
  <si>
    <t>to</t>
  </si>
  <si>
    <t>Quarter</t>
  </si>
  <si>
    <t>Year</t>
  </si>
  <si>
    <t>Time Period</t>
  </si>
  <si>
    <t>Date Starting</t>
  </si>
  <si>
    <t>Number</t>
  </si>
  <si>
    <t>select</t>
  </si>
  <si>
    <t>total</t>
  </si>
  <si>
    <t>job update</t>
  </si>
  <si>
    <t>Rank ($)</t>
  </si>
  <si>
    <t>pie slices</t>
  </si>
  <si>
    <t>rank</t>
  </si>
  <si>
    <t>Value</t>
  </si>
  <si>
    <t>% of Pie</t>
  </si>
  <si>
    <t>C</t>
  </si>
  <si>
    <t>D</t>
  </si>
  <si>
    <t>E</t>
  </si>
  <si>
    <t>F</t>
  </si>
  <si>
    <t>G</t>
  </si>
  <si>
    <t>Province</t>
  </si>
  <si>
    <t>job no.</t>
  </si>
  <si>
    <t>H</t>
  </si>
  <si>
    <t>Burlington Post</t>
  </si>
  <si>
    <t>Valpak</t>
  </si>
  <si>
    <t>Billboard</t>
  </si>
  <si>
    <t>BBB</t>
  </si>
  <si>
    <t>Caledonia News</t>
  </si>
  <si>
    <t>Segwun, 15 (Waterdown)</t>
  </si>
  <si>
    <t>Not Specified</t>
  </si>
  <si>
    <t>AVERAGE</t>
  </si>
  <si>
    <t>DRpt</t>
  </si>
  <si>
    <t>site no.</t>
  </si>
  <si>
    <t>REPORT PARAMETERS</t>
  </si>
  <si>
    <t>Existing/New</t>
  </si>
  <si>
    <t>Existing</t>
  </si>
  <si>
    <t>New</t>
  </si>
  <si>
    <t>Inefficient Crew</t>
  </si>
  <si>
    <t>Incorrect Site Details</t>
  </si>
  <si>
    <t>Too Long to Respond</t>
  </si>
  <si>
    <t>Problem Gone Away</t>
  </si>
  <si>
    <t>Reputation</t>
  </si>
  <si>
    <t>Start Delay</t>
  </si>
  <si>
    <t>Job Interrupted</t>
  </si>
  <si>
    <t>Strategic</t>
  </si>
  <si>
    <t>Will Do Himself</t>
  </si>
  <si>
    <t>Problem Inadequately Defined</t>
  </si>
  <si>
    <t>Misunderstanding on Phone</t>
  </si>
  <si>
    <t>Dawn</t>
  </si>
  <si>
    <t>Fax Blast</t>
  </si>
  <si>
    <t>Ad Save Coupon Book</t>
  </si>
  <si>
    <t>Bay Observer</t>
  </si>
  <si>
    <t>Brabant - Ancaster</t>
  </si>
  <si>
    <t>Brabant - Dundas</t>
  </si>
  <si>
    <t>Brabant - Mountain</t>
  </si>
  <si>
    <t>Brabant - Stoney Creek</t>
  </si>
  <si>
    <t>Flamboro Review</t>
  </si>
  <si>
    <t>Glanbrook Gazette</t>
  </si>
  <si>
    <t>Grimsby News</t>
  </si>
  <si>
    <t>Home Saver Magazine</t>
  </si>
  <si>
    <t>Lawn Sign</t>
  </si>
  <si>
    <t>Oakville News</t>
  </si>
  <si>
    <t>Open and Save - Coupons</t>
  </si>
  <si>
    <t>Radio CHML-900</t>
  </si>
  <si>
    <t>Property Management</t>
  </si>
  <si>
    <t>Spec - Burlington</t>
  </si>
  <si>
    <t>Spec - Hamilton</t>
  </si>
  <si>
    <t>Trade show</t>
  </si>
  <si>
    <t>Turtle Island news</t>
  </si>
  <si>
    <t>Regional News Newspaper</t>
  </si>
  <si>
    <t>Truck Signage</t>
  </si>
  <si>
    <t>OPPORTUNITY</t>
  </si>
  <si>
    <t>QUALIFICATION</t>
  </si>
  <si>
    <t>PROPOSAL</t>
  </si>
  <si>
    <t>Address 1</t>
  </si>
  <si>
    <t>Address 2</t>
  </si>
  <si>
    <t>Company Name</t>
  </si>
  <si>
    <t>Industry</t>
  </si>
  <si>
    <t>Division</t>
  </si>
  <si>
    <t>Title</t>
  </si>
  <si>
    <t>Existing/New Opportunity</t>
  </si>
  <si>
    <t>New/Existing Client</t>
  </si>
  <si>
    <t>CORPORATE CLIENT</t>
  </si>
  <si>
    <t>Opportunity ID</t>
  </si>
  <si>
    <t>Opportunity No.</t>
  </si>
  <si>
    <t>Opportunity</t>
  </si>
  <si>
    <t>Guestimated Value</t>
  </si>
  <si>
    <t>Guestimated Timeline</t>
  </si>
  <si>
    <t>Source of Opportunity</t>
  </si>
  <si>
    <t>Next Step</t>
  </si>
  <si>
    <t>Qualification Meeting Date</t>
  </si>
  <si>
    <t>Outcome</t>
  </si>
  <si>
    <t>Estimated Value</t>
  </si>
  <si>
    <t>Estimated Timeline</t>
  </si>
  <si>
    <t>Reason for No Next Step</t>
  </si>
  <si>
    <t>Reason for No Opportunity</t>
  </si>
  <si>
    <t>Planned 1st Meeting</t>
  </si>
  <si>
    <t>Outcome of 1st Meeting</t>
  </si>
  <si>
    <t>SALE</t>
  </si>
  <si>
    <t>Proposal Value</t>
  </si>
  <si>
    <t>Proposed Offering</t>
  </si>
  <si>
    <t>Proposal Delivery Date</t>
  </si>
  <si>
    <t>Go/No Go Date</t>
  </si>
  <si>
    <t>Value of Sale</t>
  </si>
  <si>
    <t>Scheduled Go/No Go Date</t>
  </si>
  <si>
    <t>Scheduled Proposal Delivery</t>
  </si>
  <si>
    <t>Scheduled Delivery Date</t>
  </si>
  <si>
    <t>Reason for Value Variance</t>
  </si>
  <si>
    <t>Inside Sales Rep</t>
  </si>
  <si>
    <t>client id</t>
  </si>
  <si>
    <t>opportunity</t>
  </si>
  <si>
    <t>Notes</t>
  </si>
  <si>
    <t>Guestimated Probability</t>
  </si>
  <si>
    <t>Estimated Probability</t>
  </si>
  <si>
    <t>Proposal Probability</t>
  </si>
  <si>
    <t>Product 1</t>
  </si>
  <si>
    <t>Product 2</t>
  </si>
  <si>
    <t>Product 3</t>
  </si>
  <si>
    <t>Product 4</t>
  </si>
  <si>
    <t>Product 5</t>
  </si>
  <si>
    <t>Product 6</t>
  </si>
  <si>
    <t>Product 7</t>
  </si>
  <si>
    <t>Product 8</t>
  </si>
  <si>
    <t>Product 9</t>
  </si>
  <si>
    <t>Product 10</t>
  </si>
  <si>
    <t>Product 11</t>
  </si>
  <si>
    <t>Product 12</t>
  </si>
  <si>
    <t>Product 13</t>
  </si>
  <si>
    <t>Product 14</t>
  </si>
  <si>
    <t>Product 15</t>
  </si>
  <si>
    <t>Product 16</t>
  </si>
  <si>
    <t>Product 17</t>
  </si>
  <si>
    <t>Product 18</t>
  </si>
  <si>
    <t>Product 19</t>
  </si>
  <si>
    <t>Product 20</t>
  </si>
  <si>
    <t>Product 21</t>
  </si>
  <si>
    <t>Product 22</t>
  </si>
  <si>
    <t>Product 23</t>
  </si>
  <si>
    <t>Product 24</t>
  </si>
  <si>
    <t>Product 25</t>
  </si>
  <si>
    <t>Product 26</t>
  </si>
  <si>
    <t>Product 27</t>
  </si>
  <si>
    <t>Product 28</t>
  </si>
  <si>
    <t>Kathy</t>
  </si>
  <si>
    <t>Lori</t>
  </si>
  <si>
    <t>Carry</t>
  </si>
  <si>
    <t>Susan</t>
  </si>
  <si>
    <t>Rosemary</t>
  </si>
  <si>
    <t>Donna</t>
  </si>
  <si>
    <t>Pamela</t>
  </si>
  <si>
    <t>Christine</t>
  </si>
  <si>
    <t>Rhoda</t>
  </si>
  <si>
    <t>List (Opportunity ID)</t>
  </si>
  <si>
    <t>industry</t>
  </si>
  <si>
    <t>mtg date</t>
  </si>
  <si>
    <t>sales rep</t>
  </si>
  <si>
    <t>opport</t>
  </si>
  <si>
    <t>i/sales rep</t>
  </si>
  <si>
    <t>Deliverable</t>
  </si>
  <si>
    <t>Sales Rep</t>
  </si>
  <si>
    <t>Meeting Date</t>
  </si>
  <si>
    <t>ABOVE THE FUNNEL: 1st MEETING SCHEDULED</t>
  </si>
  <si>
    <t>IN THE FUNNEL: QUALIFICATION STAGE</t>
  </si>
  <si>
    <t>IN THE FUNNEL: PROPOSAL STAGE</t>
  </si>
  <si>
    <t>IN THE FUNNEL: SALE STAGE</t>
  </si>
  <si>
    <t>Sale Value</t>
  </si>
  <si>
    <t>Proposal Price</t>
  </si>
  <si>
    <t>Guestimated Price</t>
  </si>
  <si>
    <t>Estimated Price</t>
  </si>
  <si>
    <t>Construction</t>
  </si>
  <si>
    <t>Agriculture</t>
  </si>
  <si>
    <t>Electronic</t>
  </si>
  <si>
    <t>Financial Services</t>
  </si>
  <si>
    <t>Offering</t>
  </si>
  <si>
    <t>Plan!</t>
  </si>
  <si>
    <t>Scheduled Delivery</t>
  </si>
  <si>
    <t>Proposed Delivery Date</t>
  </si>
  <si>
    <t>Planning Report Parameters</t>
  </si>
  <si>
    <t>Reason for No Sale</t>
  </si>
  <si>
    <t>Solution</t>
  </si>
  <si>
    <t>Manufacturing</t>
  </si>
  <si>
    <t>Food</t>
  </si>
  <si>
    <t>Government</t>
  </si>
  <si>
    <t>Retail</t>
  </si>
  <si>
    <t>Hospitality</t>
  </si>
  <si>
    <t>Communications</t>
  </si>
  <si>
    <t>Health</t>
  </si>
  <si>
    <t>Meeting Outcome</t>
  </si>
  <si>
    <t>Next Steps</t>
  </si>
  <si>
    <t>End</t>
  </si>
  <si>
    <t>No Show</t>
  </si>
  <si>
    <t>Another meeting</t>
  </si>
  <si>
    <t>Proposal</t>
  </si>
  <si>
    <t>Sale</t>
  </si>
  <si>
    <t>Revisit in future</t>
  </si>
  <si>
    <t>None</t>
  </si>
  <si>
    <t>Proceed to next step</t>
  </si>
  <si>
    <t>FROM (and including)</t>
  </si>
  <si>
    <t>TO (and including)</t>
  </si>
  <si>
    <t>A</t>
  </si>
  <si>
    <t>B</t>
  </si>
  <si>
    <t>I</t>
  </si>
  <si>
    <t>J</t>
  </si>
  <si>
    <t>CLIENT</t>
  </si>
  <si>
    <t>1st MEETING</t>
  </si>
  <si>
    <t>VALUE</t>
  </si>
  <si>
    <t>OUTCOME</t>
  </si>
  <si>
    <t>DELIVERY</t>
  </si>
  <si>
    <t>SEARCH by CLIENT ID</t>
  </si>
  <si>
    <t>Product/Service</t>
  </si>
  <si>
    <t>PRODUCT/SERVICE</t>
  </si>
  <si>
    <t>SALES REP</t>
  </si>
  <si>
    <t>Internal Sales Rep</t>
  </si>
  <si>
    <t>prdt/svc</t>
  </si>
  <si>
    <t>sale date</t>
  </si>
  <si>
    <t>source</t>
  </si>
  <si>
    <t>Sales</t>
  </si>
  <si>
    <t>Proposals</t>
  </si>
  <si>
    <t>Proposal Submitted</t>
  </si>
  <si>
    <t>Qualifications</t>
  </si>
  <si>
    <t>1st Meetings</t>
  </si>
  <si>
    <t>Historical Report (Defined Parameters)</t>
  </si>
  <si>
    <t>sales date</t>
  </si>
  <si>
    <t>Historical Reprt (All)</t>
  </si>
  <si>
    <t>DATE FROM (and including):</t>
  </si>
  <si>
    <t>DATE TO (and including):</t>
  </si>
  <si>
    <t>$/Sale</t>
  </si>
  <si>
    <t>All Sales</t>
  </si>
  <si>
    <t>mtge date</t>
  </si>
  <si>
    <t>Prop-Sale Conv (%)</t>
  </si>
  <si>
    <t>Sales (Param)</t>
  </si>
  <si>
    <t>Avg Sale Value</t>
  </si>
  <si>
    <t>Avg Prop Value</t>
  </si>
  <si>
    <t>Proposals (Param)</t>
  </si>
  <si>
    <t>1st Mtg Guestim (Param)</t>
  </si>
  <si>
    <t>Qual Estimate (Param)</t>
  </si>
  <si>
    <t>Avg 1st Mtg Value</t>
  </si>
  <si>
    <t>Avg Qual Value</t>
  </si>
  <si>
    <t>sales</t>
  </si>
  <si>
    <t>proposals</t>
  </si>
  <si>
    <t>conv rate</t>
  </si>
  <si>
    <t>Rank (%)</t>
  </si>
  <si>
    <t>SALES CONVERSION RATES</t>
  </si>
  <si>
    <t>INSIDE SALES REP</t>
  </si>
  <si>
    <t>Rank</t>
  </si>
  <si>
    <t>To 20</t>
  </si>
  <si>
    <t>TOP 20 SALES</t>
  </si>
  <si>
    <t>Date</t>
  </si>
  <si>
    <t>$</t>
  </si>
  <si>
    <t>Customer/Opportunity No.</t>
  </si>
  <si>
    <t>K</t>
  </si>
  <si>
    <t>L</t>
  </si>
  <si>
    <t>M</t>
  </si>
  <si>
    <t>N</t>
  </si>
  <si>
    <t>O</t>
  </si>
  <si>
    <t>P</t>
  </si>
  <si>
    <t>Q</t>
  </si>
  <si>
    <t>R</t>
  </si>
  <si>
    <t>dfghjkl</t>
  </si>
  <si>
    <t>Client IDs</t>
  </si>
  <si>
    <t>Job Update</t>
  </si>
  <si>
    <t>we</t>
  </si>
  <si>
    <t>KMN--Production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</si>
</sst>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[$-1009]d\-mmm\-yy;@"/>
    <numFmt numFmtId="165" formatCode="m/d/yy\ h:mm;@"/>
    <numFmt numFmtId="166" formatCode="[$-409]d\-mmm\-yyyy;@"/>
    <numFmt numFmtId="167" formatCode="[$-409]dd\-mmm\-yy;@"/>
    <numFmt numFmtId="168" formatCode="&quot;$&quot;#,##0"/>
    <numFmt numFmtId="169" formatCode="[$-409]d\-mmm\-yy;@"/>
    <numFmt numFmtId="170" formatCode="[$-1009]mmmm\ d\,\ yyyy;@"/>
    <numFmt numFmtId="171" formatCode="#,##0.0"/>
    <numFmt numFmtId="172" formatCode="&quot;$&quot;#,##0.00"/>
  </numFmts>
  <fonts count="56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b/>
      <sz val="10"/>
      <color indexed="10"/>
      <name val="Arial"/>
      <family val="2"/>
    </font>
    <font>
      <u/>
      <sz val="10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18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sz val="10"/>
      <color indexed="22"/>
      <name val="Arial"/>
      <family val="2"/>
    </font>
    <font>
      <sz val="8"/>
      <color indexed="9"/>
      <name val="Arial"/>
      <family val="2"/>
    </font>
    <font>
      <b/>
      <sz val="10"/>
      <color indexed="9"/>
      <name val="Arial"/>
      <family val="2"/>
    </font>
    <font>
      <sz val="8"/>
      <name val="Arial"/>
      <family val="2"/>
    </font>
    <font>
      <sz val="10"/>
      <color indexed="55"/>
      <name val="Arial"/>
      <family val="2"/>
    </font>
    <font>
      <b/>
      <u/>
      <sz val="10"/>
      <name val="Arial"/>
      <family val="2"/>
    </font>
    <font>
      <u/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u val="double"/>
      <sz val="10"/>
      <name val="Arial"/>
      <family val="2"/>
    </font>
    <font>
      <b/>
      <u val="double"/>
      <sz val="8"/>
      <name val="Arial"/>
      <family val="2"/>
    </font>
    <font>
      <b/>
      <u/>
      <sz val="12"/>
      <name val="Arial"/>
      <family val="2"/>
    </font>
    <font>
      <u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0" tint="-0.249977111117893"/>
      <name val="Arial"/>
      <family val="2"/>
    </font>
    <font>
      <sz val="8"/>
      <color theme="7" tint="0.39997558519241921"/>
      <name val="Arial"/>
      <family val="2"/>
    </font>
    <font>
      <sz val="10"/>
      <color rgb="FFFF0000"/>
      <name val="Arial"/>
      <family val="2"/>
    </font>
    <font>
      <b/>
      <u/>
      <sz val="10"/>
      <color theme="7" tint="0.39997558519241921"/>
      <name val="Arial"/>
      <family val="2"/>
    </font>
    <font>
      <b/>
      <sz val="10"/>
      <color rgb="FFCC00FF"/>
      <name val="Arial"/>
      <family val="2"/>
    </font>
    <font>
      <b/>
      <sz val="10"/>
      <color rgb="FF7030A0"/>
      <name val="Arial"/>
      <family val="2"/>
    </font>
    <font>
      <b/>
      <sz val="10"/>
      <color rgb="FFCC66FF"/>
      <name val="Arial"/>
      <family val="2"/>
    </font>
    <font>
      <b/>
      <sz val="10"/>
      <color rgb="FFFF0000"/>
      <name val="Arial"/>
      <family val="2"/>
    </font>
    <font>
      <b/>
      <sz val="20"/>
      <color rgb="FFFF0000"/>
      <name val="Arial"/>
      <family val="2"/>
    </font>
    <font>
      <sz val="10"/>
      <name val="Tahoma"/>
      <family val="2"/>
    </font>
    <font>
      <sz val="8"/>
      <color rgb="FF000000"/>
      <name val="Tahoma"/>
      <family val="2"/>
    </font>
    <font>
      <i/>
      <sz val="9"/>
      <name val="Arial"/>
      <family val="2"/>
    </font>
    <font>
      <b/>
      <sz val="24"/>
      <name val="Arial"/>
      <family val="2"/>
    </font>
    <font>
      <sz val="16"/>
      <name val="Arial"/>
      <family val="2"/>
    </font>
    <font>
      <b/>
      <sz val="16"/>
      <color theme="7"/>
      <name val="Arial"/>
      <family val="2"/>
    </font>
    <font>
      <b/>
      <sz val="16"/>
      <color theme="7" tint="-0.249977111117893"/>
      <name val="Arial"/>
      <family val="2"/>
    </font>
    <font>
      <b/>
      <u/>
      <sz val="18"/>
      <name val="Arial"/>
      <family val="2"/>
    </font>
    <font>
      <sz val="11"/>
      <color theme="0" tint="-0.249977111117893"/>
      <name val="Arial"/>
      <family val="2"/>
    </font>
    <font>
      <b/>
      <sz val="10"/>
      <color theme="0" tint="-0.249977111117893"/>
      <name val="Arial"/>
      <family val="2"/>
    </font>
    <font>
      <b/>
      <sz val="2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26"/>
      <name val="Arial"/>
      <family val="2"/>
    </font>
    <font>
      <sz val="11"/>
      <color theme="1"/>
      <name val="Arial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b/>
      <sz val="20"/>
      <name val="Arial"/>
      <family val="2"/>
    </font>
    <font>
      <sz val="10"/>
      <color theme="0" tint="-4.9989318521683403E-2"/>
      <name val="Arial"/>
      <family val="2"/>
    </font>
  </fonts>
  <fills count="2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FF00"/>
        <bgColor indexed="64"/>
      </patternFill>
    </fill>
  </fills>
  <borders count="117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/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thin">
        <color indexed="64"/>
      </bottom>
      <diagonal/>
    </border>
    <border>
      <left/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dotted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754">
    <xf numFmtId="0" fontId="0" fillId="0" borderId="0" xfId="0"/>
    <xf numFmtId="0" fontId="4" fillId="0" borderId="0" xfId="0" applyFont="1"/>
    <xf numFmtId="0" fontId="0" fillId="0" borderId="0" xfId="0" applyFill="1"/>
    <xf numFmtId="0" fontId="0" fillId="0" borderId="0" xfId="0" applyAlignment="1">
      <alignment horizontal="center"/>
    </xf>
    <xf numFmtId="1" fontId="0" fillId="0" borderId="0" xfId="0" applyNumberFormat="1"/>
    <xf numFmtId="0" fontId="0" fillId="2" borderId="1" xfId="0" applyFill="1" applyBorder="1" applyProtection="1">
      <protection hidden="1"/>
    </xf>
    <xf numFmtId="0" fontId="0" fillId="2" borderId="2" xfId="0" applyFill="1" applyBorder="1" applyProtection="1">
      <protection hidden="1"/>
    </xf>
    <xf numFmtId="0" fontId="0" fillId="2" borderId="3" xfId="0" applyFill="1" applyBorder="1" applyProtection="1">
      <protection hidden="1"/>
    </xf>
    <xf numFmtId="0" fontId="0" fillId="2" borderId="0" xfId="0" applyFill="1" applyBorder="1" applyProtection="1">
      <protection hidden="1"/>
    </xf>
    <xf numFmtId="0" fontId="0" fillId="3" borderId="4" xfId="0" applyFill="1" applyBorder="1" applyAlignment="1" applyProtection="1">
      <alignment horizontal="center"/>
      <protection hidden="1"/>
    </xf>
    <xf numFmtId="0" fontId="0" fillId="3" borderId="5" xfId="0" applyFill="1" applyBorder="1" applyProtection="1">
      <protection hidden="1"/>
    </xf>
    <xf numFmtId="0" fontId="0" fillId="2" borderId="4" xfId="0" applyFill="1" applyBorder="1" applyProtection="1">
      <protection hidden="1"/>
    </xf>
    <xf numFmtId="0" fontId="0" fillId="2" borderId="6" xfId="0" applyFill="1" applyBorder="1" applyProtection="1">
      <protection hidden="1"/>
    </xf>
    <xf numFmtId="0" fontId="0" fillId="2" borderId="0" xfId="0" applyFill="1" applyBorder="1" applyAlignment="1" applyProtection="1">
      <alignment horizontal="center"/>
      <protection hidden="1"/>
    </xf>
    <xf numFmtId="0" fontId="0" fillId="3" borderId="0" xfId="0" applyFill="1" applyBorder="1" applyAlignment="1" applyProtection="1">
      <alignment horizontal="center"/>
      <protection hidden="1"/>
    </xf>
    <xf numFmtId="0" fontId="0" fillId="3" borderId="5" xfId="0" applyFill="1" applyBorder="1" applyAlignment="1" applyProtection="1">
      <alignment horizontal="left"/>
      <protection hidden="1"/>
    </xf>
    <xf numFmtId="164" fontId="0" fillId="3" borderId="5" xfId="0" applyNumberFormat="1" applyFill="1" applyBorder="1" applyProtection="1">
      <protection hidden="1"/>
    </xf>
    <xf numFmtId="10" fontId="0" fillId="3" borderId="5" xfId="0" applyNumberFormat="1" applyFill="1" applyBorder="1" applyProtection="1">
      <protection hidden="1"/>
    </xf>
    <xf numFmtId="0" fontId="0" fillId="2" borderId="0" xfId="0" applyFill="1" applyProtection="1">
      <protection hidden="1"/>
    </xf>
    <xf numFmtId="0" fontId="0" fillId="0" borderId="0" xfId="0" applyBorder="1" applyProtection="1">
      <protection hidden="1"/>
    </xf>
    <xf numFmtId="169" fontId="10" fillId="4" borderId="14" xfId="0" applyNumberFormat="1" applyFont="1" applyFill="1" applyBorder="1" applyAlignment="1" applyProtection="1">
      <alignment horizontal="left"/>
      <protection hidden="1"/>
    </xf>
    <xf numFmtId="0" fontId="0" fillId="3" borderId="16" xfId="0" applyFill="1" applyBorder="1" applyProtection="1">
      <protection hidden="1"/>
    </xf>
    <xf numFmtId="0" fontId="0" fillId="3" borderId="17" xfId="0" applyFill="1" applyBorder="1" applyProtection="1">
      <protection hidden="1"/>
    </xf>
    <xf numFmtId="0" fontId="0" fillId="3" borderId="18" xfId="0" applyFill="1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0" xfId="0" applyProtection="1">
      <protection hidden="1"/>
    </xf>
    <xf numFmtId="0" fontId="0" fillId="5" borderId="19" xfId="0" applyFill="1" applyBorder="1" applyAlignment="1" applyProtection="1">
      <alignment horizontal="center"/>
      <protection locked="0"/>
    </xf>
    <xf numFmtId="0" fontId="13" fillId="2" borderId="0" xfId="0" applyFont="1" applyFill="1" applyBorder="1" applyProtection="1">
      <protection hidden="1"/>
    </xf>
    <xf numFmtId="0" fontId="0" fillId="0" borderId="0" xfId="0" applyFill="1" applyAlignment="1">
      <alignment horizontal="center"/>
    </xf>
    <xf numFmtId="0" fontId="0" fillId="0" borderId="0" xfId="0" applyAlignment="1">
      <alignment horizontal="left"/>
    </xf>
    <xf numFmtId="165" fontId="0" fillId="0" borderId="0" xfId="0" applyNumberFormat="1" applyAlignment="1">
      <alignment horizontal="left"/>
    </xf>
    <xf numFmtId="166" fontId="0" fillId="0" borderId="0" xfId="0" applyNumberFormat="1" applyAlignment="1">
      <alignment horizontal="left"/>
    </xf>
    <xf numFmtId="0" fontId="4" fillId="0" borderId="0" xfId="0" applyFont="1" applyAlignment="1" applyProtection="1">
      <alignment horizontal="center"/>
      <protection hidden="1"/>
    </xf>
    <xf numFmtId="0" fontId="4" fillId="0" borderId="0" xfId="0" applyFont="1" applyBorder="1" applyAlignment="1" applyProtection="1">
      <alignment horizontal="center"/>
      <protection hidden="1"/>
    </xf>
    <xf numFmtId="0" fontId="4" fillId="0" borderId="0" xfId="0" applyFont="1" applyProtection="1">
      <protection hidden="1"/>
    </xf>
    <xf numFmtId="0" fontId="0" fillId="0" borderId="0" xfId="0" applyAlignment="1" applyProtection="1">
      <alignment horizontal="center"/>
      <protection locked="0"/>
    </xf>
    <xf numFmtId="166" fontId="0" fillId="0" borderId="0" xfId="0" applyNumberFormat="1" applyAlignment="1" applyProtection="1">
      <alignment horizontal="left"/>
      <protection locked="0"/>
    </xf>
    <xf numFmtId="165" fontId="0" fillId="0" borderId="0" xfId="0" applyNumberForma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167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Alignment="1" applyProtection="1">
      <alignment horizontal="left"/>
      <protection hidden="1"/>
    </xf>
    <xf numFmtId="165" fontId="0" fillId="0" borderId="0" xfId="0" applyNumberFormat="1" applyAlignment="1" applyProtection="1">
      <alignment horizontal="left"/>
      <protection hidden="1"/>
    </xf>
    <xf numFmtId="0" fontId="0" fillId="0" borderId="0" xfId="0" applyAlignment="1" applyProtection="1">
      <alignment horizontal="left"/>
      <protection hidden="1"/>
    </xf>
    <xf numFmtId="0" fontId="0" fillId="9" borderId="18" xfId="0" applyFill="1" applyBorder="1" applyAlignment="1" applyProtection="1">
      <alignment horizontal="center"/>
      <protection hidden="1"/>
    </xf>
    <xf numFmtId="0" fontId="4" fillId="9" borderId="16" xfId="0" applyFont="1" applyFill="1" applyBorder="1" applyAlignment="1" applyProtection="1">
      <alignment horizontal="center"/>
      <protection hidden="1"/>
    </xf>
    <xf numFmtId="0" fontId="4" fillId="9" borderId="0" xfId="0" applyFont="1" applyFill="1" applyAlignment="1" applyProtection="1">
      <alignment horizontal="left"/>
      <protection hidden="1"/>
    </xf>
    <xf numFmtId="0" fontId="4" fillId="2" borderId="20" xfId="0" applyFont="1" applyFill="1" applyBorder="1" applyAlignment="1" applyProtection="1">
      <alignment horizontal="left"/>
      <protection hidden="1"/>
    </xf>
    <xf numFmtId="0" fontId="0" fillId="0" borderId="0" xfId="0" applyProtection="1">
      <protection locked="0"/>
    </xf>
    <xf numFmtId="0" fontId="4" fillId="0" borderId="0" xfId="0" applyFont="1" applyAlignment="1" applyProtection="1">
      <alignment horizontal="left"/>
      <protection hidden="1"/>
    </xf>
    <xf numFmtId="0" fontId="4" fillId="9" borderId="17" xfId="0" applyFont="1" applyFill="1" applyBorder="1" applyAlignment="1" applyProtection="1">
      <alignment horizontal="center"/>
      <protection hidden="1"/>
    </xf>
    <xf numFmtId="0" fontId="0" fillId="2" borderId="20" xfId="0" applyFill="1" applyBorder="1" applyAlignment="1" applyProtection="1">
      <alignment horizontal="left"/>
      <protection hidden="1"/>
    </xf>
    <xf numFmtId="1" fontId="0" fillId="0" borderId="0" xfId="0" applyNumberFormat="1" applyAlignment="1" applyProtection="1">
      <alignment horizontal="center"/>
      <protection hidden="1"/>
    </xf>
    <xf numFmtId="168" fontId="0" fillId="0" borderId="0" xfId="0" applyNumberFormat="1" applyAlignment="1" applyProtection="1">
      <alignment horizontal="left"/>
      <protection locked="0"/>
    </xf>
    <xf numFmtId="166" fontId="0" fillId="0" borderId="0" xfId="0" applyNumberFormat="1" applyProtection="1">
      <protection locked="0"/>
    </xf>
    <xf numFmtId="164" fontId="0" fillId="0" borderId="0" xfId="0" applyNumberFormat="1" applyAlignment="1" applyProtection="1">
      <alignment horizontal="left"/>
      <protection hidden="1"/>
    </xf>
    <xf numFmtId="1" fontId="0" fillId="0" borderId="0" xfId="0" applyNumberFormat="1" applyProtection="1">
      <protection hidden="1"/>
    </xf>
    <xf numFmtId="0" fontId="4" fillId="0" borderId="20" xfId="0" applyFont="1" applyBorder="1" applyAlignment="1" applyProtection="1">
      <alignment horizontal="left"/>
      <protection hidden="1"/>
    </xf>
    <xf numFmtId="0" fontId="4" fillId="0" borderId="20" xfId="0" applyFont="1" applyBorder="1" applyProtection="1">
      <protection hidden="1"/>
    </xf>
    <xf numFmtId="1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Protection="1">
      <protection locked="0"/>
    </xf>
    <xf numFmtId="1" fontId="0" fillId="0" borderId="0" xfId="0" applyNumberFormat="1" applyProtection="1">
      <protection locked="0"/>
    </xf>
    <xf numFmtId="0" fontId="2" fillId="2" borderId="4" xfId="0" applyFont="1" applyFill="1" applyBorder="1" applyProtection="1">
      <protection hidden="1"/>
    </xf>
    <xf numFmtId="0" fontId="4" fillId="2" borderId="0" xfId="0" applyFont="1" applyFill="1" applyBorder="1" applyAlignment="1" applyProtection="1">
      <alignment horizontal="left"/>
      <protection hidden="1"/>
    </xf>
    <xf numFmtId="0" fontId="17" fillId="2" borderId="0" xfId="0" applyFont="1" applyFill="1" applyBorder="1" applyProtection="1">
      <protection hidden="1"/>
    </xf>
    <xf numFmtId="0" fontId="4" fillId="0" borderId="0" xfId="0" applyFont="1" applyAlignment="1" applyProtection="1">
      <alignment horizontal="left"/>
      <protection locked="0"/>
    </xf>
    <xf numFmtId="0" fontId="0" fillId="0" borderId="0" xfId="0" applyFill="1" applyBorder="1"/>
    <xf numFmtId="0" fontId="4" fillId="0" borderId="0" xfId="0" applyFont="1" applyFill="1" applyBorder="1" applyAlignment="1" applyProtection="1">
      <alignment horizontal="center"/>
      <protection hidden="1"/>
    </xf>
    <xf numFmtId="0" fontId="7" fillId="2" borderId="4" xfId="0" applyFont="1" applyFill="1" applyBorder="1" applyAlignment="1" applyProtection="1">
      <alignment horizontal="right"/>
      <protection hidden="1"/>
    </xf>
    <xf numFmtId="0" fontId="7" fillId="2" borderId="0" xfId="0" applyFont="1" applyFill="1" applyBorder="1" applyAlignment="1" applyProtection="1">
      <alignment horizontal="right"/>
      <protection hidden="1"/>
    </xf>
    <xf numFmtId="0" fontId="0" fillId="0" borderId="0" xfId="0" applyFill="1" applyBorder="1" applyProtection="1">
      <protection hidden="1"/>
    </xf>
    <xf numFmtId="0" fontId="0" fillId="11" borderId="17" xfId="0" applyFill="1" applyBorder="1" applyProtection="1">
      <protection hidden="1"/>
    </xf>
    <xf numFmtId="0" fontId="4" fillId="11" borderId="17" xfId="0" applyFont="1" applyFill="1" applyBorder="1" applyAlignment="1" applyProtection="1">
      <alignment horizontal="center"/>
      <protection hidden="1"/>
    </xf>
    <xf numFmtId="0" fontId="10" fillId="11" borderId="17" xfId="0" applyFont="1" applyFill="1" applyBorder="1" applyAlignment="1" applyProtection="1">
      <alignment horizontal="center"/>
      <protection hidden="1"/>
    </xf>
    <xf numFmtId="15" fontId="10" fillId="11" borderId="17" xfId="0" applyNumberFormat="1" applyFont="1" applyFill="1" applyBorder="1" applyAlignment="1" applyProtection="1">
      <alignment horizontal="center"/>
      <protection hidden="1"/>
    </xf>
    <xf numFmtId="0" fontId="4" fillId="11" borderId="22" xfId="0" applyFont="1" applyFill="1" applyBorder="1" applyAlignment="1" applyProtection="1">
      <alignment horizontal="center"/>
      <protection hidden="1"/>
    </xf>
    <xf numFmtId="15" fontId="10" fillId="11" borderId="22" xfId="0" applyNumberFormat="1" applyFont="1" applyFill="1" applyBorder="1" applyAlignment="1" applyProtection="1">
      <alignment horizontal="center"/>
      <protection hidden="1"/>
    </xf>
    <xf numFmtId="0" fontId="4" fillId="12" borderId="20" xfId="0" applyFont="1" applyFill="1" applyBorder="1" applyAlignment="1" applyProtection="1">
      <alignment horizontal="left"/>
      <protection hidden="1"/>
    </xf>
    <xf numFmtId="0" fontId="0" fillId="12" borderId="20" xfId="0" applyFill="1" applyBorder="1" applyProtection="1">
      <protection hidden="1"/>
    </xf>
    <xf numFmtId="0" fontId="4" fillId="12" borderId="20" xfId="0" applyFont="1" applyFill="1" applyBorder="1" applyAlignment="1" applyProtection="1">
      <alignment horizontal="center"/>
      <protection hidden="1"/>
    </xf>
    <xf numFmtId="0" fontId="0" fillId="12" borderId="20" xfId="0" applyFill="1" applyBorder="1" applyAlignment="1" applyProtection="1">
      <alignment horizontal="left"/>
      <protection hidden="1"/>
    </xf>
    <xf numFmtId="0" fontId="5" fillId="2" borderId="4" xfId="0" applyFont="1" applyFill="1" applyBorder="1" applyProtection="1">
      <protection hidden="1"/>
    </xf>
    <xf numFmtId="0" fontId="0" fillId="11" borderId="23" xfId="0" applyFill="1" applyBorder="1" applyProtection="1">
      <protection hidden="1"/>
    </xf>
    <xf numFmtId="0" fontId="5" fillId="11" borderId="18" xfId="0" applyFont="1" applyFill="1" applyBorder="1" applyAlignment="1" applyProtection="1">
      <alignment horizontal="center" vertical="center"/>
      <protection hidden="1"/>
    </xf>
    <xf numFmtId="0" fontId="5" fillId="11" borderId="23" xfId="0" applyFont="1" applyFill="1" applyBorder="1" applyAlignment="1" applyProtection="1">
      <alignment horizontal="center" vertical="center"/>
      <protection hidden="1"/>
    </xf>
    <xf numFmtId="0" fontId="5" fillId="11" borderId="24" xfId="0" applyFont="1" applyFill="1" applyBorder="1" applyAlignment="1" applyProtection="1">
      <alignment horizontal="center" vertical="center"/>
      <protection hidden="1"/>
    </xf>
    <xf numFmtId="0" fontId="0" fillId="11" borderId="22" xfId="0" applyFill="1" applyBorder="1" applyProtection="1">
      <protection hidden="1"/>
    </xf>
    <xf numFmtId="0" fontId="0" fillId="11" borderId="24" xfId="0" applyFill="1" applyBorder="1" applyProtection="1">
      <protection hidden="1"/>
    </xf>
    <xf numFmtId="0" fontId="14" fillId="11" borderId="5" xfId="0" applyFont="1" applyFill="1" applyBorder="1" applyProtection="1">
      <protection hidden="1"/>
    </xf>
    <xf numFmtId="0" fontId="0" fillId="11" borderId="18" xfId="0" applyFill="1" applyBorder="1" applyProtection="1">
      <protection hidden="1"/>
    </xf>
    <xf numFmtId="0" fontId="0" fillId="11" borderId="5" xfId="0" applyFill="1" applyBorder="1" applyProtection="1">
      <protection hidden="1"/>
    </xf>
    <xf numFmtId="0" fontId="0" fillId="3" borderId="25" xfId="0" applyFill="1" applyBorder="1" applyAlignment="1" applyProtection="1">
      <alignment horizontal="center"/>
      <protection hidden="1"/>
    </xf>
    <xf numFmtId="0" fontId="0" fillId="3" borderId="23" xfId="0" applyFill="1" applyBorder="1" applyAlignment="1" applyProtection="1">
      <alignment horizontal="center"/>
      <protection hidden="1"/>
    </xf>
    <xf numFmtId="0" fontId="11" fillId="2" borderId="0" xfId="0" applyFont="1" applyFill="1" applyBorder="1" applyAlignment="1" applyProtection="1">
      <alignment horizontal="right" vertical="center"/>
      <protection hidden="1"/>
    </xf>
    <xf numFmtId="0" fontId="4" fillId="12" borderId="20" xfId="0" applyFont="1" applyFill="1" applyBorder="1" applyProtection="1">
      <protection hidden="1"/>
    </xf>
    <xf numFmtId="0" fontId="4" fillId="0" borderId="22" xfId="0" applyFont="1" applyBorder="1" applyAlignment="1" applyProtection="1">
      <alignment horizontal="center"/>
      <protection hidden="1"/>
    </xf>
    <xf numFmtId="2" fontId="0" fillId="0" borderId="0" xfId="0" applyNumberFormat="1" applyAlignment="1">
      <alignment horizontal="left"/>
    </xf>
    <xf numFmtId="0" fontId="0" fillId="0" borderId="0" xfId="0" applyFill="1" applyProtection="1">
      <protection hidden="1"/>
    </xf>
    <xf numFmtId="0" fontId="0" fillId="0" borderId="0" xfId="0" applyFill="1" applyProtection="1">
      <protection locked="0"/>
    </xf>
    <xf numFmtId="2" fontId="0" fillId="0" borderId="0" xfId="0" applyNumberFormat="1" applyAlignment="1" applyProtection="1">
      <alignment horizontal="left"/>
      <protection hidden="1"/>
    </xf>
    <xf numFmtId="2" fontId="4" fillId="2" borderId="20" xfId="0" applyNumberFormat="1" applyFont="1" applyFill="1" applyBorder="1" applyAlignment="1" applyProtection="1">
      <alignment horizontal="left"/>
      <protection hidden="1"/>
    </xf>
    <xf numFmtId="2" fontId="0" fillId="0" borderId="0" xfId="0" applyNumberFormat="1" applyAlignment="1" applyProtection="1">
      <alignment horizontal="left"/>
      <protection locked="0"/>
    </xf>
    <xf numFmtId="2" fontId="0" fillId="0" borderId="0" xfId="0" applyNumberFormat="1" applyProtection="1">
      <protection hidden="1"/>
    </xf>
    <xf numFmtId="2" fontId="0" fillId="0" borderId="0" xfId="0" applyNumberFormat="1" applyProtection="1">
      <protection locked="0"/>
    </xf>
    <xf numFmtId="2" fontId="0" fillId="0" borderId="0" xfId="0" applyNumberFormat="1"/>
    <xf numFmtId="165" fontId="10" fillId="3" borderId="0" xfId="0" applyNumberFormat="1" applyFont="1" applyFill="1" applyBorder="1" applyAlignment="1" applyProtection="1">
      <alignment horizontal="center"/>
      <protection hidden="1"/>
    </xf>
    <xf numFmtId="0" fontId="12" fillId="14" borderId="29" xfId="0" applyFont="1" applyFill="1" applyBorder="1" applyAlignment="1" applyProtection="1">
      <alignment horizontal="left" vertical="center"/>
      <protection locked="0"/>
    </xf>
    <xf numFmtId="0" fontId="4" fillId="2" borderId="30" xfId="0" applyFont="1" applyFill="1" applyBorder="1" applyAlignment="1" applyProtection="1">
      <alignment horizontal="left"/>
      <protection hidden="1"/>
    </xf>
    <xf numFmtId="1" fontId="0" fillId="0" borderId="0" xfId="0" applyNumberFormat="1" applyAlignment="1">
      <alignment horizontal="center"/>
    </xf>
    <xf numFmtId="164" fontId="0" fillId="0" borderId="0" xfId="0" applyNumberFormat="1" applyAlignment="1" applyProtection="1">
      <alignment horizontal="center"/>
      <protection hidden="1"/>
    </xf>
    <xf numFmtId="164" fontId="0" fillId="0" borderId="0" xfId="0" applyNumberFormat="1" applyAlignment="1" applyProtection="1">
      <alignment horizontal="center"/>
      <protection locked="0"/>
    </xf>
    <xf numFmtId="170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165" fontId="14" fillId="3" borderId="0" xfId="0" applyNumberFormat="1" applyFont="1" applyFill="1" applyBorder="1" applyAlignment="1" applyProtection="1">
      <alignment horizontal="center"/>
      <protection hidden="1"/>
    </xf>
    <xf numFmtId="168" fontId="0" fillId="0" borderId="0" xfId="0" applyNumberFormat="1"/>
    <xf numFmtId="0" fontId="0" fillId="0" borderId="0" xfId="0" applyNumberFormat="1"/>
    <xf numFmtId="0" fontId="0" fillId="16" borderId="0" xfId="0" applyFill="1" applyAlignment="1" applyProtection="1">
      <alignment horizontal="center"/>
      <protection hidden="1"/>
    </xf>
    <xf numFmtId="0" fontId="0" fillId="16" borderId="0" xfId="0" applyFill="1" applyBorder="1" applyAlignment="1" applyProtection="1">
      <alignment horizontal="center"/>
      <protection hidden="1"/>
    </xf>
    <xf numFmtId="0" fontId="25" fillId="16" borderId="0" xfId="0" applyFont="1" applyFill="1" applyBorder="1" applyAlignment="1" applyProtection="1">
      <alignment horizontal="center"/>
      <protection hidden="1"/>
    </xf>
    <xf numFmtId="0" fontId="0" fillId="16" borderId="33" xfId="0" applyFill="1" applyBorder="1" applyAlignment="1" applyProtection="1">
      <alignment horizontal="center"/>
      <protection hidden="1"/>
    </xf>
    <xf numFmtId="168" fontId="7" fillId="0" borderId="35" xfId="0" applyNumberFormat="1" applyFont="1" applyBorder="1" applyAlignment="1" applyProtection="1">
      <alignment horizontal="center"/>
      <protection hidden="1"/>
    </xf>
    <xf numFmtId="3" fontId="7" fillId="0" borderId="37" xfId="0" applyNumberFormat="1" applyFont="1" applyBorder="1" applyAlignment="1" applyProtection="1">
      <alignment horizontal="center"/>
      <protection hidden="1"/>
    </xf>
    <xf numFmtId="168" fontId="7" fillId="0" borderId="35" xfId="0" applyNumberFormat="1" applyFont="1" applyFill="1" applyBorder="1" applyAlignment="1" applyProtection="1">
      <alignment horizontal="center"/>
      <protection hidden="1"/>
    </xf>
    <xf numFmtId="168" fontId="7" fillId="0" borderId="38" xfId="0" applyNumberFormat="1" applyFont="1" applyFill="1" applyBorder="1" applyAlignment="1" applyProtection="1">
      <alignment horizontal="center"/>
      <protection hidden="1"/>
    </xf>
    <xf numFmtId="3" fontId="7" fillId="0" borderId="9" xfId="0" applyNumberFormat="1" applyFont="1" applyBorder="1" applyAlignment="1" applyProtection="1">
      <alignment horizontal="center"/>
      <protection hidden="1"/>
    </xf>
    <xf numFmtId="0" fontId="0" fillId="16" borderId="0" xfId="0" applyFill="1" applyAlignment="1" applyProtection="1">
      <alignment horizontal="right"/>
      <protection hidden="1"/>
    </xf>
    <xf numFmtId="1" fontId="26" fillId="0" borderId="39" xfId="0" applyNumberFormat="1" applyFont="1" applyBorder="1" applyAlignment="1" applyProtection="1">
      <alignment horizontal="center"/>
      <protection hidden="1"/>
    </xf>
    <xf numFmtId="0" fontId="26" fillId="0" borderId="40" xfId="0" applyFont="1" applyBorder="1" applyAlignment="1" applyProtection="1">
      <alignment horizontal="center"/>
      <protection hidden="1"/>
    </xf>
    <xf numFmtId="1" fontId="26" fillId="0" borderId="40" xfId="0" applyNumberFormat="1" applyFont="1" applyFill="1" applyBorder="1" applyAlignment="1" applyProtection="1">
      <alignment horizontal="center"/>
      <protection hidden="1"/>
    </xf>
    <xf numFmtId="0" fontId="26" fillId="0" borderId="41" xfId="0" applyFont="1" applyBorder="1" applyAlignment="1" applyProtection="1">
      <alignment horizontal="center"/>
      <protection hidden="1"/>
    </xf>
    <xf numFmtId="1" fontId="0" fillId="0" borderId="39" xfId="0" applyNumberFormat="1" applyFill="1" applyBorder="1" applyAlignment="1" applyProtection="1">
      <alignment horizontal="center"/>
      <protection hidden="1"/>
    </xf>
    <xf numFmtId="1" fontId="0" fillId="0" borderId="40" xfId="0" applyNumberFormat="1" applyFill="1" applyBorder="1" applyAlignment="1" applyProtection="1">
      <alignment horizontal="center"/>
      <protection hidden="1"/>
    </xf>
    <xf numFmtId="1" fontId="0" fillId="0" borderId="41" xfId="0" applyNumberFormat="1" applyFill="1" applyBorder="1" applyAlignment="1" applyProtection="1">
      <alignment horizontal="center"/>
      <protection hidden="1"/>
    </xf>
    <xf numFmtId="0" fontId="4" fillId="16" borderId="0" xfId="0" applyFont="1" applyFill="1" applyAlignment="1" applyProtection="1">
      <alignment horizontal="center"/>
      <protection hidden="1"/>
    </xf>
    <xf numFmtId="164" fontId="7" fillId="0" borderId="42" xfId="0" applyNumberFormat="1" applyFont="1" applyBorder="1" applyAlignment="1" applyProtection="1">
      <alignment horizontal="center"/>
      <protection hidden="1"/>
    </xf>
    <xf numFmtId="0" fontId="10" fillId="0" borderId="19" xfId="0" applyFont="1" applyBorder="1" applyAlignment="1" applyProtection="1">
      <alignment horizontal="center"/>
      <protection hidden="1"/>
    </xf>
    <xf numFmtId="0" fontId="10" fillId="11" borderId="45" xfId="0" applyFont="1" applyFill="1" applyBorder="1" applyAlignment="1" applyProtection="1">
      <alignment horizontal="center"/>
      <protection hidden="1"/>
    </xf>
    <xf numFmtId="0" fontId="10" fillId="11" borderId="46" xfId="0" applyFont="1" applyFill="1" applyBorder="1" applyAlignment="1" applyProtection="1">
      <alignment horizontal="left"/>
      <protection hidden="1"/>
    </xf>
    <xf numFmtId="168" fontId="10" fillId="11" borderId="46" xfId="0" applyNumberFormat="1" applyFont="1" applyFill="1" applyBorder="1" applyAlignment="1" applyProtection="1">
      <alignment horizontal="center"/>
      <protection hidden="1"/>
    </xf>
    <xf numFmtId="9" fontId="10" fillId="11" borderId="47" xfId="0" applyNumberFormat="1" applyFont="1" applyFill="1" applyBorder="1" applyAlignment="1" applyProtection="1">
      <alignment horizontal="center"/>
      <protection hidden="1"/>
    </xf>
    <xf numFmtId="0" fontId="10" fillId="11" borderId="37" xfId="0" applyFont="1" applyFill="1" applyBorder="1" applyAlignment="1" applyProtection="1">
      <alignment horizontal="center"/>
      <protection hidden="1"/>
    </xf>
    <xf numFmtId="0" fontId="10" fillId="11" borderId="35" xfId="0" applyFont="1" applyFill="1" applyBorder="1" applyAlignment="1" applyProtection="1">
      <alignment horizontal="left"/>
      <protection hidden="1"/>
    </xf>
    <xf numFmtId="168" fontId="10" fillId="11" borderId="35" xfId="0" applyNumberFormat="1" applyFont="1" applyFill="1" applyBorder="1" applyAlignment="1" applyProtection="1">
      <alignment horizontal="center"/>
      <protection hidden="1"/>
    </xf>
    <xf numFmtId="9" fontId="10" fillId="11" borderId="14" xfId="0" applyNumberFormat="1" applyFont="1" applyFill="1" applyBorder="1" applyAlignment="1" applyProtection="1">
      <alignment horizontal="center"/>
      <protection hidden="1"/>
    </xf>
    <xf numFmtId="0" fontId="10" fillId="11" borderId="48" xfId="0" applyFont="1" applyFill="1" applyBorder="1" applyAlignment="1" applyProtection="1">
      <alignment horizontal="center"/>
      <protection hidden="1"/>
    </xf>
    <xf numFmtId="0" fontId="10" fillId="11" borderId="49" xfId="0" applyFont="1" applyFill="1" applyBorder="1" applyAlignment="1" applyProtection="1">
      <alignment horizontal="left"/>
      <protection hidden="1"/>
    </xf>
    <xf numFmtId="168" fontId="10" fillId="11" borderId="49" xfId="0" applyNumberFormat="1" applyFont="1" applyFill="1" applyBorder="1" applyAlignment="1" applyProtection="1">
      <alignment horizontal="center"/>
      <protection hidden="1"/>
    </xf>
    <xf numFmtId="9" fontId="10" fillId="11" borderId="50" xfId="0" applyNumberFormat="1" applyFont="1" applyFill="1" applyBorder="1" applyAlignment="1" applyProtection="1">
      <alignment horizontal="center"/>
      <protection hidden="1"/>
    </xf>
    <xf numFmtId="9" fontId="0" fillId="0" borderId="0" xfId="0" applyNumberFormat="1"/>
    <xf numFmtId="168" fontId="0" fillId="0" borderId="0" xfId="0" applyNumberFormat="1" applyFill="1"/>
    <xf numFmtId="0" fontId="4" fillId="2" borderId="0" xfId="0" applyFont="1" applyFill="1" applyBorder="1" applyProtection="1">
      <protection hidden="1"/>
    </xf>
    <xf numFmtId="0" fontId="2" fillId="2" borderId="4" xfId="0" applyFont="1" applyFill="1" applyBorder="1" applyAlignment="1" applyProtection="1">
      <alignment horizontal="left"/>
      <protection hidden="1"/>
    </xf>
    <xf numFmtId="0" fontId="2" fillId="2" borderId="0" xfId="0" applyFont="1" applyFill="1" applyBorder="1" applyAlignment="1" applyProtection="1">
      <alignment horizontal="left"/>
      <protection hidden="1"/>
    </xf>
    <xf numFmtId="0" fontId="28" fillId="13" borderId="0" xfId="0" applyFont="1" applyFill="1" applyBorder="1" applyProtection="1">
      <protection hidden="1"/>
    </xf>
    <xf numFmtId="0" fontId="4" fillId="2" borderId="0" xfId="0" applyFont="1" applyFill="1" applyBorder="1" applyAlignment="1" applyProtection="1">
      <alignment horizontal="center"/>
      <protection hidden="1"/>
    </xf>
    <xf numFmtId="0" fontId="4" fillId="3" borderId="4" xfId="0" applyFont="1" applyFill="1" applyBorder="1" applyAlignment="1" applyProtection="1">
      <alignment horizontal="center"/>
      <protection hidden="1"/>
    </xf>
    <xf numFmtId="0" fontId="4" fillId="0" borderId="0" xfId="0" applyFont="1" applyFill="1"/>
    <xf numFmtId="14" fontId="28" fillId="13" borderId="0" xfId="0" applyNumberFormat="1" applyFont="1" applyFill="1" applyBorder="1" applyAlignment="1" applyProtection="1">
      <alignment horizontal="left"/>
      <protection hidden="1"/>
    </xf>
    <xf numFmtId="0" fontId="10" fillId="10" borderId="14" xfId="0" applyFont="1" applyFill="1" applyBorder="1" applyAlignment="1" applyProtection="1">
      <alignment horizontal="center"/>
      <protection locked="0"/>
    </xf>
    <xf numFmtId="168" fontId="10" fillId="10" borderId="51" xfId="0" applyNumberFormat="1" applyFont="1" applyFill="1" applyBorder="1" applyAlignment="1" applyProtection="1">
      <alignment horizontal="center"/>
      <protection locked="0"/>
    </xf>
    <xf numFmtId="0" fontId="10" fillId="10" borderId="51" xfId="0" applyFont="1" applyFill="1" applyBorder="1" applyAlignment="1" applyProtection="1">
      <alignment horizontal="center"/>
      <protection locked="0"/>
    </xf>
    <xf numFmtId="1" fontId="10" fillId="10" borderId="51" xfId="0" applyNumberFormat="1" applyFont="1" applyFill="1" applyBorder="1" applyAlignment="1" applyProtection="1">
      <alignment horizontal="center"/>
      <protection locked="0"/>
    </xf>
    <xf numFmtId="0" fontId="1" fillId="0" borderId="0" xfId="0" applyFont="1"/>
    <xf numFmtId="3" fontId="0" fillId="0" borderId="0" xfId="0" applyNumberFormat="1"/>
    <xf numFmtId="3" fontId="10" fillId="11" borderId="35" xfId="0" applyNumberFormat="1" applyFont="1" applyFill="1" applyBorder="1" applyAlignment="1" applyProtection="1">
      <alignment horizontal="center"/>
      <protection hidden="1"/>
    </xf>
    <xf numFmtId="0" fontId="29" fillId="2" borderId="5" xfId="0" applyFont="1" applyFill="1" applyBorder="1" applyAlignment="1" applyProtection="1">
      <alignment horizontal="right"/>
      <protection hidden="1"/>
    </xf>
    <xf numFmtId="0" fontId="30" fillId="17" borderId="0" xfId="0" applyFont="1" applyFill="1" applyBorder="1" applyAlignment="1" applyProtection="1">
      <alignment horizontal="left"/>
      <protection hidden="1"/>
    </xf>
    <xf numFmtId="0" fontId="30" fillId="17" borderId="0" xfId="0" applyNumberFormat="1" applyFont="1" applyFill="1" applyBorder="1" applyAlignment="1" applyProtection="1">
      <alignment horizontal="left"/>
      <protection hidden="1"/>
    </xf>
    <xf numFmtId="0" fontId="30" fillId="3" borderId="0" xfId="0" applyFont="1" applyFill="1" applyBorder="1" applyAlignment="1" applyProtection="1">
      <alignment horizontal="center"/>
      <protection hidden="1"/>
    </xf>
    <xf numFmtId="2" fontId="30" fillId="3" borderId="0" xfId="0" applyNumberFormat="1" applyFont="1" applyFill="1" applyBorder="1" applyAlignment="1" applyProtection="1">
      <alignment horizontal="center"/>
      <protection hidden="1"/>
    </xf>
    <xf numFmtId="0" fontId="1" fillId="0" borderId="0" xfId="0" applyFont="1" applyAlignment="1">
      <alignment horizontal="right"/>
    </xf>
    <xf numFmtId="168" fontId="7" fillId="0" borderId="46" xfId="0" applyNumberFormat="1" applyFont="1" applyBorder="1" applyAlignment="1" applyProtection="1">
      <alignment horizontal="center"/>
      <protection hidden="1"/>
    </xf>
    <xf numFmtId="0" fontId="1" fillId="2" borderId="20" xfId="0" applyFont="1" applyFill="1" applyBorder="1" applyAlignment="1" applyProtection="1">
      <alignment horizontal="left"/>
      <protection hidden="1"/>
    </xf>
    <xf numFmtId="0" fontId="1" fillId="12" borderId="20" xfId="0" applyFont="1" applyFill="1" applyBorder="1" applyAlignment="1" applyProtection="1">
      <alignment horizontal="left"/>
      <protection hidden="1"/>
    </xf>
    <xf numFmtId="168" fontId="0" fillId="0" borderId="0" xfId="0" applyNumberFormat="1" applyProtection="1">
      <protection locked="0"/>
    </xf>
    <xf numFmtId="0" fontId="1" fillId="0" borderId="0" xfId="0" applyFont="1" applyFill="1"/>
    <xf numFmtId="2" fontId="4" fillId="0" borderId="0" xfId="0" applyNumberFormat="1" applyFont="1" applyFill="1"/>
    <xf numFmtId="164" fontId="0" fillId="0" borderId="0" xfId="0" applyNumberFormat="1" applyFill="1"/>
    <xf numFmtId="164" fontId="0" fillId="0" borderId="0" xfId="0" applyNumberFormat="1"/>
    <xf numFmtId="168" fontId="0" fillId="0" borderId="0" xfId="0" applyNumberFormat="1" applyProtection="1">
      <protection hidden="1"/>
    </xf>
    <xf numFmtId="168" fontId="4" fillId="12" borderId="20" xfId="0" applyNumberFormat="1" applyFont="1" applyFill="1" applyBorder="1" applyProtection="1">
      <protection hidden="1"/>
    </xf>
    <xf numFmtId="168" fontId="0" fillId="12" borderId="20" xfId="0" applyNumberFormat="1" applyFill="1" applyBorder="1" applyProtection="1">
      <protection hidden="1"/>
    </xf>
    <xf numFmtId="0" fontId="1" fillId="0" borderId="0" xfId="0" applyFont="1" applyProtection="1">
      <protection locked="0"/>
    </xf>
    <xf numFmtId="0" fontId="0" fillId="11" borderId="0" xfId="0" applyFill="1" applyBorder="1" applyAlignment="1" applyProtection="1">
      <alignment horizontal="right"/>
      <protection hidden="1"/>
    </xf>
    <xf numFmtId="0" fontId="1" fillId="0" borderId="0" xfId="0" applyFont="1" applyFill="1" applyAlignment="1">
      <alignment horizontal="right"/>
    </xf>
    <xf numFmtId="3" fontId="0" fillId="0" borderId="0" xfId="0" applyNumberFormat="1" applyFill="1"/>
    <xf numFmtId="168" fontId="7" fillId="0" borderId="58" xfId="0" applyNumberFormat="1" applyFont="1" applyBorder="1" applyAlignment="1" applyProtection="1">
      <alignment horizontal="center"/>
      <protection hidden="1"/>
    </xf>
    <xf numFmtId="168" fontId="7" fillId="0" borderId="59" xfId="0" applyNumberFormat="1" applyFont="1" applyBorder="1" applyAlignment="1" applyProtection="1">
      <alignment horizontal="center"/>
      <protection hidden="1"/>
    </xf>
    <xf numFmtId="3" fontId="7" fillId="0" borderId="57" xfId="0" applyNumberFormat="1" applyFont="1" applyBorder="1" applyAlignment="1" applyProtection="1">
      <alignment horizontal="center"/>
      <protection hidden="1"/>
    </xf>
    <xf numFmtId="3" fontId="7" fillId="0" borderId="56" xfId="0" applyNumberFormat="1" applyFont="1" applyBorder="1" applyAlignment="1" applyProtection="1">
      <alignment horizontal="center"/>
      <protection hidden="1"/>
    </xf>
    <xf numFmtId="168" fontId="7" fillId="0" borderId="58" xfId="0" applyNumberFormat="1" applyFont="1" applyBorder="1" applyAlignment="1" applyProtection="1">
      <protection hidden="1"/>
    </xf>
    <xf numFmtId="168" fontId="7" fillId="0" borderId="61" xfId="0" applyNumberFormat="1" applyFont="1" applyBorder="1" applyAlignment="1" applyProtection="1">
      <protection hidden="1"/>
    </xf>
    <xf numFmtId="0" fontId="0" fillId="12" borderId="0" xfId="0" applyFill="1" applyBorder="1" applyAlignment="1" applyProtection="1">
      <alignment horizontal="left"/>
      <protection hidden="1"/>
    </xf>
    <xf numFmtId="0" fontId="0" fillId="12" borderId="3" xfId="0" applyFill="1" applyBorder="1" applyAlignment="1" applyProtection="1">
      <alignment horizontal="center"/>
      <protection hidden="1"/>
    </xf>
    <xf numFmtId="3" fontId="0" fillId="12" borderId="0" xfId="0" applyNumberFormat="1" applyFill="1" applyBorder="1" applyProtection="1">
      <protection hidden="1"/>
    </xf>
    <xf numFmtId="0" fontId="7" fillId="11" borderId="0" xfId="0" applyFont="1" applyFill="1" applyAlignment="1">
      <alignment horizontal="right"/>
    </xf>
    <xf numFmtId="0" fontId="7" fillId="11" borderId="0" xfId="0" applyFont="1" applyFill="1" applyAlignment="1" applyProtection="1">
      <alignment horizontal="right"/>
      <protection hidden="1"/>
    </xf>
    <xf numFmtId="0" fontId="7" fillId="11" borderId="63" xfId="0" applyFont="1" applyFill="1" applyBorder="1" applyAlignment="1" applyProtection="1">
      <alignment horizontal="right"/>
      <protection hidden="1"/>
    </xf>
    <xf numFmtId="0" fontId="7" fillId="11" borderId="0" xfId="0" applyFont="1" applyFill="1" applyBorder="1" applyAlignment="1">
      <alignment horizontal="right"/>
    </xf>
    <xf numFmtId="164" fontId="0" fillId="0" borderId="0" xfId="0" applyNumberFormat="1" applyProtection="1">
      <protection locked="0"/>
    </xf>
    <xf numFmtId="0" fontId="1" fillId="15" borderId="16" xfId="0" applyFont="1" applyFill="1" applyBorder="1" applyProtection="1">
      <protection hidden="1"/>
    </xf>
    <xf numFmtId="0" fontId="1" fillId="0" borderId="31" xfId="0" applyFont="1" applyBorder="1"/>
    <xf numFmtId="0" fontId="1" fillId="15" borderId="32" xfId="0" applyFont="1" applyFill="1" applyBorder="1"/>
    <xf numFmtId="0" fontId="1" fillId="0" borderId="31" xfId="0" applyFont="1" applyBorder="1" applyProtection="1">
      <protection hidden="1"/>
    </xf>
    <xf numFmtId="0" fontId="1" fillId="15" borderId="32" xfId="0" applyFont="1" applyFill="1" applyBorder="1" applyProtection="1">
      <protection hidden="1"/>
    </xf>
    <xf numFmtId="0" fontId="1" fillId="15" borderId="25" xfId="0" applyFont="1" applyFill="1" applyBorder="1" applyProtection="1">
      <protection hidden="1"/>
    </xf>
    <xf numFmtId="0" fontId="10" fillId="0" borderId="9" xfId="0" applyFont="1" applyBorder="1" applyAlignment="1" applyProtection="1">
      <alignment horizontal="left"/>
      <protection hidden="1"/>
    </xf>
    <xf numFmtId="166" fontId="10" fillId="10" borderId="51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locked="0"/>
    </xf>
    <xf numFmtId="2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 applyProtection="1">
      <alignment horizontal="right"/>
      <protection hidden="1"/>
    </xf>
    <xf numFmtId="166" fontId="0" fillId="0" borderId="0" xfId="0" applyNumberFormat="1" applyAlignment="1">
      <alignment horizontal="right"/>
    </xf>
    <xf numFmtId="166" fontId="0" fillId="0" borderId="0" xfId="0" applyNumberFormat="1"/>
    <xf numFmtId="166" fontId="10" fillId="0" borderId="9" xfId="0" applyNumberFormat="1" applyFont="1" applyBorder="1" applyAlignment="1" applyProtection="1">
      <alignment horizontal="center"/>
      <protection hidden="1"/>
    </xf>
    <xf numFmtId="168" fontId="0" fillId="0" borderId="0" xfId="0" applyNumberFormat="1" applyAlignment="1" applyProtection="1">
      <alignment horizontal="left"/>
      <protection hidden="1"/>
    </xf>
    <xf numFmtId="0" fontId="0" fillId="12" borderId="1" xfId="0" applyFill="1" applyBorder="1" applyProtection="1">
      <protection hidden="1"/>
    </xf>
    <xf numFmtId="0" fontId="0" fillId="12" borderId="2" xfId="0" applyFill="1" applyBorder="1" applyProtection="1">
      <protection hidden="1"/>
    </xf>
    <xf numFmtId="0" fontId="0" fillId="12" borderId="26" xfId="0" applyFill="1" applyBorder="1" applyProtection="1">
      <protection hidden="1"/>
    </xf>
    <xf numFmtId="0" fontId="0" fillId="12" borderId="3" xfId="0" applyFill="1" applyBorder="1" applyProtection="1">
      <protection hidden="1"/>
    </xf>
    <xf numFmtId="0" fontId="0" fillId="11" borderId="13" xfId="0" applyFill="1" applyBorder="1" applyProtection="1">
      <protection hidden="1"/>
    </xf>
    <xf numFmtId="0" fontId="0" fillId="11" borderId="65" xfId="0" applyFill="1" applyBorder="1" applyProtection="1">
      <protection hidden="1"/>
    </xf>
    <xf numFmtId="0" fontId="0" fillId="11" borderId="53" xfId="0" applyFill="1" applyBorder="1" applyProtection="1">
      <protection hidden="1"/>
    </xf>
    <xf numFmtId="0" fontId="0" fillId="12" borderId="0" xfId="0" applyFill="1" applyBorder="1" applyProtection="1">
      <protection hidden="1"/>
    </xf>
    <xf numFmtId="0" fontId="0" fillId="12" borderId="6" xfId="0" applyFill="1" applyBorder="1" applyProtection="1">
      <protection hidden="1"/>
    </xf>
    <xf numFmtId="0" fontId="0" fillId="11" borderId="63" xfId="0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0" fillId="11" borderId="66" xfId="0" applyFill="1" applyBorder="1" applyProtection="1">
      <protection hidden="1"/>
    </xf>
    <xf numFmtId="0" fontId="0" fillId="11" borderId="0" xfId="0" applyFill="1" applyProtection="1">
      <protection hidden="1"/>
    </xf>
    <xf numFmtId="0" fontId="4" fillId="11" borderId="0" xfId="0" applyFont="1" applyFill="1" applyBorder="1" applyAlignment="1" applyProtection="1">
      <alignment horizontal="right"/>
      <protection hidden="1"/>
    </xf>
    <xf numFmtId="0" fontId="0" fillId="11" borderId="0" xfId="0" applyFill="1" applyBorder="1" applyAlignment="1" applyProtection="1">
      <alignment horizontal="center"/>
      <protection hidden="1"/>
    </xf>
    <xf numFmtId="0" fontId="0" fillId="11" borderId="21" xfId="0" applyFill="1" applyBorder="1" applyProtection="1">
      <protection hidden="1"/>
    </xf>
    <xf numFmtId="0" fontId="0" fillId="11" borderId="33" xfId="0" applyFill="1" applyBorder="1" applyProtection="1">
      <protection hidden="1"/>
    </xf>
    <xf numFmtId="0" fontId="0" fillId="11" borderId="67" xfId="0" applyFill="1" applyBorder="1" applyProtection="1">
      <protection hidden="1"/>
    </xf>
    <xf numFmtId="0" fontId="0" fillId="0" borderId="0" xfId="0" applyBorder="1" applyAlignment="1" applyProtection="1">
      <alignment horizontal="center"/>
      <protection hidden="1"/>
    </xf>
    <xf numFmtId="0" fontId="0" fillId="12" borderId="0" xfId="0" applyFill="1" applyBorder="1" applyAlignment="1" applyProtection="1">
      <alignment horizontal="center"/>
      <protection hidden="1"/>
    </xf>
    <xf numFmtId="0" fontId="4" fillId="12" borderId="0" xfId="0" applyFont="1" applyFill="1" applyBorder="1" applyAlignment="1" applyProtection="1">
      <alignment horizontal="right"/>
      <protection hidden="1"/>
    </xf>
    <xf numFmtId="0" fontId="4" fillId="12" borderId="0" xfId="0" applyFont="1" applyFill="1" applyBorder="1" applyAlignment="1" applyProtection="1">
      <alignment horizontal="center" vertical="center"/>
      <protection hidden="1"/>
    </xf>
    <xf numFmtId="0" fontId="0" fillId="12" borderId="0" xfId="0" applyFill="1" applyBorder="1" applyAlignment="1" applyProtection="1">
      <alignment horizontal="center" vertical="center"/>
      <protection hidden="1"/>
    </xf>
    <xf numFmtId="0" fontId="4" fillId="12" borderId="68" xfId="0" applyFont="1" applyFill="1" applyBorder="1" applyAlignment="1" applyProtection="1">
      <alignment horizontal="center" vertical="center"/>
      <protection hidden="1"/>
    </xf>
    <xf numFmtId="168" fontId="0" fillId="12" borderId="0" xfId="0" applyNumberFormat="1" applyFill="1" applyBorder="1" applyAlignment="1" applyProtection="1">
      <alignment horizontal="center"/>
      <protection hidden="1"/>
    </xf>
    <xf numFmtId="168" fontId="0" fillId="12" borderId="0" xfId="0" applyNumberFormat="1" applyFill="1" applyBorder="1" applyAlignment="1" applyProtection="1">
      <alignment horizontal="right" vertical="center"/>
      <protection hidden="1"/>
    </xf>
    <xf numFmtId="0" fontId="1" fillId="12" borderId="0" xfId="0" applyFont="1" applyFill="1" applyBorder="1" applyProtection="1">
      <protection hidden="1"/>
    </xf>
    <xf numFmtId="0" fontId="0" fillId="12" borderId="69" xfId="0" applyFill="1" applyBorder="1" applyProtection="1">
      <protection hidden="1"/>
    </xf>
    <xf numFmtId="0" fontId="0" fillId="12" borderId="70" xfId="0" applyFill="1" applyBorder="1" applyProtection="1">
      <protection hidden="1"/>
    </xf>
    <xf numFmtId="0" fontId="0" fillId="18" borderId="20" xfId="0" applyFill="1" applyBorder="1" applyAlignment="1" applyProtection="1">
      <alignment horizontal="center"/>
      <protection locked="0"/>
    </xf>
    <xf numFmtId="0" fontId="0" fillId="18" borderId="71" xfId="0" applyFill="1" applyBorder="1" applyProtection="1">
      <protection locked="0"/>
    </xf>
    <xf numFmtId="0" fontId="0" fillId="18" borderId="72" xfId="0" applyFill="1" applyBorder="1" applyProtection="1">
      <protection locked="0"/>
    </xf>
    <xf numFmtId="0" fontId="0" fillId="18" borderId="73" xfId="0" applyFill="1" applyBorder="1" applyProtection="1">
      <protection locked="0"/>
    </xf>
    <xf numFmtId="0" fontId="1" fillId="18" borderId="71" xfId="0" applyFont="1" applyFill="1" applyBorder="1" applyProtection="1">
      <protection locked="0"/>
    </xf>
    <xf numFmtId="0" fontId="1" fillId="18" borderId="72" xfId="0" applyFont="1" applyFill="1" applyBorder="1" applyProtection="1">
      <protection locked="0"/>
    </xf>
    <xf numFmtId="0" fontId="1" fillId="18" borderId="73" xfId="0" applyFont="1" applyFill="1" applyBorder="1" applyProtection="1">
      <protection locked="0"/>
    </xf>
    <xf numFmtId="0" fontId="0" fillId="18" borderId="31" xfId="0" applyFill="1" applyBorder="1" applyAlignment="1" applyProtection="1">
      <alignment horizontal="center" vertical="center"/>
      <protection locked="0"/>
    </xf>
    <xf numFmtId="0" fontId="24" fillId="2" borderId="0" xfId="0" applyFont="1" applyFill="1" applyBorder="1" applyProtection="1">
      <protection hidden="1"/>
    </xf>
    <xf numFmtId="0" fontId="29" fillId="13" borderId="3" xfId="0" applyFont="1" applyFill="1" applyBorder="1" applyProtection="1">
      <protection hidden="1"/>
    </xf>
    <xf numFmtId="0" fontId="31" fillId="2" borderId="5" xfId="0" applyFont="1" applyFill="1" applyBorder="1" applyAlignment="1" applyProtection="1">
      <alignment horizontal="right"/>
      <protection hidden="1"/>
    </xf>
    <xf numFmtId="0" fontId="1" fillId="0" borderId="0" xfId="0" applyFont="1" applyAlignment="1" applyProtection="1">
      <alignment horizontal="left"/>
      <protection locked="0"/>
    </xf>
    <xf numFmtId="0" fontId="32" fillId="12" borderId="2" xfId="0" applyFont="1" applyFill="1" applyBorder="1" applyProtection="1">
      <protection hidden="1"/>
    </xf>
    <xf numFmtId="0" fontId="33" fillId="12" borderId="2" xfId="0" applyFont="1" applyFill="1" applyBorder="1" applyProtection="1">
      <protection hidden="1"/>
    </xf>
    <xf numFmtId="0" fontId="1" fillId="2" borderId="0" xfId="0" applyFont="1" applyFill="1" applyBorder="1" applyAlignment="1" applyProtection="1">
      <alignment horizontal="center"/>
      <protection hidden="1"/>
    </xf>
    <xf numFmtId="165" fontId="0" fillId="2" borderId="0" xfId="0" applyNumberFormat="1" applyFill="1" applyBorder="1" applyAlignment="1" applyProtection="1">
      <alignment horizontal="center"/>
      <protection hidden="1"/>
    </xf>
    <xf numFmtId="2" fontId="0" fillId="0" borderId="0" xfId="0" applyNumberFormat="1" applyFill="1"/>
    <xf numFmtId="165" fontId="1" fillId="0" borderId="0" xfId="0" applyNumberFormat="1" applyFont="1" applyAlignment="1" applyProtection="1">
      <alignment horizontal="left"/>
      <protection locked="0"/>
    </xf>
    <xf numFmtId="0" fontId="36" fillId="2" borderId="0" xfId="0" applyFont="1" applyFill="1" applyBorder="1" applyProtection="1">
      <protection hidden="1"/>
    </xf>
    <xf numFmtId="0" fontId="10" fillId="10" borderId="51" xfId="0" applyFont="1" applyFill="1" applyBorder="1" applyAlignment="1" applyProtection="1">
      <alignment horizontal="center" vertical="center"/>
      <protection locked="0"/>
    </xf>
    <xf numFmtId="166" fontId="10" fillId="10" borderId="51" xfId="0" applyNumberFormat="1" applyFont="1" applyFill="1" applyBorder="1" applyAlignment="1" applyProtection="1">
      <alignment horizontal="center" vertical="center"/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0" fontId="36" fillId="2" borderId="4" xfId="0" applyFont="1" applyFill="1" applyBorder="1" applyProtection="1">
      <protection hidden="1"/>
    </xf>
    <xf numFmtId="0" fontId="10" fillId="0" borderId="9" xfId="0" applyFont="1" applyBorder="1" applyAlignment="1" applyProtection="1">
      <alignment horizontal="center" vertical="center"/>
      <protection hidden="1"/>
    </xf>
    <xf numFmtId="0" fontId="0" fillId="0" borderId="0" xfId="0" applyFill="1" applyAlignment="1">
      <alignment horizontal="left"/>
    </xf>
    <xf numFmtId="0" fontId="1" fillId="0" borderId="8" xfId="0" applyFont="1" applyBorder="1" applyAlignment="1" applyProtection="1">
      <alignment horizontal="center"/>
      <protection hidden="1"/>
    </xf>
    <xf numFmtId="0" fontId="1" fillId="0" borderId="8" xfId="0" applyFont="1" applyFill="1" applyBorder="1" applyAlignment="1" applyProtection="1">
      <alignment horizontal="center"/>
      <protection hidden="1"/>
    </xf>
    <xf numFmtId="0" fontId="4" fillId="0" borderId="93" xfId="0" applyFont="1" applyBorder="1" applyAlignment="1" applyProtection="1">
      <alignment horizontal="center"/>
      <protection hidden="1"/>
    </xf>
    <xf numFmtId="166" fontId="10" fillId="10" borderId="94" xfId="0" applyNumberFormat="1" applyFont="1" applyFill="1" applyBorder="1" applyAlignment="1" applyProtection="1">
      <alignment horizontal="center"/>
      <protection locked="0"/>
    </xf>
    <xf numFmtId="0" fontId="1" fillId="0" borderId="7" xfId="0" applyFont="1" applyBorder="1" applyAlignment="1" applyProtection="1">
      <alignment horizontal="center" vertical="center"/>
      <protection hidden="1"/>
    </xf>
    <xf numFmtId="0" fontId="1" fillId="0" borderId="8" xfId="0" applyFont="1" applyBorder="1" applyAlignment="1" applyProtection="1">
      <alignment horizontal="center" vertical="center"/>
      <protection hidden="1"/>
    </xf>
    <xf numFmtId="0" fontId="1" fillId="0" borderId="93" xfId="0" applyFont="1" applyBorder="1" applyAlignment="1" applyProtection="1">
      <alignment horizontal="center" vertical="center"/>
      <protection hidden="1"/>
    </xf>
    <xf numFmtId="166" fontId="10" fillId="0" borderId="36" xfId="0" applyNumberFormat="1" applyFont="1" applyBorder="1" applyAlignment="1" applyProtection="1">
      <alignment horizontal="center"/>
      <protection hidden="1"/>
    </xf>
    <xf numFmtId="0" fontId="1" fillId="0" borderId="7" xfId="0" applyFont="1" applyBorder="1" applyAlignment="1" applyProtection="1">
      <alignment horizontal="center"/>
      <protection hidden="1"/>
    </xf>
    <xf numFmtId="0" fontId="1" fillId="0" borderId="93" xfId="0" applyFont="1" applyBorder="1" applyAlignment="1" applyProtection="1">
      <alignment horizontal="center"/>
      <protection hidden="1"/>
    </xf>
    <xf numFmtId="0" fontId="1" fillId="0" borderId="10" xfId="0" applyFont="1" applyFill="1" applyBorder="1" applyAlignment="1" applyProtection="1">
      <alignment horizontal="center"/>
      <protection hidden="1"/>
    </xf>
    <xf numFmtId="0" fontId="1" fillId="0" borderId="34" xfId="0" applyFont="1" applyBorder="1" applyAlignment="1" applyProtection="1">
      <alignment horizontal="center"/>
      <protection hidden="1"/>
    </xf>
    <xf numFmtId="0" fontId="1" fillId="0" borderId="95" xfId="0" applyFont="1" applyBorder="1" applyAlignment="1" applyProtection="1">
      <alignment horizontal="center"/>
      <protection hidden="1"/>
    </xf>
    <xf numFmtId="2" fontId="10" fillId="0" borderId="9" xfId="0" applyNumberFormat="1" applyFont="1" applyBorder="1" applyAlignment="1" applyProtection="1">
      <alignment horizontal="center"/>
      <protection hidden="1"/>
    </xf>
    <xf numFmtId="0" fontId="1" fillId="0" borderId="34" xfId="0" applyFont="1" applyFill="1" applyBorder="1" applyAlignment="1" applyProtection="1">
      <alignment horizontal="center"/>
      <protection hidden="1"/>
    </xf>
    <xf numFmtId="0" fontId="1" fillId="0" borderId="93" xfId="0" applyFont="1" applyFill="1" applyBorder="1" applyAlignment="1" applyProtection="1">
      <alignment horizontal="center"/>
      <protection hidden="1"/>
    </xf>
    <xf numFmtId="168" fontId="10" fillId="10" borderId="94" xfId="0" applyNumberFormat="1" applyFont="1" applyFill="1" applyBorder="1" applyAlignment="1" applyProtection="1">
      <alignment horizontal="center"/>
      <protection locked="0"/>
    </xf>
    <xf numFmtId="166" fontId="10" fillId="10" borderId="94" xfId="0" applyNumberFormat="1" applyFont="1" applyFill="1" applyBorder="1" applyAlignment="1" applyProtection="1">
      <alignment horizontal="center" vertical="center"/>
      <protection locked="0"/>
    </xf>
    <xf numFmtId="1" fontId="10" fillId="10" borderId="94" xfId="0" applyNumberFormat="1" applyFont="1" applyFill="1" applyBorder="1" applyAlignment="1" applyProtection="1">
      <alignment horizontal="center"/>
      <protection locked="0"/>
    </xf>
    <xf numFmtId="0" fontId="1" fillId="0" borderId="84" xfId="0" applyFont="1" applyBorder="1" applyAlignment="1" applyProtection="1">
      <alignment horizontal="center"/>
      <protection hidden="1"/>
    </xf>
    <xf numFmtId="0" fontId="1" fillId="0" borderId="84" xfId="0" applyFont="1" applyBorder="1" applyAlignment="1" applyProtection="1">
      <alignment horizontal="center" vertical="center"/>
      <protection hidden="1"/>
    </xf>
    <xf numFmtId="2" fontId="0" fillId="0" borderId="0" xfId="0" applyNumberFormat="1" applyFill="1" applyAlignment="1">
      <alignment horizontal="left"/>
    </xf>
    <xf numFmtId="0" fontId="0" fillId="0" borderId="0" xfId="0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10" fillId="0" borderId="36" xfId="0" applyFont="1" applyBorder="1" applyAlignment="1" applyProtection="1">
      <alignment horizontal="center" vertical="center"/>
      <protection hidden="1"/>
    </xf>
    <xf numFmtId="0" fontId="3" fillId="10" borderId="51" xfId="1" applyFill="1" applyBorder="1" applyAlignment="1" applyProtection="1">
      <alignment horizontal="center" vertical="center"/>
      <protection locked="0"/>
    </xf>
    <xf numFmtId="0" fontId="10" fillId="10" borderId="94" xfId="0" applyFont="1" applyFill="1" applyBorder="1" applyAlignment="1" applyProtection="1">
      <alignment horizontal="center" vertical="center"/>
      <protection locked="0"/>
    </xf>
    <xf numFmtId="167" fontId="10" fillId="0" borderId="9" xfId="0" applyNumberFormat="1" applyFont="1" applyBorder="1" applyAlignment="1" applyProtection="1">
      <alignment horizontal="center"/>
      <protection hidden="1"/>
    </xf>
    <xf numFmtId="9" fontId="10" fillId="0" borderId="9" xfId="0" applyNumberFormat="1" applyFont="1" applyBorder="1" applyAlignment="1" applyProtection="1">
      <alignment horizontal="center"/>
      <protection hidden="1"/>
    </xf>
    <xf numFmtId="167" fontId="10" fillId="10" borderId="51" xfId="0" applyNumberFormat="1" applyFont="1" applyFill="1" applyBorder="1" applyAlignment="1" applyProtection="1">
      <alignment horizontal="center"/>
      <protection locked="0"/>
    </xf>
    <xf numFmtId="9" fontId="10" fillId="10" borderId="14" xfId="0" applyNumberFormat="1" applyFont="1" applyFill="1" applyBorder="1" applyAlignment="1" applyProtection="1">
      <alignment horizontal="center"/>
      <protection locked="0"/>
    </xf>
    <xf numFmtId="2" fontId="1" fillId="0" borderId="0" xfId="0" applyNumberFormat="1" applyFont="1" applyAlignment="1" applyProtection="1">
      <alignment horizontal="right"/>
      <protection locked="0"/>
    </xf>
    <xf numFmtId="9" fontId="0" fillId="0" borderId="0" xfId="0" applyNumberFormat="1" applyFill="1" applyAlignment="1">
      <alignment horizontal="left"/>
    </xf>
    <xf numFmtId="9" fontId="0" fillId="0" borderId="0" xfId="0" applyNumberFormat="1" applyAlignment="1" applyProtection="1">
      <alignment horizontal="left"/>
      <protection hidden="1"/>
    </xf>
    <xf numFmtId="9" fontId="0" fillId="2" borderId="20" xfId="0" applyNumberFormat="1" applyFill="1" applyBorder="1" applyAlignment="1" applyProtection="1">
      <alignment horizontal="left"/>
      <protection hidden="1"/>
    </xf>
    <xf numFmtId="9" fontId="0" fillId="0" borderId="0" xfId="0" applyNumberFormat="1" applyAlignment="1">
      <alignment horizontal="left"/>
    </xf>
    <xf numFmtId="172" fontId="10" fillId="0" borderId="9" xfId="0" applyNumberFormat="1" applyFont="1" applyBorder="1" applyAlignment="1" applyProtection="1">
      <alignment horizontal="center"/>
      <protection hidden="1"/>
    </xf>
    <xf numFmtId="172" fontId="10" fillId="10" borderId="14" xfId="0" applyNumberFormat="1" applyFont="1" applyFill="1" applyBorder="1" applyAlignment="1" applyProtection="1">
      <alignment horizontal="center"/>
      <protection locked="0"/>
    </xf>
    <xf numFmtId="49" fontId="10" fillId="0" borderId="9" xfId="0" applyNumberFormat="1" applyFont="1" applyBorder="1" applyAlignment="1" applyProtection="1">
      <alignment horizontal="center"/>
      <protection hidden="1"/>
    </xf>
    <xf numFmtId="49" fontId="10" fillId="0" borderId="36" xfId="0" applyNumberFormat="1" applyFont="1" applyBorder="1" applyAlignment="1" applyProtection="1">
      <alignment horizontal="center"/>
      <protection hidden="1"/>
    </xf>
    <xf numFmtId="168" fontId="1" fillId="0" borderId="0" xfId="0" applyNumberFormat="1" applyFont="1"/>
    <xf numFmtId="0" fontId="0" fillId="13" borderId="20" xfId="0" applyFill="1" applyBorder="1" applyAlignment="1" applyProtection="1">
      <alignment horizontal="left"/>
      <protection hidden="1"/>
    </xf>
    <xf numFmtId="166" fontId="4" fillId="0" borderId="0" xfId="0" applyNumberFormat="1" applyFont="1" applyAlignment="1" applyProtection="1">
      <alignment horizontal="left"/>
      <protection locked="0"/>
    </xf>
    <xf numFmtId="49" fontId="0" fillId="0" borderId="0" xfId="0" applyNumberFormat="1" applyAlignment="1" applyProtection="1">
      <alignment horizontal="center"/>
      <protection locked="0"/>
    </xf>
    <xf numFmtId="9" fontId="10" fillId="10" borderId="51" xfId="0" applyNumberFormat="1" applyFont="1" applyFill="1" applyBorder="1" applyAlignment="1" applyProtection="1">
      <alignment horizontal="center" vertical="center"/>
      <protection locked="0"/>
    </xf>
    <xf numFmtId="167" fontId="10" fillId="10" borderId="51" xfId="0" applyNumberFormat="1" applyFont="1" applyFill="1" applyBorder="1" applyAlignment="1" applyProtection="1">
      <alignment horizontal="center" vertical="center"/>
      <protection locked="0"/>
    </xf>
    <xf numFmtId="167" fontId="10" fillId="10" borderId="28" xfId="0" applyNumberFormat="1" applyFont="1" applyFill="1" applyBorder="1" applyAlignment="1" applyProtection="1">
      <alignment horizontal="center" vertical="center"/>
      <protection locked="0"/>
    </xf>
    <xf numFmtId="167" fontId="10" fillId="0" borderId="11" xfId="0" applyNumberFormat="1" applyFont="1" applyBorder="1" applyAlignment="1" applyProtection="1">
      <alignment horizontal="center"/>
      <protection hidden="1"/>
    </xf>
    <xf numFmtId="172" fontId="10" fillId="10" borderId="51" xfId="0" applyNumberFormat="1" applyFont="1" applyFill="1" applyBorder="1" applyAlignment="1" applyProtection="1">
      <alignment horizontal="center" vertical="center"/>
      <protection locked="0"/>
    </xf>
    <xf numFmtId="172" fontId="10" fillId="10" borderId="51" xfId="0" applyNumberFormat="1" applyFont="1" applyFill="1" applyBorder="1" applyAlignment="1" applyProtection="1">
      <alignment horizontal="center"/>
      <protection locked="0"/>
    </xf>
    <xf numFmtId="169" fontId="10" fillId="0" borderId="11" xfId="0" applyNumberFormat="1" applyFont="1" applyBorder="1" applyAlignment="1" applyProtection="1">
      <alignment horizontal="center"/>
      <protection hidden="1"/>
    </xf>
    <xf numFmtId="169" fontId="10" fillId="10" borderId="51" xfId="0" applyNumberFormat="1" applyFont="1" applyFill="1" applyBorder="1" applyAlignment="1" applyProtection="1">
      <alignment horizontal="center"/>
      <protection locked="0"/>
    </xf>
    <xf numFmtId="9" fontId="10" fillId="10" borderId="51" xfId="0" applyNumberFormat="1" applyFont="1" applyFill="1" applyBorder="1" applyAlignment="1" applyProtection="1">
      <alignment horizontal="center"/>
      <protection locked="0"/>
    </xf>
    <xf numFmtId="167" fontId="10" fillId="10" borderId="28" xfId="0" applyNumberFormat="1" applyFont="1" applyFill="1" applyBorder="1" applyAlignment="1" applyProtection="1">
      <alignment horizontal="center"/>
      <protection locked="0"/>
    </xf>
    <xf numFmtId="169" fontId="10" fillId="0" borderId="9" xfId="0" applyNumberFormat="1" applyFont="1" applyBorder="1" applyAlignment="1" applyProtection="1">
      <alignment horizontal="center"/>
      <protection hidden="1"/>
    </xf>
    <xf numFmtId="169" fontId="10" fillId="0" borderId="12" xfId="0" applyNumberFormat="1" applyFont="1" applyBorder="1" applyAlignment="1" applyProtection="1">
      <alignment horizontal="center"/>
      <protection hidden="1"/>
    </xf>
    <xf numFmtId="169" fontId="10" fillId="0" borderId="36" xfId="0" applyNumberFormat="1" applyFont="1" applyBorder="1" applyAlignment="1" applyProtection="1">
      <alignment horizontal="center"/>
      <protection hidden="1"/>
    </xf>
    <xf numFmtId="167" fontId="10" fillId="10" borderId="94" xfId="0" applyNumberFormat="1" applyFont="1" applyFill="1" applyBorder="1" applyAlignment="1" applyProtection="1">
      <alignment horizontal="center"/>
      <protection locked="0"/>
    </xf>
    <xf numFmtId="1" fontId="10" fillId="10" borderId="54" xfId="0" applyNumberFormat="1" applyFont="1" applyFill="1" applyBorder="1" applyAlignment="1" applyProtection="1">
      <alignment horizontal="center"/>
      <protection locked="0"/>
    </xf>
    <xf numFmtId="0" fontId="1" fillId="0" borderId="22" xfId="0" applyFont="1" applyBorder="1"/>
    <xf numFmtId="0" fontId="1" fillId="15" borderId="17" xfId="0" applyFont="1" applyFill="1" applyBorder="1"/>
    <xf numFmtId="0" fontId="1" fillId="9" borderId="20" xfId="0" applyFont="1" applyFill="1" applyBorder="1" applyAlignment="1" applyProtection="1">
      <alignment horizontal="center"/>
      <protection hidden="1"/>
    </xf>
    <xf numFmtId="0" fontId="4" fillId="9" borderId="20" xfId="0" applyFont="1" applyFill="1" applyBorder="1" applyAlignment="1" applyProtection="1">
      <alignment horizontal="center"/>
      <protection hidden="1"/>
    </xf>
    <xf numFmtId="0" fontId="0" fillId="9" borderId="20" xfId="0" applyFill="1" applyBorder="1" applyAlignment="1" applyProtection="1">
      <alignment horizontal="center"/>
      <protection hidden="1"/>
    </xf>
    <xf numFmtId="0" fontId="1" fillId="22" borderId="16" xfId="0" applyFont="1" applyFill="1" applyBorder="1" applyProtection="1">
      <protection hidden="1"/>
    </xf>
    <xf numFmtId="0" fontId="1" fillId="22" borderId="17" xfId="0" applyFont="1" applyFill="1" applyBorder="1" applyProtection="1">
      <protection hidden="1"/>
    </xf>
    <xf numFmtId="0" fontId="1" fillId="22" borderId="18" xfId="0" applyFont="1" applyFill="1" applyBorder="1" applyProtection="1">
      <protection hidden="1"/>
    </xf>
    <xf numFmtId="0" fontId="1" fillId="22" borderId="16" xfId="0" applyFont="1" applyFill="1" applyBorder="1"/>
    <xf numFmtId="0" fontId="1" fillId="12" borderId="20" xfId="0" applyFont="1" applyFill="1" applyBorder="1" applyAlignment="1" applyProtection="1">
      <alignment horizontal="center"/>
      <protection hidden="1"/>
    </xf>
    <xf numFmtId="2" fontId="1" fillId="2" borderId="20" xfId="0" applyNumberFormat="1" applyFont="1" applyFill="1" applyBorder="1" applyAlignment="1" applyProtection="1">
      <alignment horizontal="left"/>
      <protection hidden="1"/>
    </xf>
    <xf numFmtId="0" fontId="1" fillId="12" borderId="20" xfId="0" applyFont="1" applyFill="1" applyBorder="1" applyProtection="1">
      <protection hidden="1"/>
    </xf>
    <xf numFmtId="0" fontId="1" fillId="18" borderId="20" xfId="0" applyNumberFormat="1" applyFont="1" applyFill="1" applyBorder="1" applyAlignment="1" applyProtection="1">
      <alignment horizontal="center"/>
      <protection locked="0"/>
    </xf>
    <xf numFmtId="0" fontId="1" fillId="0" borderId="34" xfId="0" applyFont="1" applyBorder="1" applyAlignment="1" applyProtection="1">
      <alignment horizontal="center" vertical="center"/>
      <protection hidden="1"/>
    </xf>
    <xf numFmtId="0" fontId="4" fillId="0" borderId="8" xfId="0" applyFont="1" applyFill="1" applyBorder="1" applyAlignment="1" applyProtection="1">
      <alignment horizontal="center" vertical="center"/>
      <protection hidden="1"/>
    </xf>
    <xf numFmtId="0" fontId="4" fillId="0" borderId="8" xfId="0" applyFont="1" applyBorder="1" applyAlignment="1" applyProtection="1">
      <alignment horizontal="center" vertical="center"/>
      <protection hidden="1"/>
    </xf>
    <xf numFmtId="0" fontId="4" fillId="0" borderId="93" xfId="0" applyFont="1" applyBorder="1" applyAlignment="1" applyProtection="1">
      <alignment horizontal="center" vertical="center"/>
      <protection hidden="1"/>
    </xf>
    <xf numFmtId="0" fontId="0" fillId="12" borderId="0" xfId="0" applyFill="1" applyProtection="1">
      <protection hidden="1"/>
    </xf>
    <xf numFmtId="0" fontId="0" fillId="12" borderId="0" xfId="0" applyFill="1"/>
    <xf numFmtId="0" fontId="0" fillId="12" borderId="0" xfId="0" applyFill="1" applyAlignment="1" applyProtection="1">
      <alignment horizontal="center"/>
      <protection hidden="1"/>
    </xf>
    <xf numFmtId="0" fontId="0" fillId="13" borderId="2" xfId="0" applyFill="1" applyBorder="1" applyAlignment="1" applyProtection="1">
      <alignment horizontal="center"/>
      <protection hidden="1"/>
    </xf>
    <xf numFmtId="0" fontId="0" fillId="13" borderId="26" xfId="0" applyFill="1" applyBorder="1" applyAlignment="1" applyProtection="1">
      <alignment horizontal="center"/>
      <protection hidden="1"/>
    </xf>
    <xf numFmtId="0" fontId="0" fillId="13" borderId="0" xfId="0" applyFill="1" applyBorder="1" applyAlignment="1" applyProtection="1">
      <alignment horizontal="center"/>
      <protection hidden="1"/>
    </xf>
    <xf numFmtId="0" fontId="0" fillId="13" borderId="6" xfId="0" applyFill="1" applyBorder="1" applyAlignment="1" applyProtection="1">
      <alignment horizontal="center"/>
      <protection hidden="1"/>
    </xf>
    <xf numFmtId="0" fontId="0" fillId="13" borderId="0" xfId="0" applyFill="1" applyAlignment="1" applyProtection="1">
      <alignment horizontal="center"/>
      <protection hidden="1"/>
    </xf>
    <xf numFmtId="0" fontId="0" fillId="13" borderId="17" xfId="0" applyFill="1" applyBorder="1" applyAlignment="1" applyProtection="1">
      <alignment horizontal="center"/>
      <protection hidden="1"/>
    </xf>
    <xf numFmtId="0" fontId="10" fillId="11" borderId="17" xfId="0" applyFont="1" applyFill="1" applyBorder="1" applyAlignment="1" applyProtection="1">
      <alignment horizontal="left"/>
      <protection hidden="1"/>
    </xf>
    <xf numFmtId="0" fontId="0" fillId="11" borderId="25" xfId="0" applyFill="1" applyBorder="1" applyProtection="1">
      <protection hidden="1"/>
    </xf>
    <xf numFmtId="0" fontId="0" fillId="0" borderId="22" xfId="0" applyBorder="1" applyProtection="1">
      <protection hidden="1"/>
    </xf>
    <xf numFmtId="0" fontId="0" fillId="11" borderId="16" xfId="0" applyFill="1" applyBorder="1" applyProtection="1">
      <protection hidden="1"/>
    </xf>
    <xf numFmtId="15" fontId="10" fillId="11" borderId="17" xfId="0" applyNumberFormat="1" applyFont="1" applyFill="1" applyBorder="1" applyAlignment="1" applyProtection="1">
      <alignment horizontal="left"/>
      <protection hidden="1"/>
    </xf>
    <xf numFmtId="15" fontId="10" fillId="11" borderId="22" xfId="0" applyNumberFormat="1" applyFont="1" applyFill="1" applyBorder="1" applyAlignment="1" applyProtection="1">
      <alignment horizontal="left"/>
      <protection hidden="1"/>
    </xf>
    <xf numFmtId="0" fontId="1" fillId="0" borderId="63" xfId="0" applyFont="1" applyBorder="1" applyAlignment="1" applyProtection="1">
      <alignment horizontal="center"/>
      <protection hidden="1"/>
    </xf>
    <xf numFmtId="0" fontId="0" fillId="13" borderId="3" xfId="0" applyFill="1" applyBorder="1" applyProtection="1">
      <protection hidden="1"/>
    </xf>
    <xf numFmtId="0" fontId="0" fillId="13" borderId="0" xfId="0" applyFill="1" applyBorder="1" applyProtection="1">
      <protection hidden="1"/>
    </xf>
    <xf numFmtId="0" fontId="7" fillId="13" borderId="0" xfId="0" applyFont="1" applyFill="1" applyBorder="1" applyAlignment="1" applyProtection="1">
      <alignment horizontal="right"/>
      <protection hidden="1"/>
    </xf>
    <xf numFmtId="0" fontId="4" fillId="13" borderId="0" xfId="0" applyFont="1" applyFill="1" applyBorder="1" applyAlignment="1" applyProtection="1">
      <alignment horizontal="left"/>
      <protection hidden="1"/>
    </xf>
    <xf numFmtId="0" fontId="0" fillId="13" borderId="6" xfId="0" applyFill="1" applyBorder="1" applyProtection="1">
      <protection hidden="1"/>
    </xf>
    <xf numFmtId="0" fontId="0" fillId="13" borderId="0" xfId="0" applyFill="1" applyProtection="1">
      <protection hidden="1"/>
    </xf>
    <xf numFmtId="0" fontId="13" fillId="13" borderId="0" xfId="0" applyFont="1" applyFill="1" applyBorder="1" applyProtection="1">
      <protection hidden="1"/>
    </xf>
    <xf numFmtId="0" fontId="29" fillId="13" borderId="0" xfId="0" applyFont="1" applyFill="1" applyBorder="1" applyProtection="1">
      <protection hidden="1"/>
    </xf>
    <xf numFmtId="0" fontId="29" fillId="2" borderId="0" xfId="0" applyFont="1" applyFill="1" applyBorder="1" applyProtection="1">
      <protection hidden="1"/>
    </xf>
    <xf numFmtId="0" fontId="29" fillId="2" borderId="3" xfId="0" applyFont="1" applyFill="1" applyBorder="1" applyProtection="1">
      <protection hidden="1"/>
    </xf>
    <xf numFmtId="0" fontId="1" fillId="11" borderId="0" xfId="0" applyFont="1" applyFill="1" applyBorder="1" applyAlignment="1" applyProtection="1">
      <alignment horizontal="right"/>
      <protection hidden="1"/>
    </xf>
    <xf numFmtId="0" fontId="10" fillId="11" borderId="0" xfId="0" applyFont="1" applyFill="1" applyBorder="1" applyAlignment="1" applyProtection="1">
      <alignment horizontal="right"/>
      <protection hidden="1"/>
    </xf>
    <xf numFmtId="164" fontId="1" fillId="18" borderId="39" xfId="0" applyNumberFormat="1" applyFont="1" applyFill="1" applyBorder="1" applyAlignment="1" applyProtection="1">
      <alignment horizontal="center"/>
      <protection locked="0"/>
    </xf>
    <xf numFmtId="164" fontId="1" fillId="18" borderId="41" xfId="0" applyNumberFormat="1" applyFont="1" applyFill="1" applyBorder="1" applyAlignment="1" applyProtection="1">
      <alignment horizontal="center"/>
      <protection locked="0"/>
    </xf>
    <xf numFmtId="0" fontId="0" fillId="18" borderId="71" xfId="0" applyNumberFormat="1" applyFill="1" applyBorder="1" applyAlignment="1" applyProtection="1">
      <alignment horizontal="left"/>
      <protection locked="0"/>
    </xf>
    <xf numFmtId="0" fontId="0" fillId="18" borderId="72" xfId="0" applyNumberFormat="1" applyFill="1" applyBorder="1" applyAlignment="1" applyProtection="1">
      <alignment horizontal="left"/>
      <protection locked="0"/>
    </xf>
    <xf numFmtId="0" fontId="0" fillId="18" borderId="73" xfId="0" applyNumberFormat="1" applyFill="1" applyBorder="1" applyAlignment="1" applyProtection="1">
      <alignment horizontal="left"/>
      <protection locked="0"/>
    </xf>
    <xf numFmtId="0" fontId="1" fillId="18" borderId="71" xfId="0" applyNumberFormat="1" applyFont="1" applyFill="1" applyBorder="1" applyAlignment="1" applyProtection="1">
      <alignment horizontal="center"/>
      <protection locked="0"/>
    </xf>
    <xf numFmtId="0" fontId="1" fillId="18" borderId="72" xfId="0" applyNumberFormat="1" applyFont="1" applyFill="1" applyBorder="1" applyAlignment="1" applyProtection="1">
      <alignment horizontal="center"/>
      <protection locked="0"/>
    </xf>
    <xf numFmtId="0" fontId="1" fillId="18" borderId="73" xfId="0" applyNumberFormat="1" applyFont="1" applyFill="1" applyBorder="1" applyAlignment="1" applyProtection="1">
      <alignment horizontal="center"/>
      <protection locked="0"/>
    </xf>
    <xf numFmtId="0" fontId="0" fillId="18" borderId="71" xfId="0" applyNumberFormat="1" applyFill="1" applyBorder="1" applyAlignment="1" applyProtection="1">
      <alignment horizontal="center"/>
      <protection locked="0"/>
    </xf>
    <xf numFmtId="0" fontId="0" fillId="18" borderId="72" xfId="0" applyNumberFormat="1" applyFill="1" applyBorder="1" applyAlignment="1" applyProtection="1">
      <alignment horizontal="center"/>
      <protection locked="0"/>
    </xf>
    <xf numFmtId="0" fontId="0" fillId="18" borderId="73" xfId="0" applyNumberFormat="1" applyFill="1" applyBorder="1" applyAlignment="1" applyProtection="1">
      <alignment horizontal="center"/>
      <protection locked="0"/>
    </xf>
    <xf numFmtId="1" fontId="10" fillId="0" borderId="96" xfId="0" applyNumberFormat="1" applyFont="1" applyFill="1" applyBorder="1" applyAlignment="1" applyProtection="1">
      <alignment horizontal="center" vertical="center"/>
      <protection hidden="1"/>
    </xf>
    <xf numFmtId="1" fontId="10" fillId="0" borderId="14" xfId="0" applyNumberFormat="1" applyFont="1" applyFill="1" applyBorder="1" applyAlignment="1" applyProtection="1">
      <alignment horizontal="left" vertical="center"/>
      <protection hidden="1"/>
    </xf>
    <xf numFmtId="1" fontId="10" fillId="0" borderId="15" xfId="0" applyNumberFormat="1" applyFont="1" applyFill="1" applyBorder="1" applyAlignment="1" applyProtection="1">
      <alignment horizontal="left" vertical="center"/>
      <protection hidden="1"/>
    </xf>
    <xf numFmtId="0" fontId="0" fillId="0" borderId="97" xfId="0" applyFill="1" applyBorder="1" applyProtection="1">
      <protection hidden="1"/>
    </xf>
    <xf numFmtId="167" fontId="0" fillId="0" borderId="0" xfId="0" applyNumberFormat="1"/>
    <xf numFmtId="165" fontId="0" fillId="0" borderId="0" xfId="0" applyNumberFormat="1" applyAlignment="1" applyProtection="1">
      <protection locked="0"/>
    </xf>
    <xf numFmtId="0" fontId="4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2" fontId="0" fillId="0" borderId="0" xfId="0" applyNumberFormat="1" applyAlignment="1" applyProtection="1">
      <protection locked="0"/>
    </xf>
    <xf numFmtId="164" fontId="0" fillId="0" borderId="0" xfId="0" applyNumberFormat="1" applyAlignment="1"/>
    <xf numFmtId="168" fontId="0" fillId="0" borderId="0" xfId="0" applyNumberFormat="1" applyAlignment="1"/>
    <xf numFmtId="167" fontId="0" fillId="0" borderId="0" xfId="0" applyNumberFormat="1" applyAlignment="1"/>
    <xf numFmtId="9" fontId="0" fillId="0" borderId="0" xfId="0" applyNumberFormat="1" applyAlignment="1"/>
    <xf numFmtId="0" fontId="0" fillId="0" borderId="0" xfId="0" applyNumberFormat="1" applyAlignment="1"/>
    <xf numFmtId="0" fontId="0" fillId="0" borderId="0" xfId="0" applyFill="1" applyAlignment="1"/>
    <xf numFmtId="1" fontId="0" fillId="0" borderId="0" xfId="0" applyNumberFormat="1" applyAlignment="1" applyProtection="1">
      <alignment horizontal="left"/>
      <protection locked="0"/>
    </xf>
    <xf numFmtId="167" fontId="4" fillId="0" borderId="0" xfId="0" applyNumberFormat="1" applyFont="1" applyAlignment="1" applyProtection="1">
      <alignment horizontal="left"/>
      <protection locked="0"/>
    </xf>
    <xf numFmtId="168" fontId="0" fillId="0" borderId="0" xfId="0" applyNumberFormat="1" applyAlignment="1" applyProtection="1">
      <alignment horizontal="right"/>
      <protection locked="0"/>
    </xf>
    <xf numFmtId="9" fontId="0" fillId="0" borderId="0" xfId="0" applyNumberFormat="1" applyAlignment="1">
      <alignment horizontal="right"/>
    </xf>
    <xf numFmtId="167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167" fontId="0" fillId="0" borderId="0" xfId="0" applyNumberFormat="1" applyFill="1" applyProtection="1">
      <protection locked="0"/>
    </xf>
    <xf numFmtId="0" fontId="0" fillId="0" borderId="0" xfId="0" applyNumberFormat="1" applyProtection="1">
      <protection locked="0"/>
    </xf>
    <xf numFmtId="0" fontId="10" fillId="0" borderId="74" xfId="0" applyFont="1" applyBorder="1" applyAlignment="1" applyProtection="1">
      <alignment horizontal="left" vertical="center"/>
      <protection hidden="1"/>
    </xf>
    <xf numFmtId="49" fontId="10" fillId="0" borderId="74" xfId="0" applyNumberFormat="1" applyFont="1" applyBorder="1" applyAlignment="1" applyProtection="1">
      <alignment horizontal="left"/>
      <protection hidden="1"/>
    </xf>
    <xf numFmtId="166" fontId="10" fillId="0" borderId="74" xfId="0" applyNumberFormat="1" applyFont="1" applyBorder="1" applyAlignment="1" applyProtection="1">
      <alignment horizontal="left"/>
      <protection hidden="1"/>
    </xf>
    <xf numFmtId="169" fontId="10" fillId="0" borderId="74" xfId="0" applyNumberFormat="1" applyFont="1" applyBorder="1" applyAlignment="1" applyProtection="1">
      <alignment horizontal="left"/>
      <protection hidden="1"/>
    </xf>
    <xf numFmtId="0" fontId="2" fillId="7" borderId="0" xfId="0" applyFont="1" applyFill="1" applyProtection="1">
      <protection hidden="1"/>
    </xf>
    <xf numFmtId="0" fontId="15" fillId="7" borderId="0" xfId="0" applyFont="1" applyFill="1" applyAlignment="1" applyProtection="1">
      <alignment horizontal="center"/>
      <protection hidden="1"/>
    </xf>
    <xf numFmtId="0" fontId="2" fillId="7" borderId="0" xfId="0" applyFont="1" applyFill="1" applyAlignment="1" applyProtection="1">
      <alignment horizontal="center"/>
      <protection hidden="1"/>
    </xf>
    <xf numFmtId="0" fontId="15" fillId="21" borderId="0" xfId="0" applyFont="1" applyFill="1" applyProtection="1">
      <protection hidden="1"/>
    </xf>
    <xf numFmtId="0" fontId="15" fillId="8" borderId="0" xfId="0" applyFont="1" applyFill="1" applyProtection="1">
      <protection hidden="1"/>
    </xf>
    <xf numFmtId="0" fontId="15" fillId="21" borderId="0" xfId="0" applyFont="1" applyFill="1" applyAlignment="1" applyProtection="1">
      <alignment horizontal="center"/>
      <protection hidden="1"/>
    </xf>
    <xf numFmtId="0" fontId="15" fillId="0" borderId="0" xfId="0" applyFont="1" applyFill="1" applyProtection="1">
      <protection hidden="1"/>
    </xf>
    <xf numFmtId="0" fontId="2" fillId="12" borderId="0" xfId="0" applyFont="1" applyFill="1" applyProtection="1">
      <protection hidden="1"/>
    </xf>
    <xf numFmtId="0" fontId="2" fillId="0" borderId="0" xfId="0" applyFont="1" applyFill="1" applyProtection="1">
      <protection hidden="1"/>
    </xf>
    <xf numFmtId="0" fontId="2" fillId="6" borderId="0" xfId="0" applyFont="1" applyFill="1" applyProtection="1">
      <protection hidden="1"/>
    </xf>
    <xf numFmtId="0" fontId="2" fillId="0" borderId="0" xfId="0" applyFont="1" applyProtection="1">
      <protection hidden="1"/>
    </xf>
    <xf numFmtId="0" fontId="0" fillId="6" borderId="0" xfId="0" applyFill="1" applyProtection="1">
      <protection hidden="1"/>
    </xf>
    <xf numFmtId="0" fontId="6" fillId="20" borderId="0" xfId="0" applyFont="1" applyFill="1" applyProtection="1">
      <protection hidden="1"/>
    </xf>
    <xf numFmtId="0" fontId="6" fillId="0" borderId="0" xfId="0" applyFont="1" applyAlignment="1" applyProtection="1">
      <alignment horizontal="center"/>
      <protection hidden="1"/>
    </xf>
    <xf numFmtId="0" fontId="6" fillId="6" borderId="0" xfId="0" applyFont="1" applyFill="1" applyProtection="1">
      <protection hidden="1"/>
    </xf>
    <xf numFmtId="0" fontId="6" fillId="0" borderId="0" xfId="0" applyFont="1" applyFill="1" applyAlignment="1" applyProtection="1">
      <alignment horizontal="center"/>
      <protection hidden="1"/>
    </xf>
    <xf numFmtId="0" fontId="6" fillId="12" borderId="0" xfId="0" applyFont="1" applyFill="1" applyProtection="1">
      <protection hidden="1"/>
    </xf>
    <xf numFmtId="0" fontId="6" fillId="0" borderId="0" xfId="0" applyFont="1" applyProtection="1">
      <protection hidden="1"/>
    </xf>
    <xf numFmtId="0" fontId="6" fillId="20" borderId="0" xfId="0" applyFont="1" applyFill="1" applyAlignment="1" applyProtection="1">
      <alignment horizontal="center"/>
      <protection hidden="1"/>
    </xf>
    <xf numFmtId="0" fontId="6" fillId="0" borderId="0" xfId="0" applyFont="1" applyFill="1" applyProtection="1">
      <protection hidden="1"/>
    </xf>
    <xf numFmtId="0" fontId="0" fillId="20" borderId="0" xfId="0" applyFill="1" applyAlignment="1" applyProtection="1">
      <alignment horizontal="center"/>
      <protection hidden="1"/>
    </xf>
    <xf numFmtId="0" fontId="0" fillId="20" borderId="0" xfId="0" applyFill="1" applyProtection="1">
      <protection hidden="1"/>
    </xf>
    <xf numFmtId="0" fontId="0" fillId="19" borderId="0" xfId="0" applyFill="1" applyAlignment="1" applyProtection="1">
      <alignment horizontal="center"/>
      <protection hidden="1"/>
    </xf>
    <xf numFmtId="0" fontId="1" fillId="20" borderId="0" xfId="0" applyFont="1" applyFill="1" applyAlignment="1" applyProtection="1">
      <alignment horizontal="left"/>
      <protection hidden="1"/>
    </xf>
    <xf numFmtId="0" fontId="38" fillId="0" borderId="0" xfId="0" applyFont="1" applyProtection="1">
      <protection hidden="1"/>
    </xf>
    <xf numFmtId="0" fontId="1" fillId="19" borderId="0" xfId="0" applyFont="1" applyFill="1" applyProtection="1">
      <protection hidden="1"/>
    </xf>
    <xf numFmtId="0" fontId="1" fillId="12" borderId="0" xfId="0" applyFont="1" applyFill="1" applyProtection="1">
      <protection hidden="1"/>
    </xf>
    <xf numFmtId="0" fontId="0" fillId="19" borderId="0" xfId="0" applyFill="1" applyBorder="1" applyProtection="1">
      <protection hidden="1"/>
    </xf>
    <xf numFmtId="0" fontId="1" fillId="0" borderId="0" xfId="0" applyFont="1" applyFill="1" applyProtection="1">
      <protection hidden="1"/>
    </xf>
    <xf numFmtId="0" fontId="4" fillId="19" borderId="0" xfId="0" applyFont="1" applyFill="1" applyProtection="1">
      <protection hidden="1"/>
    </xf>
    <xf numFmtId="0" fontId="4" fillId="12" borderId="0" xfId="0" applyFont="1" applyFill="1" applyProtection="1">
      <protection hidden="1"/>
    </xf>
    <xf numFmtId="0" fontId="4" fillId="6" borderId="0" xfId="0" applyFont="1" applyFill="1" applyProtection="1">
      <protection hidden="1"/>
    </xf>
    <xf numFmtId="0" fontId="0" fillId="19" borderId="0" xfId="0" applyFill="1" applyProtection="1">
      <protection hidden="1"/>
    </xf>
    <xf numFmtId="0" fontId="1" fillId="23" borderId="98" xfId="0" applyFont="1" applyFill="1" applyBorder="1" applyAlignment="1" applyProtection="1">
      <alignment horizontal="center"/>
      <protection locked="0"/>
    </xf>
    <xf numFmtId="0" fontId="10" fillId="10" borderId="75" xfId="0" applyFont="1" applyFill="1" applyBorder="1" applyAlignment="1" applyProtection="1">
      <alignment horizontal="left" vertical="center"/>
      <protection locked="0"/>
    </xf>
    <xf numFmtId="0" fontId="0" fillId="14" borderId="27" xfId="0" applyFill="1" applyBorder="1" applyAlignment="1" applyProtection="1">
      <alignment horizontal="center"/>
      <protection locked="0"/>
    </xf>
    <xf numFmtId="0" fontId="10" fillId="10" borderId="75" xfId="0" applyFont="1" applyFill="1" applyBorder="1" applyAlignment="1" applyProtection="1">
      <alignment horizontal="left"/>
      <protection locked="0"/>
    </xf>
    <xf numFmtId="0" fontId="10" fillId="10" borderId="78" xfId="0" applyNumberFormat="1" applyFont="1" applyFill="1" applyBorder="1" applyAlignment="1" applyProtection="1">
      <alignment horizontal="left"/>
      <protection locked="0"/>
    </xf>
    <xf numFmtId="0" fontId="7" fillId="13" borderId="4" xfId="0" applyFont="1" applyFill="1" applyBorder="1" applyAlignment="1" applyProtection="1">
      <alignment horizontal="right"/>
      <protection hidden="1"/>
    </xf>
    <xf numFmtId="0" fontId="29" fillId="13" borderId="0" xfId="0" applyFont="1" applyFill="1" applyBorder="1" applyAlignment="1" applyProtection="1">
      <alignment horizontal="center"/>
      <protection hidden="1"/>
    </xf>
    <xf numFmtId="0" fontId="46" fillId="2" borderId="55" xfId="0" applyFont="1" applyFill="1" applyBorder="1" applyAlignment="1" applyProtection="1">
      <alignment horizontal="left"/>
      <protection hidden="1"/>
    </xf>
    <xf numFmtId="0" fontId="29" fillId="2" borderId="0" xfId="0" applyFont="1" applyFill="1" applyBorder="1" applyAlignment="1" applyProtection="1">
      <alignment horizontal="right"/>
      <protection hidden="1"/>
    </xf>
    <xf numFmtId="0" fontId="47" fillId="2" borderId="0" xfId="0" applyFont="1" applyFill="1" applyBorder="1" applyProtection="1">
      <protection hidden="1"/>
    </xf>
    <xf numFmtId="0" fontId="29" fillId="2" borderId="0" xfId="0" applyFont="1" applyFill="1" applyBorder="1" applyAlignment="1" applyProtection="1">
      <alignment horizontal="center"/>
      <protection hidden="1"/>
    </xf>
    <xf numFmtId="0" fontId="0" fillId="0" borderId="65" xfId="0" applyBorder="1"/>
    <xf numFmtId="0" fontId="0" fillId="11" borderId="13" xfId="0" applyFill="1" applyBorder="1"/>
    <xf numFmtId="0" fontId="0" fillId="11" borderId="65" xfId="0" applyFill="1" applyBorder="1"/>
    <xf numFmtId="0" fontId="0" fillId="11" borderId="63" xfId="0" applyFill="1" applyBorder="1"/>
    <xf numFmtId="0" fontId="1" fillId="11" borderId="0" xfId="0" applyFont="1" applyFill="1" applyBorder="1" applyAlignment="1">
      <alignment horizontal="right"/>
    </xf>
    <xf numFmtId="0" fontId="0" fillId="11" borderId="66" xfId="0" applyNumberFormat="1" applyFill="1" applyBorder="1"/>
    <xf numFmtId="0" fontId="0" fillId="11" borderId="66" xfId="0" applyNumberFormat="1" applyFill="1" applyBorder="1" applyProtection="1">
      <protection hidden="1"/>
    </xf>
    <xf numFmtId="164" fontId="7" fillId="0" borderId="31" xfId="0" applyNumberFormat="1" applyFont="1" applyBorder="1" applyAlignment="1" applyProtection="1">
      <alignment horizontal="left"/>
      <protection hidden="1"/>
    </xf>
    <xf numFmtId="1" fontId="7" fillId="0" borderId="39" xfId="0" applyNumberFormat="1" applyFont="1" applyBorder="1" applyAlignment="1" applyProtection="1">
      <alignment horizontal="center"/>
      <protection hidden="1"/>
    </xf>
    <xf numFmtId="164" fontId="7" fillId="0" borderId="31" xfId="0" applyNumberFormat="1" applyFont="1" applyBorder="1" applyAlignment="1" applyProtection="1">
      <alignment horizontal="center"/>
      <protection hidden="1"/>
    </xf>
    <xf numFmtId="172" fontId="7" fillId="0" borderId="31" xfId="0" applyNumberFormat="1" applyFont="1" applyBorder="1" applyAlignment="1" applyProtection="1">
      <alignment horizontal="center"/>
      <protection hidden="1"/>
    </xf>
    <xf numFmtId="9" fontId="7" fillId="0" borderId="31" xfId="0" applyNumberFormat="1" applyFont="1" applyBorder="1" applyAlignment="1" applyProtection="1">
      <alignment horizontal="center"/>
      <protection hidden="1"/>
    </xf>
    <xf numFmtId="164" fontId="7" fillId="0" borderId="40" xfId="0" applyNumberFormat="1" applyFont="1" applyBorder="1" applyAlignment="1" applyProtection="1">
      <alignment horizontal="left"/>
      <protection hidden="1"/>
    </xf>
    <xf numFmtId="1" fontId="7" fillId="0" borderId="40" xfId="0" applyNumberFormat="1" applyFont="1" applyBorder="1" applyAlignment="1" applyProtection="1">
      <alignment horizontal="center"/>
      <protection hidden="1"/>
    </xf>
    <xf numFmtId="164" fontId="7" fillId="0" borderId="40" xfId="0" applyNumberFormat="1" applyFont="1" applyBorder="1" applyAlignment="1" applyProtection="1">
      <alignment horizontal="center"/>
      <protection hidden="1"/>
    </xf>
    <xf numFmtId="172" fontId="7" fillId="0" borderId="40" xfId="0" applyNumberFormat="1" applyFont="1" applyBorder="1" applyAlignment="1" applyProtection="1">
      <alignment horizontal="center"/>
      <protection hidden="1"/>
    </xf>
    <xf numFmtId="9" fontId="7" fillId="0" borderId="40" xfId="0" applyNumberFormat="1" applyFont="1" applyBorder="1" applyAlignment="1" applyProtection="1">
      <alignment horizontal="center"/>
      <protection hidden="1"/>
    </xf>
    <xf numFmtId="0" fontId="40" fillId="0" borderId="20" xfId="0" applyFont="1" applyBorder="1" applyAlignment="1" applyProtection="1">
      <alignment horizontal="center" wrapText="1"/>
      <protection hidden="1"/>
    </xf>
    <xf numFmtId="0" fontId="40" fillId="11" borderId="66" xfId="0" applyFont="1" applyFill="1" applyBorder="1" applyAlignment="1" applyProtection="1">
      <alignment horizontal="center"/>
      <protection hidden="1"/>
    </xf>
    <xf numFmtId="0" fontId="40" fillId="12" borderId="0" xfId="0" applyFont="1" applyFill="1" applyAlignment="1" applyProtection="1">
      <alignment horizontal="center"/>
      <protection hidden="1"/>
    </xf>
    <xf numFmtId="0" fontId="40" fillId="11" borderId="63" xfId="0" applyFont="1" applyFill="1" applyBorder="1" applyAlignment="1" applyProtection="1">
      <alignment horizontal="center"/>
      <protection hidden="1"/>
    </xf>
    <xf numFmtId="0" fontId="7" fillId="11" borderId="63" xfId="0" applyFont="1" applyFill="1" applyBorder="1" applyProtection="1">
      <protection hidden="1"/>
    </xf>
    <xf numFmtId="49" fontId="7" fillId="0" borderId="31" xfId="0" applyNumberFormat="1" applyFont="1" applyBorder="1" applyAlignment="1" applyProtection="1">
      <alignment horizontal="center"/>
      <protection hidden="1"/>
    </xf>
    <xf numFmtId="4" fontId="7" fillId="0" borderId="31" xfId="0" applyNumberFormat="1" applyFont="1" applyBorder="1" applyAlignment="1" applyProtection="1">
      <alignment horizontal="center"/>
      <protection hidden="1"/>
    </xf>
    <xf numFmtId="0" fontId="7" fillId="0" borderId="31" xfId="0" applyNumberFormat="1" applyFont="1" applyBorder="1" applyAlignment="1" applyProtection="1">
      <alignment horizontal="center"/>
      <protection hidden="1"/>
    </xf>
    <xf numFmtId="49" fontId="7" fillId="11" borderId="55" xfId="0" applyNumberFormat="1" applyFont="1" applyFill="1" applyBorder="1" applyAlignment="1" applyProtection="1">
      <alignment horizontal="center"/>
      <protection hidden="1"/>
    </xf>
    <xf numFmtId="49" fontId="7" fillId="0" borderId="40" xfId="0" applyNumberFormat="1" applyFont="1" applyBorder="1" applyAlignment="1" applyProtection="1">
      <alignment horizontal="center"/>
      <protection hidden="1"/>
    </xf>
    <xf numFmtId="4" fontId="7" fillId="0" borderId="40" xfId="0" applyNumberFormat="1" applyFont="1" applyBorder="1" applyAlignment="1" applyProtection="1">
      <alignment horizontal="center"/>
      <protection hidden="1"/>
    </xf>
    <xf numFmtId="0" fontId="7" fillId="0" borderId="40" xfId="0" applyNumberFormat="1" applyFont="1" applyBorder="1" applyAlignment="1" applyProtection="1">
      <alignment horizontal="center"/>
      <protection hidden="1"/>
    </xf>
    <xf numFmtId="164" fontId="7" fillId="0" borderId="100" xfId="0" applyNumberFormat="1" applyFont="1" applyBorder="1" applyAlignment="1" applyProtection="1">
      <alignment horizontal="center"/>
      <protection hidden="1"/>
    </xf>
    <xf numFmtId="164" fontId="7" fillId="0" borderId="100" xfId="0" applyNumberFormat="1" applyFont="1" applyBorder="1" applyAlignment="1" applyProtection="1">
      <alignment horizontal="left"/>
      <protection hidden="1"/>
    </xf>
    <xf numFmtId="1" fontId="7" fillId="0" borderId="100" xfId="0" applyNumberFormat="1" applyFont="1" applyBorder="1" applyAlignment="1" applyProtection="1">
      <alignment horizontal="center"/>
      <protection hidden="1"/>
    </xf>
    <xf numFmtId="172" fontId="7" fillId="0" borderId="100" xfId="0" applyNumberFormat="1" applyFont="1" applyBorder="1" applyAlignment="1" applyProtection="1">
      <alignment horizontal="center"/>
      <protection hidden="1"/>
    </xf>
    <xf numFmtId="9" fontId="7" fillId="0" borderId="100" xfId="0" applyNumberFormat="1" applyFont="1" applyBorder="1" applyAlignment="1" applyProtection="1">
      <alignment horizontal="center"/>
      <protection hidden="1"/>
    </xf>
    <xf numFmtId="49" fontId="7" fillId="0" borderId="100" xfId="0" applyNumberFormat="1" applyFont="1" applyBorder="1" applyAlignment="1" applyProtection="1">
      <alignment horizontal="center"/>
      <protection hidden="1"/>
    </xf>
    <xf numFmtId="4" fontId="7" fillId="0" borderId="100" xfId="0" applyNumberFormat="1" applyFont="1" applyBorder="1" applyAlignment="1" applyProtection="1">
      <alignment horizontal="center"/>
      <protection hidden="1"/>
    </xf>
    <xf numFmtId="0" fontId="7" fillId="0" borderId="100" xfId="0" applyNumberFormat="1" applyFont="1" applyBorder="1" applyAlignment="1" applyProtection="1">
      <alignment horizontal="center"/>
      <protection hidden="1"/>
    </xf>
    <xf numFmtId="0" fontId="0" fillId="0" borderId="99" xfId="0" applyBorder="1" applyProtection="1">
      <protection hidden="1"/>
    </xf>
    <xf numFmtId="0" fontId="0" fillId="11" borderId="99" xfId="0" applyFill="1" applyBorder="1" applyProtection="1">
      <protection hidden="1"/>
    </xf>
    <xf numFmtId="0" fontId="1" fillId="11" borderId="0" xfId="0" applyNumberFormat="1" applyFont="1" applyFill="1" applyBorder="1" applyAlignment="1" applyProtection="1">
      <alignment horizontal="center"/>
      <protection hidden="1"/>
    </xf>
    <xf numFmtId="0" fontId="1" fillId="11" borderId="0" xfId="0" applyNumberFormat="1" applyFont="1" applyFill="1" applyBorder="1" applyAlignment="1" applyProtection="1">
      <alignment horizontal="right"/>
      <protection hidden="1"/>
    </xf>
    <xf numFmtId="0" fontId="0" fillId="11" borderId="0" xfId="0" applyNumberFormat="1" applyFill="1" applyBorder="1" applyAlignment="1" applyProtection="1">
      <alignment horizontal="center"/>
      <protection hidden="1"/>
    </xf>
    <xf numFmtId="0" fontId="1" fillId="11" borderId="4" xfId="0" applyFont="1" applyFill="1" applyBorder="1" applyAlignment="1" applyProtection="1">
      <alignment horizontal="right"/>
      <protection hidden="1"/>
    </xf>
    <xf numFmtId="164" fontId="0" fillId="11" borderId="0" xfId="0" applyNumberFormat="1" applyFill="1" applyBorder="1" applyAlignment="1" applyProtection="1">
      <alignment horizontal="center"/>
      <protection hidden="1"/>
    </xf>
    <xf numFmtId="164" fontId="1" fillId="11" borderId="0" xfId="0" applyNumberFormat="1" applyFont="1" applyFill="1" applyBorder="1" applyAlignment="1" applyProtection="1">
      <alignment horizontal="center"/>
      <protection hidden="1"/>
    </xf>
    <xf numFmtId="0" fontId="41" fillId="12" borderId="0" xfId="0" applyFont="1" applyFill="1" applyAlignment="1" applyProtection="1">
      <alignment horizontal="center"/>
      <protection hidden="1"/>
    </xf>
    <xf numFmtId="0" fontId="0" fillId="12" borderId="0" xfId="0" applyNumberFormat="1" applyFill="1" applyProtection="1">
      <protection hidden="1"/>
    </xf>
    <xf numFmtId="0" fontId="0" fillId="12" borderId="0" xfId="0" applyNumberFormat="1" applyFill="1" applyBorder="1" applyProtection="1">
      <protection hidden="1"/>
    </xf>
    <xf numFmtId="0" fontId="0" fillId="11" borderId="92" xfId="0" applyNumberFormat="1" applyFill="1" applyBorder="1" applyAlignment="1" applyProtection="1">
      <alignment horizontal="center"/>
      <protection hidden="1"/>
    </xf>
    <xf numFmtId="0" fontId="0" fillId="11" borderId="0" xfId="0" applyNumberFormat="1" applyFill="1" applyBorder="1" applyProtection="1">
      <protection hidden="1"/>
    </xf>
    <xf numFmtId="0" fontId="0" fillId="11" borderId="63" xfId="0" applyNumberFormat="1" applyFill="1" applyBorder="1" applyProtection="1">
      <protection hidden="1"/>
    </xf>
    <xf numFmtId="0" fontId="1" fillId="0" borderId="0" xfId="0" applyNumberFormat="1" applyFont="1" applyBorder="1" applyAlignment="1" applyProtection="1">
      <alignment horizontal="right"/>
      <protection hidden="1"/>
    </xf>
    <xf numFmtId="0" fontId="1" fillId="0" borderId="0" xfId="0" applyNumberFormat="1" applyFont="1" applyFill="1" applyBorder="1" applyAlignment="1" applyProtection="1">
      <alignment horizontal="right"/>
      <protection hidden="1"/>
    </xf>
    <xf numFmtId="0" fontId="0" fillId="0" borderId="0" xfId="0" applyNumberFormat="1" applyBorder="1" applyProtection="1">
      <protection hidden="1"/>
    </xf>
    <xf numFmtId="0" fontId="1" fillId="23" borderId="0" xfId="0" applyFont="1" applyFill="1" applyAlignment="1" applyProtection="1">
      <alignment horizontal="left"/>
      <protection locked="0"/>
    </xf>
    <xf numFmtId="0" fontId="0" fillId="23" borderId="0" xfId="0" applyFill="1" applyAlignment="1" applyProtection="1">
      <alignment horizontal="left"/>
      <protection locked="0"/>
    </xf>
    <xf numFmtId="0" fontId="0" fillId="23" borderId="0" xfId="0" applyFill="1" applyAlignment="1" applyProtection="1">
      <alignment horizontal="center"/>
      <protection locked="0"/>
    </xf>
    <xf numFmtId="0" fontId="38" fillId="23" borderId="0" xfId="0" applyFont="1" applyFill="1" applyProtection="1">
      <protection locked="0"/>
    </xf>
    <xf numFmtId="0" fontId="4" fillId="23" borderId="0" xfId="0" applyFont="1" applyFill="1" applyProtection="1">
      <protection locked="0"/>
    </xf>
    <xf numFmtId="0" fontId="0" fillId="23" borderId="0" xfId="0" applyFill="1" applyProtection="1">
      <protection locked="0"/>
    </xf>
    <xf numFmtId="0" fontId="1" fillId="23" borderId="0" xfId="0" applyFont="1" applyFill="1" applyProtection="1">
      <protection locked="0"/>
    </xf>
    <xf numFmtId="0" fontId="0" fillId="23" borderId="0" xfId="0" applyFill="1" applyBorder="1" applyProtection="1">
      <protection locked="0"/>
    </xf>
    <xf numFmtId="0" fontId="1" fillId="11" borderId="0" xfId="0" applyFont="1" applyFill="1" applyProtection="1">
      <protection hidden="1"/>
    </xf>
    <xf numFmtId="0" fontId="7" fillId="0" borderId="0" xfId="0" applyFont="1" applyProtection="1">
      <protection hidden="1"/>
    </xf>
    <xf numFmtId="164" fontId="0" fillId="0" borderId="0" xfId="0" applyNumberFormat="1" applyProtection="1">
      <protection hidden="1"/>
    </xf>
    <xf numFmtId="0" fontId="22" fillId="0" borderId="0" xfId="0" applyFont="1" applyProtection="1">
      <protection hidden="1"/>
    </xf>
    <xf numFmtId="0" fontId="0" fillId="0" borderId="0" xfId="0" applyNumberFormat="1" applyProtection="1">
      <protection hidden="1"/>
    </xf>
    <xf numFmtId="0" fontId="7" fillId="0" borderId="0" xfId="0" applyFont="1" applyAlignment="1" applyProtection="1">
      <alignment horizontal="center"/>
      <protection hidden="1"/>
    </xf>
    <xf numFmtId="0" fontId="22" fillId="0" borderId="0" xfId="0" applyFont="1" applyAlignment="1" applyProtection="1">
      <alignment horizontal="left"/>
      <protection hidden="1"/>
    </xf>
    <xf numFmtId="1" fontId="7" fillId="0" borderId="0" xfId="0" applyNumberFormat="1" applyFont="1" applyProtection="1">
      <protection hidden="1"/>
    </xf>
    <xf numFmtId="0" fontId="1" fillId="0" borderId="0" xfId="0" applyFont="1" applyProtection="1">
      <protection hidden="1"/>
    </xf>
    <xf numFmtId="0" fontId="4" fillId="0" borderId="20" xfId="0" applyFont="1" applyBorder="1" applyAlignment="1" applyProtection="1">
      <alignment horizontal="center"/>
      <protection hidden="1"/>
    </xf>
    <xf numFmtId="0" fontId="18" fillId="16" borderId="0" xfId="0" applyFont="1" applyFill="1" applyAlignment="1" applyProtection="1">
      <alignment horizontal="center"/>
      <protection hidden="1"/>
    </xf>
    <xf numFmtId="0" fontId="18" fillId="0" borderId="0" xfId="0" applyFont="1" applyProtection="1">
      <protection hidden="1"/>
    </xf>
    <xf numFmtId="164" fontId="18" fillId="0" borderId="0" xfId="0" applyNumberFormat="1" applyFont="1" applyProtection="1">
      <protection hidden="1"/>
    </xf>
    <xf numFmtId="0" fontId="18" fillId="0" borderId="0" xfId="0" applyNumberFormat="1" applyFont="1" applyProtection="1">
      <protection hidden="1"/>
    </xf>
    <xf numFmtId="0" fontId="19" fillId="0" borderId="0" xfId="0" applyFont="1" applyAlignment="1" applyProtection="1">
      <alignment horizontal="center"/>
      <protection hidden="1"/>
    </xf>
    <xf numFmtId="168" fontId="6" fillId="0" borderId="20" xfId="0" applyNumberFormat="1" applyFont="1" applyBorder="1" applyAlignment="1" applyProtection="1">
      <alignment horizontal="center"/>
      <protection hidden="1"/>
    </xf>
    <xf numFmtId="9" fontId="6" fillId="0" borderId="20" xfId="0" applyNumberFormat="1" applyFont="1" applyBorder="1" applyAlignment="1" applyProtection="1">
      <alignment horizontal="center"/>
      <protection hidden="1"/>
    </xf>
    <xf numFmtId="0" fontId="0" fillId="16" borderId="0" xfId="0" applyFont="1" applyFill="1" applyAlignment="1" applyProtection="1">
      <alignment horizontal="center"/>
      <protection hidden="1"/>
    </xf>
    <xf numFmtId="1" fontId="0" fillId="16" borderId="0" xfId="0" applyNumberFormat="1" applyFont="1" applyFill="1" applyAlignment="1" applyProtection="1">
      <alignment horizontal="center"/>
      <protection hidden="1"/>
    </xf>
    <xf numFmtId="0" fontId="0" fillId="16" borderId="0" xfId="0" applyNumberFormat="1" applyFont="1" applyFill="1" applyAlignment="1" applyProtection="1">
      <alignment horizontal="center"/>
      <protection hidden="1"/>
    </xf>
    <xf numFmtId="1" fontId="0" fillId="16" borderId="0" xfId="0" applyNumberFormat="1" applyFill="1" applyBorder="1" applyProtection="1">
      <protection hidden="1"/>
    </xf>
    <xf numFmtId="0" fontId="22" fillId="0" borderId="0" xfId="0" applyFont="1" applyAlignment="1" applyProtection="1">
      <alignment horizontal="center"/>
      <protection hidden="1"/>
    </xf>
    <xf numFmtId="0" fontId="23" fillId="0" borderId="0" xfId="0" applyFont="1" applyProtection="1">
      <protection hidden="1"/>
    </xf>
    <xf numFmtId="164" fontId="22" fillId="0" borderId="0" xfId="0" applyNumberFormat="1" applyFont="1" applyProtection="1">
      <protection hidden="1"/>
    </xf>
    <xf numFmtId="0" fontId="22" fillId="0" borderId="0" xfId="0" applyNumberFormat="1" applyFont="1" applyProtection="1">
      <protection hidden="1"/>
    </xf>
    <xf numFmtId="0" fontId="23" fillId="0" borderId="0" xfId="0" applyFont="1" applyAlignment="1" applyProtection="1">
      <alignment horizontal="center"/>
      <protection hidden="1"/>
    </xf>
    <xf numFmtId="0" fontId="0" fillId="11" borderId="0" xfId="0" applyFill="1"/>
    <xf numFmtId="0" fontId="1" fillId="24" borderId="16" xfId="0" applyFont="1" applyFill="1" applyBorder="1" applyProtection="1">
      <protection hidden="1"/>
    </xf>
    <xf numFmtId="0" fontId="1" fillId="24" borderId="17" xfId="0" applyFont="1" applyFill="1" applyBorder="1" applyProtection="1">
      <protection hidden="1"/>
    </xf>
    <xf numFmtId="0" fontId="1" fillId="24" borderId="18" xfId="0" applyFont="1" applyFill="1" applyBorder="1" applyProtection="1">
      <protection hidden="1"/>
    </xf>
    <xf numFmtId="0" fontId="1" fillId="24" borderId="32" xfId="0" applyFont="1" applyFill="1" applyBorder="1" applyProtection="1">
      <protection hidden="1"/>
    </xf>
    <xf numFmtId="172" fontId="0" fillId="0" borderId="0" xfId="0" applyNumberFormat="1" applyProtection="1">
      <protection hidden="1"/>
    </xf>
    <xf numFmtId="0" fontId="20" fillId="0" borderId="19" xfId="0" applyFont="1" applyBorder="1" applyProtection="1">
      <protection hidden="1"/>
    </xf>
    <xf numFmtId="172" fontId="7" fillId="0" borderId="57" xfId="0" applyNumberFormat="1" applyFont="1" applyBorder="1" applyAlignment="1" applyProtection="1">
      <alignment horizontal="center" vertical="center"/>
      <protection hidden="1"/>
    </xf>
    <xf numFmtId="171" fontId="7" fillId="0" borderId="58" xfId="0" applyNumberFormat="1" applyFont="1" applyBorder="1" applyAlignment="1" applyProtection="1">
      <alignment horizontal="center" vertical="center"/>
      <protection hidden="1"/>
    </xf>
    <xf numFmtId="168" fontId="7" fillId="0" borderId="59" xfId="0" applyNumberFormat="1" applyFont="1" applyBorder="1" applyAlignment="1" applyProtection="1">
      <alignment horizontal="center" vertical="center"/>
      <protection hidden="1"/>
    </xf>
    <xf numFmtId="3" fontId="7" fillId="0" borderId="45" xfId="0" applyNumberFormat="1" applyFont="1" applyBorder="1" applyAlignment="1" applyProtection="1">
      <alignment horizontal="center"/>
      <protection hidden="1"/>
    </xf>
    <xf numFmtId="168" fontId="7" fillId="0" borderId="46" xfId="0" applyNumberFormat="1" applyFont="1" applyFill="1" applyBorder="1" applyAlignment="1" applyProtection="1">
      <alignment horizontal="center"/>
      <protection hidden="1"/>
    </xf>
    <xf numFmtId="168" fontId="7" fillId="0" borderId="76" xfId="0" applyNumberFormat="1" applyFont="1" applyFill="1" applyBorder="1" applyAlignment="1" applyProtection="1">
      <alignment horizontal="center"/>
      <protection hidden="1"/>
    </xf>
    <xf numFmtId="9" fontId="7" fillId="0" borderId="76" xfId="0" applyNumberFormat="1" applyFont="1" applyFill="1" applyBorder="1" applyAlignment="1" applyProtection="1">
      <alignment horizontal="center"/>
      <protection hidden="1"/>
    </xf>
    <xf numFmtId="9" fontId="7" fillId="0" borderId="38" xfId="0" applyNumberFormat="1" applyFont="1" applyFill="1" applyBorder="1" applyAlignment="1" applyProtection="1">
      <alignment horizontal="center"/>
      <protection hidden="1"/>
    </xf>
    <xf numFmtId="3" fontId="7" fillId="0" borderId="11" xfId="0" applyNumberFormat="1" applyFont="1" applyBorder="1" applyAlignment="1" applyProtection="1">
      <alignment horizontal="center"/>
      <protection hidden="1"/>
    </xf>
    <xf numFmtId="0" fontId="0" fillId="0" borderId="0" xfId="0" applyBorder="1"/>
    <xf numFmtId="3" fontId="7" fillId="0" borderId="48" xfId="0" applyNumberFormat="1" applyFont="1" applyBorder="1" applyAlignment="1" applyProtection="1">
      <alignment horizontal="center"/>
      <protection hidden="1"/>
    </xf>
    <xf numFmtId="168" fontId="7" fillId="0" borderId="49" xfId="0" applyNumberFormat="1" applyFont="1" applyFill="1" applyBorder="1" applyAlignment="1" applyProtection="1">
      <alignment horizontal="center"/>
      <protection hidden="1"/>
    </xf>
    <xf numFmtId="3" fontId="7" fillId="0" borderId="12" xfId="0" applyNumberFormat="1" applyFont="1" applyBorder="1" applyAlignment="1" applyProtection="1">
      <alignment horizontal="center"/>
      <protection hidden="1"/>
    </xf>
    <xf numFmtId="9" fontId="7" fillId="0" borderId="77" xfId="0" applyNumberFormat="1" applyFont="1" applyFill="1" applyBorder="1" applyAlignment="1" applyProtection="1">
      <alignment horizontal="center"/>
      <protection hidden="1"/>
    </xf>
    <xf numFmtId="168" fontId="7" fillId="0" borderId="77" xfId="0" applyNumberFormat="1" applyFont="1" applyFill="1" applyBorder="1" applyAlignment="1" applyProtection="1">
      <alignment horizontal="center"/>
      <protection hidden="1"/>
    </xf>
    <xf numFmtId="168" fontId="7" fillId="0" borderId="58" xfId="0" applyNumberFormat="1" applyFont="1" applyFill="1" applyBorder="1" applyAlignment="1" applyProtection="1">
      <alignment horizontal="center"/>
      <protection hidden="1"/>
    </xf>
    <xf numFmtId="0" fontId="0" fillId="0" borderId="33" xfId="0" applyBorder="1"/>
    <xf numFmtId="0" fontId="27" fillId="0" borderId="57" xfId="0" applyFont="1" applyBorder="1" applyAlignment="1" applyProtection="1">
      <alignment horizontal="center" vertical="center" wrapText="1"/>
      <protection hidden="1"/>
    </xf>
    <xf numFmtId="3" fontId="27" fillId="0" borderId="58" xfId="0" applyNumberFormat="1" applyFont="1" applyFill="1" applyBorder="1" applyAlignment="1" applyProtection="1">
      <alignment horizontal="center" vertical="center" wrapText="1"/>
      <protection hidden="1"/>
    </xf>
    <xf numFmtId="3" fontId="27" fillId="0" borderId="61" xfId="0" applyNumberFormat="1" applyFont="1" applyFill="1" applyBorder="1" applyAlignment="1" applyProtection="1">
      <alignment horizontal="center" vertical="center" wrapText="1"/>
      <protection hidden="1"/>
    </xf>
    <xf numFmtId="0" fontId="27" fillId="0" borderId="56" xfId="0" applyFont="1" applyBorder="1" applyAlignment="1" applyProtection="1">
      <alignment horizontal="center" vertical="center" wrapText="1"/>
      <protection hidden="1"/>
    </xf>
    <xf numFmtId="0" fontId="27" fillId="0" borderId="58" xfId="0" applyFont="1" applyBorder="1" applyAlignment="1" applyProtection="1">
      <alignment horizontal="center" vertical="center" wrapText="1"/>
      <protection hidden="1"/>
    </xf>
    <xf numFmtId="0" fontId="27" fillId="0" borderId="60" xfId="0" applyFont="1" applyBorder="1" applyAlignment="1" applyProtection="1">
      <alignment horizontal="center" vertical="center" wrapText="1"/>
      <protection hidden="1"/>
    </xf>
    <xf numFmtId="0" fontId="0" fillId="18" borderId="107" xfId="0" applyFill="1" applyBorder="1" applyProtection="1">
      <protection locked="0"/>
    </xf>
    <xf numFmtId="3" fontId="27" fillId="0" borderId="59" xfId="0" applyNumberFormat="1" applyFont="1" applyFill="1" applyBorder="1" applyAlignment="1" applyProtection="1">
      <alignment horizontal="center" vertical="center" wrapText="1"/>
      <protection hidden="1"/>
    </xf>
    <xf numFmtId="0" fontId="0" fillId="12" borderId="108" xfId="0" applyFill="1" applyBorder="1" applyProtection="1">
      <protection hidden="1"/>
    </xf>
    <xf numFmtId="168" fontId="7" fillId="0" borderId="47" xfId="0" applyNumberFormat="1" applyFont="1" applyFill="1" applyBorder="1" applyAlignment="1" applyProtection="1">
      <alignment horizontal="center"/>
      <protection hidden="1"/>
    </xf>
    <xf numFmtId="168" fontId="7" fillId="0" borderId="14" xfId="0" applyNumberFormat="1" applyFont="1" applyFill="1" applyBorder="1" applyAlignment="1" applyProtection="1">
      <alignment horizontal="center"/>
      <protection hidden="1"/>
    </xf>
    <xf numFmtId="168" fontId="7" fillId="0" borderId="28" xfId="0" applyNumberFormat="1" applyFont="1" applyBorder="1" applyAlignment="1" applyProtection="1">
      <alignment horizontal="center"/>
      <protection hidden="1"/>
    </xf>
    <xf numFmtId="168" fontId="7" fillId="0" borderId="51" xfId="0" applyNumberFormat="1" applyFont="1" applyBorder="1" applyAlignment="1" applyProtection="1">
      <alignment horizontal="center"/>
      <protection hidden="1"/>
    </xf>
    <xf numFmtId="168" fontId="7" fillId="0" borderId="54" xfId="0" applyNumberFormat="1" applyFont="1" applyBorder="1" applyAlignment="1" applyProtection="1">
      <alignment horizontal="center"/>
      <protection hidden="1"/>
    </xf>
    <xf numFmtId="3" fontId="7" fillId="0" borderId="109" xfId="0" applyNumberFormat="1" applyFont="1" applyBorder="1" applyAlignment="1" applyProtection="1">
      <alignment horizontal="center"/>
      <protection hidden="1"/>
    </xf>
    <xf numFmtId="0" fontId="0" fillId="11" borderId="0" xfId="0" applyFill="1" applyBorder="1"/>
    <xf numFmtId="0" fontId="0" fillId="11" borderId="66" xfId="0" applyFill="1" applyBorder="1"/>
    <xf numFmtId="0" fontId="0" fillId="11" borderId="64" xfId="0" applyFill="1" applyBorder="1" applyProtection="1">
      <protection hidden="1"/>
    </xf>
    <xf numFmtId="0" fontId="34" fillId="11" borderId="0" xfId="0" applyFont="1" applyFill="1"/>
    <xf numFmtId="0" fontId="2" fillId="11" borderId="0" xfId="0" applyFont="1" applyFill="1"/>
    <xf numFmtId="0" fontId="35" fillId="11" borderId="0" xfId="0" applyFont="1" applyFill="1"/>
    <xf numFmtId="9" fontId="7" fillId="0" borderId="60" xfId="0" applyNumberFormat="1" applyFont="1" applyFill="1" applyBorder="1" applyAlignment="1" applyProtection="1">
      <alignment horizontal="center"/>
      <protection hidden="1"/>
    </xf>
    <xf numFmtId="16" fontId="0" fillId="0" borderId="0" xfId="0" applyNumberFormat="1"/>
    <xf numFmtId="0" fontId="0" fillId="0" borderId="2" xfId="0" applyBorder="1" applyProtection="1">
      <protection hidden="1"/>
    </xf>
    <xf numFmtId="0" fontId="0" fillId="0" borderId="2" xfId="0" applyFill="1" applyBorder="1" applyProtection="1">
      <protection hidden="1"/>
    </xf>
    <xf numFmtId="0" fontId="0" fillId="11" borderId="81" xfId="0" applyFill="1" applyBorder="1" applyAlignment="1" applyProtection="1">
      <alignment horizontal="center"/>
      <protection hidden="1"/>
    </xf>
    <xf numFmtId="0" fontId="0" fillId="11" borderId="89" xfId="0" applyFill="1" applyBorder="1" applyAlignment="1" applyProtection="1">
      <alignment horizontal="center"/>
      <protection hidden="1"/>
    </xf>
    <xf numFmtId="9" fontId="0" fillId="0" borderId="0" xfId="0" applyNumberFormat="1" applyAlignment="1" applyProtection="1">
      <alignment horizontal="center"/>
      <protection hidden="1"/>
    </xf>
    <xf numFmtId="0" fontId="22" fillId="0" borderId="0" xfId="0" applyFont="1" applyBorder="1" applyProtection="1">
      <protection hidden="1"/>
    </xf>
    <xf numFmtId="0" fontId="22" fillId="0" borderId="0" xfId="0" applyFont="1" applyBorder="1" applyAlignment="1" applyProtection="1">
      <alignment horizontal="center"/>
      <protection hidden="1"/>
    </xf>
    <xf numFmtId="0" fontId="2" fillId="0" borderId="0" xfId="0" applyFont="1" applyBorder="1" applyProtection="1">
      <protection hidden="1"/>
    </xf>
    <xf numFmtId="0" fontId="18" fillId="0" borderId="0" xfId="0" applyFont="1" applyBorder="1" applyAlignment="1" applyProtection="1">
      <alignment horizontal="center"/>
      <protection hidden="1"/>
    </xf>
    <xf numFmtId="168" fontId="0" fillId="0" borderId="0" xfId="0" applyNumberFormat="1" applyBorder="1" applyAlignment="1" applyProtection="1">
      <alignment horizontal="center"/>
      <protection hidden="1"/>
    </xf>
    <xf numFmtId="3" fontId="19" fillId="0" borderId="20" xfId="0" applyNumberFormat="1" applyFont="1" applyBorder="1" applyAlignment="1" applyProtection="1">
      <alignment horizontal="center"/>
      <protection hidden="1"/>
    </xf>
    <xf numFmtId="3" fontId="7" fillId="0" borderId="0" xfId="0" applyNumberFormat="1" applyFont="1" applyAlignment="1" applyProtection="1">
      <alignment horizontal="center"/>
      <protection hidden="1"/>
    </xf>
    <xf numFmtId="9" fontId="7" fillId="0" borderId="0" xfId="0" applyNumberFormat="1" applyFont="1" applyAlignment="1" applyProtection="1">
      <alignment horizontal="center"/>
      <protection hidden="1"/>
    </xf>
    <xf numFmtId="0" fontId="0" fillId="0" borderId="25" xfId="0" applyBorder="1" applyProtection="1">
      <protection hidden="1"/>
    </xf>
    <xf numFmtId="0" fontId="7" fillId="0" borderId="22" xfId="0" applyFont="1" applyBorder="1" applyAlignment="1" applyProtection="1">
      <alignment horizontal="center"/>
      <protection hidden="1"/>
    </xf>
    <xf numFmtId="9" fontId="7" fillId="0" borderId="23" xfId="0" applyNumberFormat="1" applyFont="1" applyBorder="1" applyAlignment="1" applyProtection="1">
      <alignment horizontal="center"/>
      <protection hidden="1"/>
    </xf>
    <xf numFmtId="0" fontId="0" fillId="0" borderId="4" xfId="0" applyBorder="1" applyProtection="1">
      <protection hidden="1"/>
    </xf>
    <xf numFmtId="0" fontId="7" fillId="0" borderId="0" xfId="0" applyFont="1" applyBorder="1" applyAlignment="1" applyProtection="1">
      <alignment horizontal="center"/>
      <protection hidden="1"/>
    </xf>
    <xf numFmtId="9" fontId="7" fillId="0" borderId="5" xfId="0" applyNumberFormat="1" applyFont="1" applyBorder="1" applyAlignment="1" applyProtection="1">
      <alignment horizontal="center"/>
      <protection hidden="1"/>
    </xf>
    <xf numFmtId="0" fontId="0" fillId="0" borderId="5" xfId="0" applyBorder="1" applyProtection="1">
      <protection hidden="1"/>
    </xf>
    <xf numFmtId="0" fontId="0" fillId="0" borderId="16" xfId="0" applyBorder="1" applyProtection="1">
      <protection hidden="1"/>
    </xf>
    <xf numFmtId="0" fontId="7" fillId="0" borderId="17" xfId="0" applyFont="1" applyBorder="1" applyAlignment="1" applyProtection="1">
      <alignment horizontal="center"/>
      <protection hidden="1"/>
    </xf>
    <xf numFmtId="9" fontId="7" fillId="0" borderId="18" xfId="0" applyNumberFormat="1" applyFont="1" applyBorder="1" applyAlignment="1" applyProtection="1">
      <alignment horizontal="center"/>
      <protection hidden="1"/>
    </xf>
    <xf numFmtId="10" fontId="0" fillId="0" borderId="0" xfId="0" applyNumberFormat="1" applyProtection="1">
      <protection hidden="1"/>
    </xf>
    <xf numFmtId="0" fontId="7" fillId="12" borderId="0" xfId="0" applyFont="1" applyFill="1" applyBorder="1" applyProtection="1">
      <protection hidden="1"/>
    </xf>
    <xf numFmtId="0" fontId="51" fillId="11" borderId="62" xfId="0" applyFont="1" applyFill="1" applyBorder="1" applyAlignment="1" applyProtection="1">
      <alignment horizontal="center" textRotation="90" wrapText="1"/>
      <protection hidden="1"/>
    </xf>
    <xf numFmtId="0" fontId="7" fillId="0" borderId="40" xfId="0" applyFont="1" applyBorder="1" applyAlignment="1">
      <alignment horizontal="center"/>
    </xf>
    <xf numFmtId="0" fontId="7" fillId="0" borderId="112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115" xfId="0" applyFont="1" applyBorder="1" applyAlignment="1">
      <alignment horizontal="center"/>
    </xf>
    <xf numFmtId="0" fontId="10" fillId="18" borderId="78" xfId="0" applyNumberFormat="1" applyFont="1" applyFill="1" applyBorder="1" applyAlignment="1" applyProtection="1">
      <alignment horizontal="left" vertical="center"/>
      <protection locked="0"/>
    </xf>
    <xf numFmtId="0" fontId="52" fillId="19" borderId="0" xfId="0" applyFont="1" applyFill="1" applyAlignment="1" applyProtection="1">
      <alignment horizontal="right"/>
      <protection hidden="1"/>
    </xf>
    <xf numFmtId="3" fontId="1" fillId="0" borderId="0" xfId="0" applyNumberFormat="1" applyFont="1" applyFill="1"/>
    <xf numFmtId="0" fontId="6" fillId="25" borderId="0" xfId="0" applyFont="1" applyFill="1" applyProtection="1">
      <protection hidden="1"/>
    </xf>
    <xf numFmtId="0" fontId="6" fillId="25" borderId="0" xfId="0" applyFont="1" applyFill="1" applyAlignment="1" applyProtection="1">
      <alignment horizontal="center"/>
      <protection hidden="1"/>
    </xf>
    <xf numFmtId="0" fontId="53" fillId="26" borderId="0" xfId="0" applyFont="1" applyFill="1" applyProtection="1">
      <protection hidden="1"/>
    </xf>
    <xf numFmtId="0" fontId="53" fillId="26" borderId="0" xfId="0" applyFont="1" applyFill="1" applyAlignment="1" applyProtection="1">
      <alignment horizontal="center"/>
      <protection hidden="1"/>
    </xf>
    <xf numFmtId="0" fontId="1" fillId="13" borderId="0" xfId="0" applyFont="1" applyFill="1" applyBorder="1" applyProtection="1">
      <protection hidden="1"/>
    </xf>
    <xf numFmtId="0" fontId="55" fillId="19" borderId="0" xfId="0" applyFont="1" applyFill="1" applyAlignment="1" applyProtection="1">
      <alignment horizontal="right"/>
      <protection hidden="1"/>
    </xf>
    <xf numFmtId="0" fontId="7" fillId="3" borderId="0" xfId="0" applyFont="1" applyFill="1" applyBorder="1" applyAlignment="1" applyProtection="1">
      <alignment horizontal="center"/>
      <protection hidden="1"/>
    </xf>
    <xf numFmtId="0" fontId="6" fillId="27" borderId="0" xfId="0" applyFont="1" applyFill="1" applyAlignment="1" applyProtection="1">
      <alignment horizontal="center"/>
      <protection hidden="1"/>
    </xf>
    <xf numFmtId="167" fontId="44" fillId="0" borderId="79" xfId="0" applyNumberFormat="1" applyFont="1" applyBorder="1" applyAlignment="1" applyProtection="1">
      <alignment horizontal="center" vertical="center" wrapText="1"/>
      <protection hidden="1"/>
    </xf>
    <xf numFmtId="167" fontId="44" fillId="0" borderId="85" xfId="0" applyNumberFormat="1" applyFont="1" applyBorder="1" applyAlignment="1" applyProtection="1">
      <alignment horizontal="center" vertical="center" wrapText="1"/>
      <protection hidden="1"/>
    </xf>
    <xf numFmtId="0" fontId="11" fillId="0" borderId="80" xfId="0" applyFont="1" applyBorder="1" applyAlignment="1" applyProtection="1">
      <alignment horizontal="center" vertical="center" wrapText="1"/>
      <protection hidden="1"/>
    </xf>
    <xf numFmtId="0" fontId="11" fillId="0" borderId="84" xfId="0" applyFont="1" applyBorder="1" applyAlignment="1" applyProtection="1">
      <alignment horizontal="center" vertical="center" wrapText="1"/>
      <protection hidden="1"/>
    </xf>
    <xf numFmtId="0" fontId="45" fillId="13" borderId="0" xfId="0" applyFont="1" applyFill="1" applyBorder="1" applyAlignment="1" applyProtection="1">
      <alignment horizontal="center"/>
      <protection hidden="1"/>
    </xf>
    <xf numFmtId="1" fontId="21" fillId="0" borderId="83" xfId="0" applyNumberFormat="1" applyFont="1" applyBorder="1" applyAlignment="1" applyProtection="1">
      <alignment horizontal="center" vertical="center" wrapText="1"/>
      <protection hidden="1"/>
    </xf>
    <xf numFmtId="0" fontId="21" fillId="0" borderId="79" xfId="0" applyFont="1" applyBorder="1" applyAlignment="1" applyProtection="1">
      <alignment horizontal="center" vertical="center" wrapText="1"/>
      <protection hidden="1"/>
    </xf>
    <xf numFmtId="164" fontId="42" fillId="0" borderId="79" xfId="0" applyNumberFormat="1" applyFont="1" applyBorder="1" applyAlignment="1" applyProtection="1">
      <alignment horizontal="center" vertical="center" wrapText="1"/>
      <protection hidden="1"/>
    </xf>
    <xf numFmtId="169" fontId="43" fillId="0" borderId="79" xfId="0" applyNumberFormat="1" applyFont="1" applyBorder="1" applyAlignment="1" applyProtection="1">
      <alignment horizontal="center" vertical="center" wrapText="1"/>
      <protection hidden="1"/>
    </xf>
    <xf numFmtId="9" fontId="43" fillId="0" borderId="79" xfId="0" applyNumberFormat="1" applyFont="1" applyBorder="1" applyAlignment="1" applyProtection="1">
      <alignment horizontal="center" vertical="center" wrapText="1"/>
      <protection hidden="1"/>
    </xf>
    <xf numFmtId="0" fontId="9" fillId="0" borderId="25" xfId="0" applyFont="1" applyBorder="1" applyAlignment="1" applyProtection="1">
      <alignment horizontal="center" vertical="center" textRotation="90"/>
      <protection hidden="1"/>
    </xf>
    <xf numFmtId="0" fontId="9" fillId="0" borderId="4" xfId="0" applyFont="1" applyBorder="1" applyAlignment="1" applyProtection="1">
      <alignment horizontal="center" vertical="center" textRotation="90"/>
      <protection hidden="1"/>
    </xf>
    <xf numFmtId="0" fontId="9" fillId="0" borderId="16" xfId="0" applyFont="1" applyBorder="1" applyAlignment="1" applyProtection="1">
      <alignment horizontal="center" vertical="center" textRotation="90"/>
      <protection hidden="1"/>
    </xf>
    <xf numFmtId="0" fontId="0" fillId="4" borderId="13" xfId="0" applyFill="1" applyBorder="1" applyAlignment="1" applyProtection="1">
      <alignment horizontal="left" vertical="top" wrapText="1"/>
      <protection hidden="1"/>
    </xf>
    <xf numFmtId="0" fontId="0" fillId="4" borderId="65" xfId="0" applyFill="1" applyBorder="1" applyAlignment="1" applyProtection="1">
      <alignment horizontal="left" vertical="top" wrapText="1"/>
      <protection hidden="1"/>
    </xf>
    <xf numFmtId="0" fontId="0" fillId="4" borderId="53" xfId="0" applyFill="1" applyBorder="1" applyAlignment="1" applyProtection="1">
      <alignment horizontal="left" vertical="top" wrapText="1"/>
      <protection hidden="1"/>
    </xf>
    <xf numFmtId="0" fontId="0" fillId="4" borderId="63" xfId="0" applyFill="1" applyBorder="1" applyAlignment="1" applyProtection="1">
      <alignment horizontal="left" vertical="top" wrapText="1"/>
      <protection hidden="1"/>
    </xf>
    <xf numFmtId="0" fontId="0" fillId="4" borderId="0" xfId="0" applyFill="1" applyBorder="1" applyAlignment="1" applyProtection="1">
      <alignment horizontal="left" vertical="top" wrapText="1"/>
      <protection hidden="1"/>
    </xf>
    <xf numFmtId="0" fontId="0" fillId="4" borderId="66" xfId="0" applyFill="1" applyBorder="1" applyAlignment="1" applyProtection="1">
      <alignment horizontal="left" vertical="top" wrapText="1"/>
      <protection hidden="1"/>
    </xf>
    <xf numFmtId="0" fontId="0" fillId="4" borderId="21" xfId="0" applyFill="1" applyBorder="1" applyAlignment="1" applyProtection="1">
      <alignment horizontal="left" vertical="top" wrapText="1"/>
      <protection hidden="1"/>
    </xf>
    <xf numFmtId="0" fontId="0" fillId="4" borderId="33" xfId="0" applyFill="1" applyBorder="1" applyAlignment="1" applyProtection="1">
      <alignment horizontal="left" vertical="top" wrapText="1"/>
      <protection hidden="1"/>
    </xf>
    <xf numFmtId="0" fontId="0" fillId="4" borderId="67" xfId="0" applyFill="1" applyBorder="1" applyAlignment="1" applyProtection="1">
      <alignment horizontal="left" vertical="top" wrapText="1"/>
      <protection hidden="1"/>
    </xf>
    <xf numFmtId="0" fontId="9" fillId="11" borderId="25" xfId="0" applyFont="1" applyFill="1" applyBorder="1" applyAlignment="1" applyProtection="1">
      <alignment horizontal="center" vertical="center" textRotation="90"/>
      <protection hidden="1"/>
    </xf>
    <xf numFmtId="0" fontId="9" fillId="11" borderId="4" xfId="0" applyFont="1" applyFill="1" applyBorder="1" applyAlignment="1" applyProtection="1">
      <alignment horizontal="center" vertical="center" textRotation="90"/>
      <protection hidden="1"/>
    </xf>
    <xf numFmtId="0" fontId="9" fillId="11" borderId="16" xfId="0" applyFont="1" applyFill="1" applyBorder="1" applyAlignment="1" applyProtection="1">
      <alignment horizontal="center" vertical="center" textRotation="90"/>
      <protection hidden="1"/>
    </xf>
    <xf numFmtId="0" fontId="7" fillId="2" borderId="0" xfId="0" applyFont="1" applyFill="1" applyBorder="1" applyAlignment="1" applyProtection="1">
      <alignment horizontal="center" vertical="center"/>
      <protection hidden="1"/>
    </xf>
    <xf numFmtId="0" fontId="37" fillId="13" borderId="0" xfId="0" applyFont="1" applyFill="1" applyBorder="1" applyAlignment="1" applyProtection="1">
      <alignment horizontal="center"/>
      <protection hidden="1"/>
    </xf>
    <xf numFmtId="0" fontId="37" fillId="13" borderId="17" xfId="0" applyFont="1" applyFill="1" applyBorder="1" applyAlignment="1" applyProtection="1">
      <alignment horizontal="center"/>
      <protection hidden="1"/>
    </xf>
    <xf numFmtId="0" fontId="12" fillId="5" borderId="81" xfId="0" applyFont="1" applyFill="1" applyBorder="1" applyAlignment="1" applyProtection="1">
      <alignment horizontal="center" vertical="center" wrapText="1"/>
      <protection locked="0"/>
    </xf>
    <xf numFmtId="0" fontId="12" fillId="5" borderId="62" xfId="0" applyFont="1" applyFill="1" applyBorder="1" applyAlignment="1" applyProtection="1">
      <alignment horizontal="center" vertical="center" wrapText="1"/>
      <protection locked="0"/>
    </xf>
    <xf numFmtId="0" fontId="11" fillId="2" borderId="4" xfId="0" applyFont="1" applyFill="1" applyBorder="1" applyAlignment="1" applyProtection="1">
      <alignment horizontal="right" vertical="center" wrapText="1"/>
      <protection hidden="1"/>
    </xf>
    <xf numFmtId="0" fontId="8" fillId="3" borderId="22" xfId="0" applyFont="1" applyFill="1" applyBorder="1" applyAlignment="1" applyProtection="1">
      <alignment horizontal="center"/>
      <protection hidden="1"/>
    </xf>
    <xf numFmtId="0" fontId="8" fillId="3" borderId="0" xfId="0" applyFont="1" applyFill="1" applyBorder="1" applyAlignment="1" applyProtection="1">
      <alignment horizontal="center"/>
      <protection hidden="1"/>
    </xf>
    <xf numFmtId="0" fontId="21" fillId="4" borderId="13" xfId="0" applyFont="1" applyFill="1" applyBorder="1" applyAlignment="1" applyProtection="1">
      <alignment horizontal="center" vertical="center"/>
      <protection hidden="1"/>
    </xf>
    <xf numFmtId="0" fontId="21" fillId="4" borderId="53" xfId="0" applyFont="1" applyFill="1" applyBorder="1" applyAlignment="1" applyProtection="1">
      <alignment horizontal="center" vertical="center"/>
      <protection hidden="1"/>
    </xf>
    <xf numFmtId="0" fontId="21" fillId="4" borderId="21" xfId="0" applyFont="1" applyFill="1" applyBorder="1" applyAlignment="1" applyProtection="1">
      <alignment horizontal="center" vertical="center"/>
      <protection hidden="1"/>
    </xf>
    <xf numFmtId="0" fontId="21" fillId="4" borderId="67" xfId="0" applyFont="1" applyFill="1" applyBorder="1" applyAlignment="1" applyProtection="1">
      <alignment horizontal="center" vertical="center"/>
      <protection hidden="1"/>
    </xf>
    <xf numFmtId="0" fontId="10" fillId="3" borderId="33" xfId="0" applyFont="1" applyFill="1" applyBorder="1" applyAlignment="1" applyProtection="1">
      <alignment horizontal="center"/>
      <protection hidden="1"/>
    </xf>
    <xf numFmtId="168" fontId="43" fillId="0" borderId="79" xfId="0" applyNumberFormat="1" applyFont="1" applyBorder="1" applyAlignment="1" applyProtection="1">
      <alignment horizontal="center" vertical="center" wrapText="1"/>
      <protection hidden="1"/>
    </xf>
    <xf numFmtId="0" fontId="11" fillId="0" borderId="82" xfId="0" applyFont="1" applyBorder="1" applyAlignment="1" applyProtection="1">
      <alignment horizontal="center" vertical="center" wrapText="1"/>
      <protection hidden="1"/>
    </xf>
    <xf numFmtId="169" fontId="0" fillId="4" borderId="13" xfId="0" applyNumberFormat="1" applyFill="1" applyBorder="1" applyAlignment="1" applyProtection="1">
      <alignment horizontal="left" vertical="top" wrapText="1"/>
      <protection hidden="1"/>
    </xf>
    <xf numFmtId="0" fontId="9" fillId="0" borderId="55" xfId="0" applyFont="1" applyBorder="1" applyAlignment="1" applyProtection="1">
      <alignment horizontal="center" vertical="center" textRotation="90"/>
      <protection hidden="1"/>
    </xf>
    <xf numFmtId="0" fontId="4" fillId="0" borderId="25" xfId="0" applyFont="1" applyBorder="1" applyAlignment="1" applyProtection="1">
      <alignment horizontal="center"/>
      <protection hidden="1"/>
    </xf>
    <xf numFmtId="0" fontId="4" fillId="0" borderId="22" xfId="0" applyFont="1" applyBorder="1" applyAlignment="1" applyProtection="1">
      <alignment horizontal="center"/>
      <protection hidden="1"/>
    </xf>
    <xf numFmtId="0" fontId="4" fillId="0" borderId="23" xfId="0" applyFont="1" applyBorder="1" applyAlignment="1" applyProtection="1">
      <alignment horizontal="center"/>
      <protection hidden="1"/>
    </xf>
    <xf numFmtId="0" fontId="1" fillId="0" borderId="25" xfId="0" applyFont="1" applyBorder="1" applyAlignment="1" applyProtection="1">
      <alignment horizontal="center"/>
      <protection hidden="1"/>
    </xf>
    <xf numFmtId="0" fontId="1" fillId="0" borderId="23" xfId="0" applyFont="1" applyBorder="1" applyAlignment="1" applyProtection="1">
      <alignment horizontal="center"/>
      <protection hidden="1"/>
    </xf>
    <xf numFmtId="0" fontId="0" fillId="0" borderId="23" xfId="0" applyBorder="1" applyAlignment="1" applyProtection="1">
      <alignment horizontal="center"/>
      <protection hidden="1"/>
    </xf>
    <xf numFmtId="0" fontId="1" fillId="0" borderId="22" xfId="0" applyFont="1" applyBorder="1" applyAlignment="1" applyProtection="1">
      <alignment horizontal="center"/>
      <protection hidden="1"/>
    </xf>
    <xf numFmtId="0" fontId="4" fillId="0" borderId="90" xfId="0" applyFont="1" applyBorder="1" applyAlignment="1" applyProtection="1">
      <alignment horizontal="center"/>
      <protection hidden="1"/>
    </xf>
    <xf numFmtId="0" fontId="4" fillId="0" borderId="92" xfId="0" applyFont="1" applyBorder="1" applyAlignment="1" applyProtection="1">
      <alignment horizontal="center"/>
      <protection hidden="1"/>
    </xf>
    <xf numFmtId="0" fontId="4" fillId="0" borderId="30" xfId="0" applyFont="1" applyBorder="1" applyAlignment="1" applyProtection="1">
      <alignment horizontal="center"/>
      <protection hidden="1"/>
    </xf>
    <xf numFmtId="164" fontId="1" fillId="0" borderId="25" xfId="0" applyNumberFormat="1" applyFont="1" applyBorder="1" applyAlignment="1" applyProtection="1">
      <alignment horizontal="center"/>
      <protection hidden="1"/>
    </xf>
    <xf numFmtId="164" fontId="1" fillId="0" borderId="22" xfId="0" applyNumberFormat="1" applyFont="1" applyBorder="1" applyAlignment="1" applyProtection="1">
      <alignment horizontal="center"/>
      <protection hidden="1"/>
    </xf>
    <xf numFmtId="164" fontId="1" fillId="0" borderId="23" xfId="0" applyNumberFormat="1" applyFont="1" applyBorder="1" applyAlignment="1" applyProtection="1">
      <alignment horizontal="center"/>
      <protection hidden="1"/>
    </xf>
    <xf numFmtId="0" fontId="7" fillId="0" borderId="10" xfId="0" applyFont="1" applyBorder="1" applyAlignment="1">
      <alignment horizontal="left"/>
    </xf>
    <xf numFmtId="0" fontId="7" fillId="0" borderId="112" xfId="0" applyFont="1" applyBorder="1" applyAlignment="1">
      <alignment horizontal="left"/>
    </xf>
    <xf numFmtId="172" fontId="7" fillId="0" borderId="112" xfId="0" applyNumberFormat="1" applyFont="1" applyBorder="1" applyAlignment="1">
      <alignment horizontal="center"/>
    </xf>
    <xf numFmtId="167" fontId="7" fillId="0" borderId="112" xfId="0" applyNumberFormat="1" applyFont="1" applyBorder="1" applyAlignment="1">
      <alignment horizontal="center"/>
    </xf>
    <xf numFmtId="0" fontId="7" fillId="0" borderId="112" xfId="0" applyFont="1" applyBorder="1" applyAlignment="1">
      <alignment horizontal="center"/>
    </xf>
    <xf numFmtId="0" fontId="7" fillId="0" borderId="113" xfId="0" applyFont="1" applyBorder="1" applyAlignment="1">
      <alignment horizontal="center"/>
    </xf>
    <xf numFmtId="0" fontId="7" fillId="0" borderId="8" xfId="0" applyFont="1" applyBorder="1" applyAlignment="1">
      <alignment horizontal="left"/>
    </xf>
    <xf numFmtId="0" fontId="7" fillId="0" borderId="40" xfId="0" applyFont="1" applyBorder="1" applyAlignment="1">
      <alignment horizontal="left"/>
    </xf>
    <xf numFmtId="172" fontId="7" fillId="0" borderId="40" xfId="0" applyNumberFormat="1" applyFont="1" applyBorder="1" applyAlignment="1">
      <alignment horizontal="center"/>
    </xf>
    <xf numFmtId="167" fontId="7" fillId="0" borderId="40" xfId="0" applyNumberFormat="1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0" fontId="7" fillId="0" borderId="111" xfId="0" applyFont="1" applyBorder="1" applyAlignment="1">
      <alignment horizontal="center"/>
    </xf>
    <xf numFmtId="0" fontId="7" fillId="0" borderId="24" xfId="0" applyFont="1" applyBorder="1" applyAlignment="1">
      <alignment horizontal="left"/>
    </xf>
    <xf numFmtId="0" fontId="7" fillId="0" borderId="110" xfId="0" applyFont="1" applyBorder="1" applyAlignment="1">
      <alignment horizontal="left"/>
    </xf>
    <xf numFmtId="172" fontId="7" fillId="0" borderId="4" xfId="0" applyNumberFormat="1" applyFont="1" applyBorder="1" applyAlignment="1">
      <alignment horizontal="center"/>
    </xf>
    <xf numFmtId="172" fontId="7" fillId="0" borderId="5" xfId="0" applyNumberFormat="1" applyFont="1" applyBorder="1" applyAlignment="1">
      <alignment horizontal="center"/>
    </xf>
    <xf numFmtId="167" fontId="7" fillId="0" borderId="4" xfId="0" applyNumberFormat="1" applyFont="1" applyBorder="1" applyAlignment="1">
      <alignment horizontal="center"/>
    </xf>
    <xf numFmtId="167" fontId="7" fillId="0" borderId="0" xfId="0" applyNumberFormat="1" applyFont="1" applyBorder="1" applyAlignment="1">
      <alignment horizontal="center"/>
    </xf>
    <xf numFmtId="167" fontId="7" fillId="0" borderId="5" xfId="0" applyNumberFormat="1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5" xfId="0" applyFont="1" applyBorder="1" applyAlignment="1">
      <alignment horizontal="center"/>
    </xf>
    <xf numFmtId="0" fontId="7" fillId="0" borderId="110" xfId="0" applyFont="1" applyBorder="1" applyAlignment="1">
      <alignment horizontal="center"/>
    </xf>
    <xf numFmtId="0" fontId="7" fillId="0" borderId="55" xfId="0" applyFont="1" applyBorder="1" applyAlignment="1">
      <alignment horizontal="center"/>
    </xf>
    <xf numFmtId="0" fontId="50" fillId="12" borderId="0" xfId="0" applyFont="1" applyFill="1" applyBorder="1" applyAlignment="1" applyProtection="1">
      <alignment horizontal="center" vertical="center"/>
      <protection hidden="1"/>
    </xf>
    <xf numFmtId="0" fontId="7" fillId="0" borderId="114" xfId="0" applyFont="1" applyBorder="1" applyAlignment="1">
      <alignment horizontal="center"/>
    </xf>
    <xf numFmtId="0" fontId="7" fillId="0" borderId="115" xfId="0" applyFont="1" applyBorder="1" applyAlignment="1">
      <alignment horizontal="center"/>
    </xf>
    <xf numFmtId="0" fontId="7" fillId="0" borderId="116" xfId="0" applyFont="1" applyBorder="1" applyAlignment="1">
      <alignment horizontal="center"/>
    </xf>
    <xf numFmtId="0" fontId="4" fillId="0" borderId="86" xfId="0" applyFont="1" applyBorder="1" applyAlignment="1" applyProtection="1">
      <alignment horizontal="center" textRotation="90"/>
      <protection hidden="1"/>
    </xf>
    <xf numFmtId="0" fontId="4" fillId="0" borderId="43" xfId="0" applyFont="1" applyBorder="1" applyAlignment="1" applyProtection="1">
      <alignment horizontal="center" textRotation="90"/>
      <protection hidden="1"/>
    </xf>
    <xf numFmtId="0" fontId="6" fillId="0" borderId="88" xfId="0" applyFont="1" applyFill="1" applyBorder="1" applyAlignment="1" applyProtection="1">
      <alignment horizontal="center" vertical="center"/>
      <protection hidden="1"/>
    </xf>
    <xf numFmtId="0" fontId="6" fillId="0" borderId="44" xfId="0" applyFont="1" applyFill="1" applyBorder="1" applyAlignment="1" applyProtection="1">
      <alignment horizontal="center" vertical="center"/>
      <protection hidden="1"/>
    </xf>
    <xf numFmtId="0" fontId="6" fillId="0" borderId="88" xfId="0" applyFont="1" applyBorder="1" applyAlignment="1" applyProtection="1">
      <alignment horizontal="center" vertical="center"/>
      <protection hidden="1"/>
    </xf>
    <xf numFmtId="0" fontId="6" fillId="0" borderId="44" xfId="0" applyFont="1" applyBorder="1" applyAlignment="1" applyProtection="1">
      <alignment horizontal="center" vertical="center"/>
      <protection hidden="1"/>
    </xf>
    <xf numFmtId="0" fontId="6" fillId="0" borderId="87" xfId="0" applyFont="1" applyBorder="1" applyAlignment="1" applyProtection="1">
      <alignment horizontal="center" vertical="center"/>
      <protection hidden="1"/>
    </xf>
    <xf numFmtId="0" fontId="6" fillId="0" borderId="52" xfId="0" applyFont="1" applyBorder="1" applyAlignment="1" applyProtection="1">
      <alignment horizontal="center" vertical="center"/>
      <protection hidden="1"/>
    </xf>
    <xf numFmtId="0" fontId="21" fillId="0" borderId="0" xfId="0" applyFont="1" applyBorder="1" applyAlignment="1" applyProtection="1">
      <alignment horizontal="center"/>
      <protection hidden="1"/>
    </xf>
    <xf numFmtId="0" fontId="48" fillId="0" borderId="13" xfId="0" applyFont="1" applyFill="1" applyBorder="1" applyAlignment="1" applyProtection="1">
      <alignment horizontal="center" vertical="center" wrapText="1"/>
      <protection hidden="1"/>
    </xf>
    <xf numFmtId="0" fontId="48" fillId="0" borderId="53" xfId="0" applyFont="1" applyFill="1" applyBorder="1" applyAlignment="1" applyProtection="1">
      <alignment horizontal="center" vertical="center" wrapText="1"/>
      <protection hidden="1"/>
    </xf>
    <xf numFmtId="0" fontId="48" fillId="0" borderId="63" xfId="0" applyFont="1" applyFill="1" applyBorder="1" applyAlignment="1" applyProtection="1">
      <alignment horizontal="center" vertical="center" wrapText="1"/>
      <protection hidden="1"/>
    </xf>
    <xf numFmtId="0" fontId="48" fillId="0" borderId="66" xfId="0" applyFont="1" applyFill="1" applyBorder="1" applyAlignment="1" applyProtection="1">
      <alignment horizontal="center" vertical="center" wrapText="1"/>
      <protection hidden="1"/>
    </xf>
    <xf numFmtId="0" fontId="48" fillId="0" borderId="21" xfId="0" applyFont="1" applyFill="1" applyBorder="1" applyAlignment="1" applyProtection="1">
      <alignment horizontal="center" vertical="center" wrapText="1"/>
      <protection hidden="1"/>
    </xf>
    <xf numFmtId="0" fontId="48" fillId="0" borderId="67" xfId="0" applyFont="1" applyFill="1" applyBorder="1" applyAlignment="1" applyProtection="1">
      <alignment horizontal="center" vertical="center" wrapText="1"/>
      <protection hidden="1"/>
    </xf>
    <xf numFmtId="0" fontId="54" fillId="11" borderId="13" xfId="0" applyFont="1" applyFill="1" applyBorder="1" applyAlignment="1">
      <alignment horizontal="right" vertical="center" wrapText="1"/>
    </xf>
    <xf numFmtId="0" fontId="54" fillId="11" borderId="65" xfId="0" applyFont="1" applyFill="1" applyBorder="1" applyAlignment="1">
      <alignment horizontal="right" vertical="center" wrapText="1"/>
    </xf>
    <xf numFmtId="0" fontId="54" fillId="11" borderId="63" xfId="0" applyFont="1" applyFill="1" applyBorder="1" applyAlignment="1">
      <alignment horizontal="right" vertical="center" wrapText="1"/>
    </xf>
    <xf numFmtId="0" fontId="54" fillId="11" borderId="0" xfId="0" applyFont="1" applyFill="1" applyBorder="1" applyAlignment="1">
      <alignment horizontal="right" vertical="center" wrapText="1"/>
    </xf>
    <xf numFmtId="0" fontId="6" fillId="0" borderId="25" xfId="0" applyFont="1" applyBorder="1" applyAlignment="1" applyProtection="1">
      <alignment horizontal="center" vertical="center"/>
      <protection hidden="1"/>
    </xf>
    <xf numFmtId="0" fontId="6" fillId="0" borderId="22" xfId="0" applyFont="1" applyBorder="1" applyAlignment="1" applyProtection="1">
      <alignment horizontal="center" vertical="center"/>
      <protection hidden="1"/>
    </xf>
    <xf numFmtId="0" fontId="6" fillId="11" borderId="105" xfId="0" applyFont="1" applyFill="1" applyBorder="1" applyAlignment="1" applyProtection="1">
      <alignment horizontal="center" vertical="center"/>
      <protection hidden="1"/>
    </xf>
    <xf numFmtId="0" fontId="6" fillId="11" borderId="22" xfId="0" applyFont="1" applyFill="1" applyBorder="1" applyAlignment="1" applyProtection="1">
      <alignment horizontal="center" vertical="center"/>
      <protection hidden="1"/>
    </xf>
    <xf numFmtId="0" fontId="6" fillId="11" borderId="23" xfId="0" applyFont="1" applyFill="1" applyBorder="1" applyAlignment="1" applyProtection="1">
      <alignment horizontal="center" vertical="center"/>
      <protection hidden="1"/>
    </xf>
    <xf numFmtId="164" fontId="1" fillId="18" borderId="103" xfId="0" applyNumberFormat="1" applyFont="1" applyFill="1" applyBorder="1" applyAlignment="1" applyProtection="1">
      <alignment horizontal="center"/>
      <protection locked="0"/>
    </xf>
    <xf numFmtId="164" fontId="1" fillId="18" borderId="104" xfId="0" applyNumberFormat="1" applyFont="1" applyFill="1" applyBorder="1" applyAlignment="1" applyProtection="1">
      <alignment horizontal="center"/>
      <protection locked="0"/>
    </xf>
    <xf numFmtId="0" fontId="0" fillId="18" borderId="90" xfId="0" applyFill="1" applyBorder="1" applyAlignment="1" applyProtection="1">
      <alignment horizontal="center"/>
      <protection locked="0"/>
    </xf>
    <xf numFmtId="0" fontId="0" fillId="18" borderId="30" xfId="0" applyFill="1" applyBorder="1" applyAlignment="1" applyProtection="1">
      <alignment horizontal="center"/>
      <protection locked="0"/>
    </xf>
    <xf numFmtId="0" fontId="6" fillId="0" borderId="23" xfId="0" applyFont="1" applyBorder="1" applyAlignment="1" applyProtection="1">
      <alignment horizontal="center" vertical="center"/>
      <protection hidden="1"/>
    </xf>
    <xf numFmtId="164" fontId="0" fillId="18" borderId="101" xfId="0" applyNumberFormat="1" applyFill="1" applyBorder="1" applyAlignment="1" applyProtection="1">
      <alignment horizontal="center"/>
      <protection locked="0"/>
    </xf>
    <xf numFmtId="164" fontId="0" fillId="18" borderId="102" xfId="0" applyNumberFormat="1" applyFill="1" applyBorder="1" applyAlignment="1" applyProtection="1">
      <alignment horizontal="center"/>
      <protection locked="0"/>
    </xf>
    <xf numFmtId="3" fontId="49" fillId="0" borderId="13" xfId="0" applyNumberFormat="1" applyFont="1" applyBorder="1" applyAlignment="1" applyProtection="1">
      <alignment horizontal="center" vertical="center"/>
      <protection hidden="1"/>
    </xf>
    <xf numFmtId="3" fontId="49" fillId="0" borderId="65" xfId="0" applyNumberFormat="1" applyFont="1" applyBorder="1" applyAlignment="1" applyProtection="1">
      <alignment horizontal="center" vertical="center"/>
      <protection hidden="1"/>
    </xf>
    <xf numFmtId="3" fontId="49" fillId="0" borderId="53" xfId="0" applyNumberFormat="1" applyFont="1" applyBorder="1" applyAlignment="1" applyProtection="1">
      <alignment horizontal="center" vertical="center"/>
      <protection hidden="1"/>
    </xf>
    <xf numFmtId="3" fontId="49" fillId="0" borderId="63" xfId="0" applyNumberFormat="1" applyFont="1" applyBorder="1" applyAlignment="1" applyProtection="1">
      <alignment horizontal="center" vertical="center"/>
      <protection hidden="1"/>
    </xf>
    <xf numFmtId="3" fontId="49" fillId="0" borderId="0" xfId="0" applyNumberFormat="1" applyFont="1" applyBorder="1" applyAlignment="1" applyProtection="1">
      <alignment horizontal="center" vertical="center"/>
      <protection hidden="1"/>
    </xf>
    <xf numFmtId="3" fontId="49" fillId="0" borderId="66" xfId="0" applyNumberFormat="1" applyFont="1" applyBorder="1" applyAlignment="1" applyProtection="1">
      <alignment horizontal="center" vertical="center"/>
      <protection hidden="1"/>
    </xf>
    <xf numFmtId="0" fontId="6" fillId="0" borderId="106" xfId="0" applyFont="1" applyBorder="1" applyAlignment="1" applyProtection="1">
      <alignment horizontal="center" vertical="center"/>
      <protection hidden="1"/>
    </xf>
    <xf numFmtId="0" fontId="41" fillId="11" borderId="29" xfId="0" applyFont="1" applyFill="1" applyBorder="1" applyAlignment="1" applyProtection="1">
      <alignment horizontal="center"/>
      <protection hidden="1"/>
    </xf>
    <xf numFmtId="0" fontId="41" fillId="11" borderId="91" xfId="0" applyFont="1" applyFill="1" applyBorder="1" applyAlignment="1" applyProtection="1">
      <alignment horizontal="center"/>
      <protection hidden="1"/>
    </xf>
    <xf numFmtId="0" fontId="41" fillId="11" borderId="27" xfId="0" applyFont="1" applyFill="1" applyBorder="1" applyAlignment="1" applyProtection="1">
      <alignment horizontal="center"/>
      <protection hidden="1"/>
    </xf>
  </cellXfs>
  <cellStyles count="2">
    <cellStyle name="Hyperlink" xfId="1" builtinId="8"/>
    <cellStyle name="Normal" xfId="0" builtinId="0"/>
  </cellStyles>
  <dxfs count="99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00B05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339933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CC00FF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CC00FF"/>
      </font>
    </dxf>
    <dxf>
      <font>
        <color theme="0"/>
      </font>
    </dxf>
    <dxf>
      <font>
        <b/>
        <i val="0"/>
        <color rgb="FF00B050"/>
      </font>
    </dxf>
    <dxf>
      <font>
        <b/>
        <i val="0"/>
        <color rgb="FFCC00FF"/>
      </font>
    </dxf>
    <dxf>
      <font>
        <color theme="0"/>
      </font>
    </dxf>
    <dxf>
      <font>
        <b/>
        <i val="0"/>
        <color rgb="FF339933"/>
      </font>
    </dxf>
    <dxf>
      <font>
        <b/>
        <i val="0"/>
        <color rgb="FFCC00FF"/>
      </font>
    </dxf>
    <dxf>
      <font>
        <color theme="0"/>
      </font>
    </dxf>
    <dxf>
      <font>
        <b/>
        <i val="0"/>
        <color rgb="FFFF0000"/>
      </font>
    </dxf>
    <dxf>
      <font>
        <color theme="0" tint="-0.24994659260841701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339933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color rgb="FFCC00FF"/>
      </font>
    </dxf>
    <dxf>
      <font>
        <b/>
        <i val="0"/>
        <color rgb="FF339933"/>
      </font>
    </dxf>
    <dxf>
      <font>
        <color theme="0" tint="-0.24994659260841701"/>
      </font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99FF99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Product/Service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4868338931035541"/>
          <c:y val="0.15034560688947507"/>
          <c:w val="0.62585189428954069"/>
          <c:h val="0.78466046798572242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explosion val="25"/>
          <c:dLbls>
            <c:dLbl>
              <c:idx val="2"/>
              <c:layout>
                <c:manualLayout>
                  <c:x val="5.3913010873640817E-2"/>
                  <c:y val="0.11124943737243569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4.5579677540307464E-2"/>
                  <c:y val="9.9265588204117988E-2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0.27565925935596219"/>
                  <c:y val="-1.329012722614274E-2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0.36598177035345125"/>
                  <c:y val="-3.3959496635211522E-3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38785272678978783"/>
                  <c:y val="-1.2539108976336304E-2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35781292444081148"/>
                  <c:y val="-5.6927561047774335E-3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0.37291090389542841"/>
                  <c:y val="-8.144109889141396E-3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0.38321598159461467"/>
                  <c:y val="-1.119193458020408E-2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0.38007954444461745"/>
                  <c:y val="-3.4812497245846743E-4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0.37823503922241064"/>
                  <c:y val="-1.4990777521073216E-2"/>
                </c:manualLayout>
              </c:layout>
              <c:numFmt formatCode="\$#,##0" sourceLinked="0"/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numFmt formatCode="\$#,##0" sourceLinked="0"/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'Historical Report'!$AD$22:$AD$33</c:f>
              <c:strCache>
                <c:ptCount val="12"/>
                <c:pt idx="0">
                  <c:v>Too many pie slices</c:v>
                </c:pt>
                <c:pt idx="1">
                  <c:v>Too many pie slices</c:v>
                </c:pt>
                <c:pt idx="2">
                  <c:v>Too many pie slices</c:v>
                </c:pt>
                <c:pt idx="3">
                  <c:v>Too many pie slices</c:v>
                </c:pt>
                <c:pt idx="4">
                  <c:v>Too many pie slices</c:v>
                </c:pt>
                <c:pt idx="5">
                  <c:v>Too many pie slices</c:v>
                </c:pt>
                <c:pt idx="6">
                  <c:v>Too many pie slices</c:v>
                </c:pt>
                <c:pt idx="7">
                  <c:v>Too many pie slices</c:v>
                </c:pt>
                <c:pt idx="8">
                  <c:v>Too many pie slices</c:v>
                </c:pt>
                <c:pt idx="9">
                  <c:v>Too many pie slices</c:v>
                </c:pt>
                <c:pt idx="10">
                  <c:v>Too many pie slices</c:v>
                </c:pt>
                <c:pt idx="11">
                  <c:v>Too many pie slices</c:v>
                </c:pt>
              </c:strCache>
            </c:strRef>
          </c:cat>
          <c:val>
            <c:numRef>
              <c:f>'Historical Report'!$AE$22:$AE$33</c:f>
              <c:numCache>
                <c:formatCode>"$"#,##0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>
      <a:solidFill>
        <a:sysClr val="windowText" lastClr="000000">
          <a:alpha val="80000"/>
        </a:sysClr>
      </a:solidFill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Sales</a:t>
            </a:r>
            <a:r>
              <a:rPr lang="en-CA" baseline="0"/>
              <a:t> Rep</a:t>
            </a:r>
          </a:p>
          <a:p>
            <a:pPr>
              <a:defRPr/>
            </a:pP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788076831921277"/>
          <c:y val="0.16067071143191503"/>
          <c:w val="0.69318056246393689"/>
          <c:h val="0.77856157625611677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explosion val="25"/>
          <c:dLbls>
            <c:dLbl>
              <c:idx val="3"/>
              <c:layout>
                <c:manualLayout>
                  <c:x val="1.6715442895433062E-2"/>
                  <c:y val="1.4559675767024848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3.4985873962968386E-2"/>
                  <c:y val="0.1130185339601696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0.38801588907596812"/>
                  <c:y val="-4.6542185684791286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39162185535663446"/>
                  <c:y val="-3.9526452886013815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38448090090426129"/>
                  <c:y val="-4.5437038167137074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0.38987217538440233"/>
                  <c:y val="-4.5347000689036812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0.38135675072794323"/>
                  <c:y val="-3.9346377929813298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0.38976584739372561"/>
                  <c:y val="-4.8392330807698725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0.39776410606411922"/>
                  <c:y val="-5.4573341153255031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'Historical Report'!$AK$22:$AK$33</c:f>
              <c:strCache>
                <c:ptCount val="12"/>
                <c:pt idx="0">
                  <c:v>Too many pie slices</c:v>
                </c:pt>
                <c:pt idx="1">
                  <c:v>Too many pie slices</c:v>
                </c:pt>
                <c:pt idx="2">
                  <c:v>Too many pie slices</c:v>
                </c:pt>
                <c:pt idx="3">
                  <c:v>Too many pie slices</c:v>
                </c:pt>
                <c:pt idx="4">
                  <c:v>Too many pie slices</c:v>
                </c:pt>
                <c:pt idx="5">
                  <c:v>Too many pie slices</c:v>
                </c:pt>
                <c:pt idx="6">
                  <c:v>Too many pie slices</c:v>
                </c:pt>
                <c:pt idx="7">
                  <c:v>Too many pie slices</c:v>
                </c:pt>
                <c:pt idx="8">
                  <c:v>Too many pie slices</c:v>
                </c:pt>
                <c:pt idx="9">
                  <c:v>Too many pie slices</c:v>
                </c:pt>
                <c:pt idx="10">
                  <c:v>Too many pie slices</c:v>
                </c:pt>
                <c:pt idx="11">
                  <c:v>Too many pie slices</c:v>
                </c:pt>
              </c:strCache>
            </c:strRef>
          </c:cat>
          <c:val>
            <c:numRef>
              <c:f>'Historical Report'!$AL$22:$AL$33</c:f>
              <c:numCache>
                <c:formatCode>"$"#,##0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>
      <a:solidFill>
        <a:sysClr val="windowText" lastClr="000000">
          <a:alpha val="80000"/>
        </a:sysClr>
      </a:solidFill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Source of Business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3872880682913125"/>
          <c:y val="0.11073479039716981"/>
          <c:w val="0.76601834126662816"/>
          <c:h val="0.86152303395068663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explosion val="25"/>
          <c:dLbls>
            <c:dLbl>
              <c:idx val="2"/>
              <c:layout>
                <c:manualLayout>
                  <c:x val="-0.44206289194545489"/>
                  <c:y val="7.9920767019271786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3"/>
              <c:layout>
                <c:manualLayout>
                  <c:x val="-0.43853614959699944"/>
                  <c:y val="4.0301150353834704E-3"/>
                </c:manualLayout>
              </c:layout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-0.44445206541244131"/>
                  <c:y val="-4.7613569148158394E-4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0.44489705559254505"/>
                  <c:y val="-3.029385981914973E-4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44267712337826731"/>
                  <c:y val="7.2961620274439249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44267154706022083"/>
                  <c:y val="-1.5909747432368726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0.44354730780941037"/>
                  <c:y val="3.4986438104861154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0.4506292317283575"/>
                  <c:y val="-5.3925571519144854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0.44799302737191471"/>
                  <c:y val="2.3794279368787251E-3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0.45417019368783107"/>
                  <c:y val="-6.3213812749556562E-4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'Historical Report'!$AY$22:$AY$33</c:f>
              <c:strCache>
                <c:ptCount val="12"/>
                <c:pt idx="0">
                  <c:v>Too many pie slices</c:v>
                </c:pt>
                <c:pt idx="1">
                  <c:v>Too many pie slices</c:v>
                </c:pt>
                <c:pt idx="2">
                  <c:v>Too many pie slices</c:v>
                </c:pt>
                <c:pt idx="3">
                  <c:v>Too many pie slices</c:v>
                </c:pt>
                <c:pt idx="4">
                  <c:v>Too many pie slices</c:v>
                </c:pt>
                <c:pt idx="5">
                  <c:v>Too many pie slices</c:v>
                </c:pt>
                <c:pt idx="6">
                  <c:v>Too many pie slices</c:v>
                </c:pt>
                <c:pt idx="7">
                  <c:v>Too many pie slices</c:v>
                </c:pt>
                <c:pt idx="8">
                  <c:v>Too many pie slices</c:v>
                </c:pt>
                <c:pt idx="9">
                  <c:v>Too many pie slices</c:v>
                </c:pt>
                <c:pt idx="10">
                  <c:v>Too many pie slices</c:v>
                </c:pt>
                <c:pt idx="11">
                  <c:v>Too many pie slices</c:v>
                </c:pt>
              </c:strCache>
            </c:strRef>
          </c:cat>
          <c:val>
            <c:numRef>
              <c:f>'Historical Report'!$AZ$22:$AZ$33</c:f>
              <c:numCache>
                <c:formatCode>"$"#,##0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>
      <a:solidFill>
        <a:sysClr val="windowText" lastClr="000000">
          <a:alpha val="80000"/>
        </a:sysClr>
      </a:solidFill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Inside</a:t>
            </a:r>
            <a:r>
              <a:rPr lang="en-US" baseline="0"/>
              <a:t> Sales Rep</a:t>
            </a:r>
            <a:endParaRPr lang="en-US"/>
          </a:p>
        </c:rich>
      </c:tx>
      <c:layout>
        <c:manualLayout>
          <c:xMode val="edge"/>
          <c:yMode val="edge"/>
          <c:x val="0.33326944051564655"/>
          <c:y val="2.024646309455218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6657303596332704"/>
          <c:y val="0.15981995279134045"/>
          <c:w val="0.68287017745348688"/>
          <c:h val="0.78184254523529184"/>
        </c:manualLayout>
      </c:layout>
      <c:pieChart>
        <c:varyColors val="1"/>
        <c:ser>
          <c:idx val="0"/>
          <c:order val="0"/>
          <c:spPr>
            <a:ln>
              <a:solidFill>
                <a:sysClr val="windowText" lastClr="000000"/>
              </a:solidFill>
            </a:ln>
          </c:spPr>
          <c:explosion val="25"/>
          <c:dLbls>
            <c:dLbl>
              <c:idx val="3"/>
              <c:layout>
                <c:manualLayout>
                  <c:x val="3.8677243877017022E-2"/>
                  <c:y val="0.12632009583247331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4"/>
              <c:layout>
                <c:manualLayout>
                  <c:x val="4.2201285450110294E-2"/>
                  <c:y val="0.1238650466704907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5"/>
              <c:layout>
                <c:manualLayout>
                  <c:x val="-0.42508459296393653"/>
                  <c:y val="-4.2850766490854675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6"/>
              <c:layout>
                <c:manualLayout>
                  <c:x val="-0.42982362633513738"/>
                  <c:y val="-4.2146377277456425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7"/>
              <c:layout>
                <c:manualLayout>
                  <c:x val="-0.42425008451682261"/>
                  <c:y val="-4.9715232749596931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8"/>
              <c:layout>
                <c:manualLayout>
                  <c:x val="-0.43122379528571952"/>
                  <c:y val="-4.2850766490854675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9"/>
              <c:layout>
                <c:manualLayout>
                  <c:x val="-0.43295206394095659"/>
                  <c:y val="-6.2980701257185787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0"/>
              <c:layout>
                <c:manualLayout>
                  <c:x val="-0.4277664273430819"/>
                  <c:y val="-5.6820941218688449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dLbl>
              <c:idx val="11"/>
              <c:layout>
                <c:manualLayout>
                  <c:x val="-0.43658691028923452"/>
                  <c:y val="-5.6579699008339181E-2"/>
                </c:manualLayout>
              </c:layout>
              <c:spPr/>
              <c:txPr>
                <a:bodyPr/>
                <a:lstStyle/>
                <a:p>
                  <a:pPr>
                    <a:defRPr/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0"/>
              <c:showBubbleSize val="0"/>
            </c:dLbl>
            <c:showLegendKey val="0"/>
            <c:showVal val="0"/>
            <c:showCatName val="1"/>
            <c:showSerName val="0"/>
            <c:showPercent val="0"/>
            <c:showBubbleSize val="0"/>
            <c:showLeaderLines val="0"/>
          </c:dLbls>
          <c:cat>
            <c:strRef>
              <c:f>'Historical Report'!$AR$22:$AR$33</c:f>
              <c:strCache>
                <c:ptCount val="12"/>
                <c:pt idx="0">
                  <c:v>Too many pie slices</c:v>
                </c:pt>
                <c:pt idx="1">
                  <c:v>Too many pie slices</c:v>
                </c:pt>
                <c:pt idx="2">
                  <c:v>Too many pie slices</c:v>
                </c:pt>
                <c:pt idx="3">
                  <c:v>Too many pie slices</c:v>
                </c:pt>
                <c:pt idx="4">
                  <c:v>Too many pie slices</c:v>
                </c:pt>
                <c:pt idx="5">
                  <c:v>Too many pie slices</c:v>
                </c:pt>
                <c:pt idx="6">
                  <c:v>Too many pie slices</c:v>
                </c:pt>
                <c:pt idx="7">
                  <c:v>Too many pie slices</c:v>
                </c:pt>
                <c:pt idx="8">
                  <c:v>Too many pie slices</c:v>
                </c:pt>
                <c:pt idx="9">
                  <c:v>Too many pie slices</c:v>
                </c:pt>
                <c:pt idx="10">
                  <c:v>Too many pie slices</c:v>
                </c:pt>
                <c:pt idx="11">
                  <c:v>Too many pie slices</c:v>
                </c:pt>
              </c:strCache>
            </c:strRef>
          </c:cat>
          <c:val>
            <c:numRef>
              <c:f>'Historical Report'!$AS$22:$AS$33</c:f>
              <c:numCache>
                <c:formatCode>"$"#,##0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val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plotVisOnly val="1"/>
    <c:dispBlanksAs val="zero"/>
    <c:showDLblsOverMax val="0"/>
  </c:chart>
  <c:spPr>
    <a:ln>
      <a:solidFill>
        <a:sysClr val="windowText" lastClr="000000">
          <a:alpha val="80000"/>
        </a:sysClr>
      </a:solidFill>
    </a:ln>
  </c:spPr>
  <c:printSettings>
    <c:headerFooter/>
    <c:pageMargins b="0.75000000000001454" l="0.70000000000000062" r="0.70000000000000062" t="0.75000000000001454" header="0.30000000000000032" footer="0.30000000000000032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All Sales</a:t>
            </a:r>
          </a:p>
        </c:rich>
      </c:tx>
      <c:layout>
        <c:manualLayout>
          <c:xMode val="edge"/>
          <c:yMode val="edge"/>
          <c:x val="0.45395251315022023"/>
          <c:y val="1.589265077526728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9015038219319503E-2"/>
          <c:y val="0.18969463635449491"/>
          <c:w val="0.90009596955687365"/>
          <c:h val="0.46043637214581451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'Historical Report'!$J$18:$J$48</c:f>
              <c:numCache>
                <c:formatCode>[$-1009]d\-mmm\-yy;@</c:formatCode>
                <c:ptCount val="31"/>
                <c:pt idx="0">
                  <c:v>-6</c:v>
                </c:pt>
                <c:pt idx="1">
                  <c:v>694282</c:v>
                </c:pt>
                <c:pt idx="2">
                  <c:v>694275</c:v>
                </c:pt>
                <c:pt idx="3">
                  <c:v>694268</c:v>
                </c:pt>
                <c:pt idx="4">
                  <c:v>694261</c:v>
                </c:pt>
                <c:pt idx="5">
                  <c:v>694254</c:v>
                </c:pt>
                <c:pt idx="6">
                  <c:v>694247</c:v>
                </c:pt>
                <c:pt idx="7">
                  <c:v>694240</c:v>
                </c:pt>
                <c:pt idx="8">
                  <c:v>694233</c:v>
                </c:pt>
                <c:pt idx="9">
                  <c:v>694226</c:v>
                </c:pt>
                <c:pt idx="10">
                  <c:v>694219</c:v>
                </c:pt>
                <c:pt idx="11">
                  <c:v>694212</c:v>
                </c:pt>
                <c:pt idx="12">
                  <c:v>694205</c:v>
                </c:pt>
                <c:pt idx="13">
                  <c:v>694198</c:v>
                </c:pt>
                <c:pt idx="14">
                  <c:v>694191</c:v>
                </c:pt>
                <c:pt idx="15">
                  <c:v>694184</c:v>
                </c:pt>
                <c:pt idx="16">
                  <c:v>694177</c:v>
                </c:pt>
                <c:pt idx="17">
                  <c:v>694170</c:v>
                </c:pt>
                <c:pt idx="18">
                  <c:v>694163</c:v>
                </c:pt>
                <c:pt idx="19">
                  <c:v>694156</c:v>
                </c:pt>
                <c:pt idx="20">
                  <c:v>694149</c:v>
                </c:pt>
                <c:pt idx="21">
                  <c:v>694142</c:v>
                </c:pt>
                <c:pt idx="22">
                  <c:v>694135</c:v>
                </c:pt>
                <c:pt idx="23">
                  <c:v>694128</c:v>
                </c:pt>
                <c:pt idx="24">
                  <c:v>694121</c:v>
                </c:pt>
                <c:pt idx="25">
                  <c:v>694114</c:v>
                </c:pt>
                <c:pt idx="26">
                  <c:v>694107</c:v>
                </c:pt>
                <c:pt idx="27">
                  <c:v>694100</c:v>
                </c:pt>
                <c:pt idx="28">
                  <c:v>694093</c:v>
                </c:pt>
                <c:pt idx="29">
                  <c:v>694086</c:v>
                </c:pt>
                <c:pt idx="30">
                  <c:v>694079</c:v>
                </c:pt>
              </c:numCache>
            </c:numRef>
          </c:cat>
          <c:val>
            <c:numRef>
              <c:f>'Historical Report'!$L$18:$L$48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33728"/>
        <c:axId val="213435520"/>
      </c:lineChart>
      <c:dateAx>
        <c:axId val="213433728"/>
        <c:scaling>
          <c:orientation val="minMax"/>
        </c:scaling>
        <c:delete val="0"/>
        <c:axPos val="b"/>
        <c:numFmt formatCode="[$-10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 baseline="0"/>
            </a:pPr>
            <a:endParaRPr lang="en-US"/>
          </a:p>
        </c:txPr>
        <c:crossAx val="213435520"/>
        <c:crosses val="autoZero"/>
        <c:auto val="1"/>
        <c:lblOffset val="100"/>
        <c:baseTimeUnit val="days"/>
      </c:dateAx>
      <c:valAx>
        <c:axId val="213435520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3433728"/>
        <c:crosses val="autoZero"/>
        <c:crossBetween val="between"/>
      </c:valAx>
      <c:spPr>
        <a:ln w="76200"/>
        <a:scene3d>
          <a:camera prst="orthographicFront"/>
          <a:lightRig rig="threePt" dir="t"/>
        </a:scene3d>
        <a:sp3d>
          <a:bevelT w="25400"/>
          <a:bevelB w="25400"/>
        </a:sp3d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/>
            </a:pPr>
            <a:r>
              <a:rPr lang="en-CA" sz="1800"/>
              <a:t>Sales</a:t>
            </a:r>
            <a:r>
              <a:rPr lang="en-CA" sz="1800" baseline="0"/>
              <a:t> (defined by Report Parameters)</a:t>
            </a:r>
            <a:endParaRPr lang="en-CA" sz="1800"/>
          </a:p>
        </c:rich>
      </c:tx>
      <c:layout>
        <c:manualLayout>
          <c:xMode val="edge"/>
          <c:yMode val="edge"/>
          <c:x val="0.30755028458481254"/>
          <c:y val="1.2879730195006215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7.9015038219319503E-2"/>
          <c:y val="0.17658566465746259"/>
          <c:w val="0.90463195334840696"/>
          <c:h val="0.41696031383923488"/>
        </c:manualLayout>
      </c:layout>
      <c:lineChart>
        <c:grouping val="standard"/>
        <c:varyColors val="0"/>
        <c:ser>
          <c:idx val="0"/>
          <c:order val="0"/>
          <c:tx>
            <c:strRef>
              <c:f>'Historical Report'!$N$17</c:f>
              <c:strCache>
                <c:ptCount val="1"/>
                <c:pt idx="0">
                  <c:v>Sales (Param)</c:v>
                </c:pt>
              </c:strCache>
            </c:strRef>
          </c:tx>
          <c:spPr>
            <a:ln w="15875">
              <a:solidFill>
                <a:schemeClr val="tx1"/>
              </a:solidFill>
              <a:prstDash val="dash"/>
            </a:ln>
          </c:spPr>
          <c:marker>
            <c:symbol val="none"/>
          </c:marker>
          <c:cat>
            <c:numRef>
              <c:f>'Historical Report'!$J$18:$J$48</c:f>
              <c:numCache>
                <c:formatCode>[$-1009]d\-mmm\-yy;@</c:formatCode>
                <c:ptCount val="31"/>
                <c:pt idx="0">
                  <c:v>-6</c:v>
                </c:pt>
                <c:pt idx="1">
                  <c:v>694282</c:v>
                </c:pt>
                <c:pt idx="2">
                  <c:v>694275</c:v>
                </c:pt>
                <c:pt idx="3">
                  <c:v>694268</c:v>
                </c:pt>
                <c:pt idx="4">
                  <c:v>694261</c:v>
                </c:pt>
                <c:pt idx="5">
                  <c:v>694254</c:v>
                </c:pt>
                <c:pt idx="6">
                  <c:v>694247</c:v>
                </c:pt>
                <c:pt idx="7">
                  <c:v>694240</c:v>
                </c:pt>
                <c:pt idx="8">
                  <c:v>694233</c:v>
                </c:pt>
                <c:pt idx="9">
                  <c:v>694226</c:v>
                </c:pt>
                <c:pt idx="10">
                  <c:v>694219</c:v>
                </c:pt>
                <c:pt idx="11">
                  <c:v>694212</c:v>
                </c:pt>
                <c:pt idx="12">
                  <c:v>694205</c:v>
                </c:pt>
                <c:pt idx="13">
                  <c:v>694198</c:v>
                </c:pt>
                <c:pt idx="14">
                  <c:v>694191</c:v>
                </c:pt>
                <c:pt idx="15">
                  <c:v>694184</c:v>
                </c:pt>
                <c:pt idx="16">
                  <c:v>694177</c:v>
                </c:pt>
                <c:pt idx="17">
                  <c:v>694170</c:v>
                </c:pt>
                <c:pt idx="18">
                  <c:v>694163</c:v>
                </c:pt>
                <c:pt idx="19">
                  <c:v>694156</c:v>
                </c:pt>
                <c:pt idx="20">
                  <c:v>694149</c:v>
                </c:pt>
                <c:pt idx="21">
                  <c:v>694142</c:v>
                </c:pt>
                <c:pt idx="22">
                  <c:v>694135</c:v>
                </c:pt>
                <c:pt idx="23">
                  <c:v>694128</c:v>
                </c:pt>
                <c:pt idx="24">
                  <c:v>694121</c:v>
                </c:pt>
                <c:pt idx="25">
                  <c:v>694114</c:v>
                </c:pt>
                <c:pt idx="26">
                  <c:v>694107</c:v>
                </c:pt>
                <c:pt idx="27">
                  <c:v>694100</c:v>
                </c:pt>
                <c:pt idx="28">
                  <c:v>694093</c:v>
                </c:pt>
                <c:pt idx="29">
                  <c:v>694086</c:v>
                </c:pt>
                <c:pt idx="30">
                  <c:v>694079</c:v>
                </c:pt>
              </c:numCache>
            </c:numRef>
          </c:cat>
          <c:val>
            <c:numRef>
              <c:f>'Historical Report'!$N$18:$N$48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'Historical Report'!$Q$17</c:f>
              <c:strCache>
                <c:ptCount val="1"/>
                <c:pt idx="0">
                  <c:v>Proposals (Param)</c:v>
                </c:pt>
              </c:strCache>
            </c:strRef>
          </c:tx>
          <c:marker>
            <c:symbol val="none"/>
          </c:marker>
          <c:cat>
            <c:numRef>
              <c:f>'Historical Report'!$J$18:$J$48</c:f>
              <c:numCache>
                <c:formatCode>[$-1009]d\-mmm\-yy;@</c:formatCode>
                <c:ptCount val="31"/>
                <c:pt idx="0">
                  <c:v>-6</c:v>
                </c:pt>
                <c:pt idx="1">
                  <c:v>694282</c:v>
                </c:pt>
                <c:pt idx="2">
                  <c:v>694275</c:v>
                </c:pt>
                <c:pt idx="3">
                  <c:v>694268</c:v>
                </c:pt>
                <c:pt idx="4">
                  <c:v>694261</c:v>
                </c:pt>
                <c:pt idx="5">
                  <c:v>694254</c:v>
                </c:pt>
                <c:pt idx="6">
                  <c:v>694247</c:v>
                </c:pt>
                <c:pt idx="7">
                  <c:v>694240</c:v>
                </c:pt>
                <c:pt idx="8">
                  <c:v>694233</c:v>
                </c:pt>
                <c:pt idx="9">
                  <c:v>694226</c:v>
                </c:pt>
                <c:pt idx="10">
                  <c:v>694219</c:v>
                </c:pt>
                <c:pt idx="11">
                  <c:v>694212</c:v>
                </c:pt>
                <c:pt idx="12">
                  <c:v>694205</c:v>
                </c:pt>
                <c:pt idx="13">
                  <c:v>694198</c:v>
                </c:pt>
                <c:pt idx="14">
                  <c:v>694191</c:v>
                </c:pt>
                <c:pt idx="15">
                  <c:v>694184</c:v>
                </c:pt>
                <c:pt idx="16">
                  <c:v>694177</c:v>
                </c:pt>
                <c:pt idx="17">
                  <c:v>694170</c:v>
                </c:pt>
                <c:pt idx="18">
                  <c:v>694163</c:v>
                </c:pt>
                <c:pt idx="19">
                  <c:v>694156</c:v>
                </c:pt>
                <c:pt idx="20">
                  <c:v>694149</c:v>
                </c:pt>
                <c:pt idx="21">
                  <c:v>694142</c:v>
                </c:pt>
                <c:pt idx="22">
                  <c:v>694135</c:v>
                </c:pt>
                <c:pt idx="23">
                  <c:v>694128</c:v>
                </c:pt>
                <c:pt idx="24">
                  <c:v>694121</c:v>
                </c:pt>
                <c:pt idx="25">
                  <c:v>694114</c:v>
                </c:pt>
                <c:pt idx="26">
                  <c:v>694107</c:v>
                </c:pt>
                <c:pt idx="27">
                  <c:v>694100</c:v>
                </c:pt>
                <c:pt idx="28">
                  <c:v>694093</c:v>
                </c:pt>
                <c:pt idx="29">
                  <c:v>694086</c:v>
                </c:pt>
                <c:pt idx="30">
                  <c:v>694079</c:v>
                </c:pt>
              </c:numCache>
            </c:numRef>
          </c:cat>
          <c:val>
            <c:numRef>
              <c:f>'Historical Report'!$Q$18:$Q$48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457536"/>
        <c:axId val="213479808"/>
      </c:lineChart>
      <c:dateAx>
        <c:axId val="213457536"/>
        <c:scaling>
          <c:orientation val="minMax"/>
        </c:scaling>
        <c:delete val="0"/>
        <c:axPos val="b"/>
        <c:numFmt formatCode="[$-10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213479808"/>
        <c:crosses val="autoZero"/>
        <c:auto val="1"/>
        <c:lblOffset val="100"/>
        <c:baseTimeUnit val="days"/>
      </c:dateAx>
      <c:valAx>
        <c:axId val="21347980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crossAx val="213457536"/>
        <c:crosses val="autoZero"/>
        <c:crossBetween val="between"/>
      </c:valAx>
    </c:plotArea>
    <c:legend>
      <c:legendPos val="b"/>
      <c:overlay val="0"/>
      <c:txPr>
        <a:bodyPr/>
        <a:lstStyle/>
        <a:p>
          <a:pPr>
            <a:defRPr sz="1000"/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 sz="800"/>
      </a:pPr>
      <a:endParaRPr lang="en-US"/>
    </a:p>
  </c:txPr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/>
              <a:t>Activity</a:t>
            </a:r>
            <a:r>
              <a:rPr lang="en-CA" baseline="0"/>
              <a:t> (defined by Report Parameters)</a:t>
            </a:r>
          </a:p>
        </c:rich>
      </c:tx>
      <c:layout>
        <c:manualLayout>
          <c:xMode val="edge"/>
          <c:yMode val="edge"/>
          <c:x val="0.29355057638630389"/>
          <c:y val="1.931960508901723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39961612807667E-2"/>
          <c:y val="0.19997413911129822"/>
          <c:w val="0.89050087474690609"/>
          <c:h val="0.37466190691094231"/>
        </c:manualLayout>
      </c:layout>
      <c:lineChart>
        <c:grouping val="standard"/>
        <c:varyColors val="0"/>
        <c:ser>
          <c:idx val="0"/>
          <c:order val="0"/>
          <c:tx>
            <c:strRef>
              <c:f>'Historical Report'!$U$17</c:f>
              <c:strCache>
                <c:ptCount val="1"/>
                <c:pt idx="0">
                  <c:v>Qual Estimate (Param)</c:v>
                </c:pt>
              </c:strCache>
            </c:strRef>
          </c:tx>
          <c:spPr>
            <a:ln>
              <a:solidFill>
                <a:schemeClr val="tx1"/>
              </a:solidFill>
              <a:prstDash val="dash"/>
            </a:ln>
          </c:spPr>
          <c:marker>
            <c:symbol val="none"/>
          </c:marker>
          <c:cat>
            <c:numRef>
              <c:f>'Historical Report'!$J$18:$J$48</c:f>
              <c:numCache>
                <c:formatCode>[$-1009]d\-mmm\-yy;@</c:formatCode>
                <c:ptCount val="31"/>
                <c:pt idx="0">
                  <c:v>-6</c:v>
                </c:pt>
                <c:pt idx="1">
                  <c:v>694282</c:v>
                </c:pt>
                <c:pt idx="2">
                  <c:v>694275</c:v>
                </c:pt>
                <c:pt idx="3">
                  <c:v>694268</c:v>
                </c:pt>
                <c:pt idx="4">
                  <c:v>694261</c:v>
                </c:pt>
                <c:pt idx="5">
                  <c:v>694254</c:v>
                </c:pt>
                <c:pt idx="6">
                  <c:v>694247</c:v>
                </c:pt>
                <c:pt idx="7">
                  <c:v>694240</c:v>
                </c:pt>
                <c:pt idx="8">
                  <c:v>694233</c:v>
                </c:pt>
                <c:pt idx="9">
                  <c:v>694226</c:v>
                </c:pt>
                <c:pt idx="10">
                  <c:v>694219</c:v>
                </c:pt>
                <c:pt idx="11">
                  <c:v>694212</c:v>
                </c:pt>
                <c:pt idx="12">
                  <c:v>694205</c:v>
                </c:pt>
                <c:pt idx="13">
                  <c:v>694198</c:v>
                </c:pt>
                <c:pt idx="14">
                  <c:v>694191</c:v>
                </c:pt>
                <c:pt idx="15">
                  <c:v>694184</c:v>
                </c:pt>
                <c:pt idx="16">
                  <c:v>694177</c:v>
                </c:pt>
                <c:pt idx="17">
                  <c:v>694170</c:v>
                </c:pt>
                <c:pt idx="18">
                  <c:v>694163</c:v>
                </c:pt>
                <c:pt idx="19">
                  <c:v>694156</c:v>
                </c:pt>
                <c:pt idx="20">
                  <c:v>694149</c:v>
                </c:pt>
                <c:pt idx="21">
                  <c:v>694142</c:v>
                </c:pt>
                <c:pt idx="22">
                  <c:v>694135</c:v>
                </c:pt>
                <c:pt idx="23">
                  <c:v>694128</c:v>
                </c:pt>
                <c:pt idx="24">
                  <c:v>694121</c:v>
                </c:pt>
                <c:pt idx="25">
                  <c:v>694114</c:v>
                </c:pt>
                <c:pt idx="26">
                  <c:v>694107</c:v>
                </c:pt>
                <c:pt idx="27">
                  <c:v>694100</c:v>
                </c:pt>
                <c:pt idx="28">
                  <c:v>694093</c:v>
                </c:pt>
                <c:pt idx="29">
                  <c:v>694086</c:v>
                </c:pt>
                <c:pt idx="30">
                  <c:v>694079</c:v>
                </c:pt>
              </c:numCache>
            </c:numRef>
          </c:cat>
          <c:val>
            <c:numRef>
              <c:f>'Historical Report'!$U$18:$U$48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'Historical Report'!$X$17</c:f>
              <c:strCache>
                <c:ptCount val="1"/>
                <c:pt idx="0">
                  <c:v>1st Mtg Guestim (Param)</c:v>
                </c:pt>
              </c:strCache>
            </c:strRef>
          </c:tx>
          <c:marker>
            <c:symbol val="none"/>
          </c:marker>
          <c:cat>
            <c:numRef>
              <c:f>'Historical Report'!$J$18:$J$48</c:f>
              <c:numCache>
                <c:formatCode>[$-1009]d\-mmm\-yy;@</c:formatCode>
                <c:ptCount val="31"/>
                <c:pt idx="0">
                  <c:v>-6</c:v>
                </c:pt>
                <c:pt idx="1">
                  <c:v>694282</c:v>
                </c:pt>
                <c:pt idx="2">
                  <c:v>694275</c:v>
                </c:pt>
                <c:pt idx="3">
                  <c:v>694268</c:v>
                </c:pt>
                <c:pt idx="4">
                  <c:v>694261</c:v>
                </c:pt>
                <c:pt idx="5">
                  <c:v>694254</c:v>
                </c:pt>
                <c:pt idx="6">
                  <c:v>694247</c:v>
                </c:pt>
                <c:pt idx="7">
                  <c:v>694240</c:v>
                </c:pt>
                <c:pt idx="8">
                  <c:v>694233</c:v>
                </c:pt>
                <c:pt idx="9">
                  <c:v>694226</c:v>
                </c:pt>
                <c:pt idx="10">
                  <c:v>694219</c:v>
                </c:pt>
                <c:pt idx="11">
                  <c:v>694212</c:v>
                </c:pt>
                <c:pt idx="12">
                  <c:v>694205</c:v>
                </c:pt>
                <c:pt idx="13">
                  <c:v>694198</c:v>
                </c:pt>
                <c:pt idx="14">
                  <c:v>694191</c:v>
                </c:pt>
                <c:pt idx="15">
                  <c:v>694184</c:v>
                </c:pt>
                <c:pt idx="16">
                  <c:v>694177</c:v>
                </c:pt>
                <c:pt idx="17">
                  <c:v>694170</c:v>
                </c:pt>
                <c:pt idx="18">
                  <c:v>694163</c:v>
                </c:pt>
                <c:pt idx="19">
                  <c:v>694156</c:v>
                </c:pt>
                <c:pt idx="20">
                  <c:v>694149</c:v>
                </c:pt>
                <c:pt idx="21">
                  <c:v>694142</c:v>
                </c:pt>
                <c:pt idx="22">
                  <c:v>694135</c:v>
                </c:pt>
                <c:pt idx="23">
                  <c:v>694128</c:v>
                </c:pt>
                <c:pt idx="24">
                  <c:v>694121</c:v>
                </c:pt>
                <c:pt idx="25">
                  <c:v>694114</c:v>
                </c:pt>
                <c:pt idx="26">
                  <c:v>694107</c:v>
                </c:pt>
                <c:pt idx="27">
                  <c:v>694100</c:v>
                </c:pt>
                <c:pt idx="28">
                  <c:v>694093</c:v>
                </c:pt>
                <c:pt idx="29">
                  <c:v>694086</c:v>
                </c:pt>
                <c:pt idx="30">
                  <c:v>694079</c:v>
                </c:pt>
              </c:numCache>
            </c:numRef>
          </c:cat>
          <c:val>
            <c:numRef>
              <c:f>'Historical Report'!$X$18:$X$48</c:f>
              <c:numCache>
                <c:formatCode>"$"#,##0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3509632"/>
        <c:axId val="213511168"/>
      </c:lineChart>
      <c:dateAx>
        <c:axId val="213509632"/>
        <c:scaling>
          <c:orientation val="minMax"/>
        </c:scaling>
        <c:delete val="0"/>
        <c:axPos val="b"/>
        <c:numFmt formatCode="[$-1009]d\-mmm\-yy;@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en-US"/>
          </a:p>
        </c:txPr>
        <c:crossAx val="213511168"/>
        <c:crosses val="autoZero"/>
        <c:auto val="1"/>
        <c:lblOffset val="100"/>
        <c:baseTimeUnit val="days"/>
      </c:dateAx>
      <c:valAx>
        <c:axId val="213511168"/>
        <c:scaling>
          <c:orientation val="minMax"/>
        </c:scaling>
        <c:delete val="0"/>
        <c:axPos val="l"/>
        <c:numFmt formatCode="&quot;$&quot;#,##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en-US"/>
          </a:p>
        </c:txPr>
        <c:crossAx val="21350963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Product/Service:</a:t>
            </a:r>
            <a:r>
              <a:rPr lang="en-CA" sz="1400" baseline="0"/>
              <a:t> Top 5</a:t>
            </a:r>
            <a:endParaRPr lang="en-CA" sz="1400"/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T!$Y$61:$Y$65</c:f>
              <c:strCache>
                <c:ptCount val="5"/>
                <c:pt idx="0">
                  <c:v>n/a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T!$Z$61:$Z$65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550976"/>
        <c:axId val="213552512"/>
      </c:barChart>
      <c:catAx>
        <c:axId val="213550976"/>
        <c:scaling>
          <c:orientation val="maxMin"/>
        </c:scaling>
        <c:delete val="0"/>
        <c:axPos val="l"/>
        <c:majorTickMark val="out"/>
        <c:minorTickMark val="none"/>
        <c:tickLblPos val="nextTo"/>
        <c:crossAx val="213552512"/>
        <c:crosses val="autoZero"/>
        <c:auto val="1"/>
        <c:lblAlgn val="ctr"/>
        <c:lblOffset val="100"/>
        <c:noMultiLvlLbl val="0"/>
      </c:catAx>
      <c:valAx>
        <c:axId val="213552512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550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Sales</a:t>
            </a:r>
            <a:r>
              <a:rPr lang="en-CA" sz="1400" baseline="0"/>
              <a:t> Rep: Top 5</a:t>
            </a:r>
            <a:endParaRPr lang="en-CA" sz="1400"/>
          </a:p>
        </c:rich>
      </c:tx>
      <c:layout>
        <c:manualLayout>
          <c:xMode val="edge"/>
          <c:yMode val="edge"/>
          <c:x val="0.16371893385458663"/>
          <c:y val="2.777777777777779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T!$AI$61:$AI$65</c:f>
              <c:strCache>
                <c:ptCount val="5"/>
                <c:pt idx="0">
                  <c:v>n/a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T!$AJ$61:$AJ$65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564416"/>
        <c:axId val="213574400"/>
      </c:barChart>
      <c:catAx>
        <c:axId val="213564416"/>
        <c:scaling>
          <c:orientation val="maxMin"/>
        </c:scaling>
        <c:delete val="0"/>
        <c:axPos val="l"/>
        <c:majorTickMark val="out"/>
        <c:minorTickMark val="none"/>
        <c:tickLblPos val="nextTo"/>
        <c:crossAx val="213574400"/>
        <c:crosses val="autoZero"/>
        <c:auto val="1"/>
        <c:lblAlgn val="ctr"/>
        <c:lblOffset val="100"/>
        <c:noMultiLvlLbl val="0"/>
      </c:catAx>
      <c:valAx>
        <c:axId val="213574400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56441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Inside</a:t>
            </a:r>
            <a:r>
              <a:rPr lang="en-CA" sz="1400" baseline="0"/>
              <a:t> Sales Rep: Top 5</a:t>
            </a:r>
            <a:endParaRPr lang="en-CA" sz="1400"/>
          </a:p>
        </c:rich>
      </c:tx>
      <c:layout>
        <c:manualLayout>
          <c:xMode val="edge"/>
          <c:yMode val="edge"/>
          <c:x val="0.11578806213883935"/>
          <c:y val="2.777777777777779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T!$AS$61:$AS$65</c:f>
              <c:strCache>
                <c:ptCount val="5"/>
                <c:pt idx="0">
                  <c:v>n/a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T!$AT$61:$AT$65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611264"/>
        <c:axId val="213612800"/>
      </c:barChart>
      <c:catAx>
        <c:axId val="213611264"/>
        <c:scaling>
          <c:orientation val="maxMin"/>
        </c:scaling>
        <c:delete val="0"/>
        <c:axPos val="l"/>
        <c:majorTickMark val="out"/>
        <c:minorTickMark val="none"/>
        <c:tickLblPos val="nextTo"/>
        <c:crossAx val="213612800"/>
        <c:crosses val="autoZero"/>
        <c:auto val="1"/>
        <c:lblAlgn val="ctr"/>
        <c:lblOffset val="100"/>
        <c:noMultiLvlLbl val="0"/>
      </c:catAx>
      <c:valAx>
        <c:axId val="213612800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6112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CA" sz="1400"/>
              <a:t>Source</a:t>
            </a:r>
            <a:r>
              <a:rPr lang="en-CA" sz="1400" baseline="0"/>
              <a:t> of Business: Top 5</a:t>
            </a:r>
            <a:endParaRPr lang="en-CA" sz="1400"/>
          </a:p>
        </c:rich>
      </c:tx>
      <c:layout>
        <c:manualLayout>
          <c:xMode val="edge"/>
          <c:yMode val="edge"/>
          <c:x val="0.12663473397562003"/>
          <c:y val="2.777777777777779E-2"/>
        </c:manualLayout>
      </c:layout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T!$BC$61:$BC$65</c:f>
              <c:strCache>
                <c:ptCount val="5"/>
                <c:pt idx="0">
                  <c:v>0</c:v>
                </c:pt>
                <c:pt idx="1">
                  <c:v>0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T!$BD$61:$BD$65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637376"/>
        <c:axId val="213266432"/>
      </c:barChart>
      <c:catAx>
        <c:axId val="213637376"/>
        <c:scaling>
          <c:orientation val="maxMin"/>
        </c:scaling>
        <c:delete val="0"/>
        <c:axPos val="l"/>
        <c:majorTickMark val="out"/>
        <c:minorTickMark val="none"/>
        <c:tickLblPos val="nextTo"/>
        <c:crossAx val="213266432"/>
        <c:crosses val="autoZero"/>
        <c:auto val="1"/>
        <c:lblAlgn val="ctr"/>
        <c:lblOffset val="100"/>
        <c:noMultiLvlLbl val="0"/>
      </c:catAx>
      <c:valAx>
        <c:axId val="213266432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6373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Inside</a:t>
            </a:r>
            <a:r>
              <a:rPr lang="en-CA" sz="1200" baseline="0"/>
              <a:t> Sales Rep: Bottom 5</a:t>
            </a:r>
            <a:endParaRPr lang="en-CA" sz="1200"/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T!$AS$67:$AS$71</c:f>
              <c:strCache>
                <c:ptCount val="5"/>
                <c:pt idx="0">
                  <c:v>0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T!$AT$67:$AT$71</c:f>
              <c:numCache>
                <c:formatCode>0%</c:formatCode>
                <c:ptCount val="5"/>
                <c:pt idx="0">
                  <c:v>4.9999999999999997E-12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291008"/>
        <c:axId val="213292544"/>
      </c:barChart>
      <c:catAx>
        <c:axId val="213291008"/>
        <c:scaling>
          <c:orientation val="maxMin"/>
        </c:scaling>
        <c:delete val="0"/>
        <c:axPos val="l"/>
        <c:majorTickMark val="out"/>
        <c:minorTickMark val="none"/>
        <c:tickLblPos val="nextTo"/>
        <c:crossAx val="213292544"/>
        <c:crosses val="autoZero"/>
        <c:auto val="1"/>
        <c:lblAlgn val="ctr"/>
        <c:lblOffset val="100"/>
        <c:noMultiLvlLbl val="0"/>
      </c:catAx>
      <c:valAx>
        <c:axId val="213292544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2910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Source</a:t>
            </a:r>
            <a:r>
              <a:rPr lang="en-CA" sz="1200" baseline="0"/>
              <a:t> of Business: Bottom 5</a:t>
            </a:r>
            <a:endParaRPr lang="en-CA" sz="1200"/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T!$BC$67:$BC$71</c:f>
              <c:strCache>
                <c:ptCount val="5"/>
                <c:pt idx="0">
                  <c:v>0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T!$BD$67:$BD$71</c:f>
              <c:numCache>
                <c:formatCode>0%</c:formatCode>
                <c:ptCount val="5"/>
                <c:pt idx="0">
                  <c:v>4.9999999999999997E-12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202432"/>
        <c:axId val="213203968"/>
      </c:barChart>
      <c:catAx>
        <c:axId val="213202432"/>
        <c:scaling>
          <c:orientation val="maxMin"/>
        </c:scaling>
        <c:delete val="0"/>
        <c:axPos val="l"/>
        <c:majorTickMark val="out"/>
        <c:minorTickMark val="none"/>
        <c:tickLblPos val="nextTo"/>
        <c:crossAx val="213203968"/>
        <c:crosses val="autoZero"/>
        <c:auto val="1"/>
        <c:lblAlgn val="ctr"/>
        <c:lblOffset val="100"/>
        <c:noMultiLvlLbl val="0"/>
      </c:catAx>
      <c:valAx>
        <c:axId val="213203968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2024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Product/Service:</a:t>
            </a:r>
            <a:r>
              <a:rPr lang="en-CA" sz="1200" baseline="0"/>
              <a:t> Bottom 5</a:t>
            </a:r>
            <a:endParaRPr lang="en-CA" sz="1200"/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T!$Y$67:$Y$71</c:f>
              <c:strCache>
                <c:ptCount val="5"/>
                <c:pt idx="0">
                  <c:v>0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T!$Z$67:$Z$71</c:f>
              <c:numCache>
                <c:formatCode>0%</c:formatCode>
                <c:ptCount val="5"/>
                <c:pt idx="0">
                  <c:v>4.9999999999999997E-12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232640"/>
        <c:axId val="213238528"/>
      </c:barChart>
      <c:catAx>
        <c:axId val="213232640"/>
        <c:scaling>
          <c:orientation val="maxMin"/>
        </c:scaling>
        <c:delete val="0"/>
        <c:axPos val="l"/>
        <c:majorTickMark val="out"/>
        <c:minorTickMark val="none"/>
        <c:tickLblPos val="nextTo"/>
        <c:crossAx val="213238528"/>
        <c:crosses val="autoZero"/>
        <c:auto val="1"/>
        <c:lblAlgn val="ctr"/>
        <c:lblOffset val="100"/>
        <c:noMultiLvlLbl val="0"/>
      </c:catAx>
      <c:valAx>
        <c:axId val="213238528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23264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Z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CA" sz="1200"/>
              <a:t>Sales</a:t>
            </a:r>
            <a:r>
              <a:rPr lang="en-CA" sz="1200" baseline="0"/>
              <a:t> Rep: Bottom 5</a:t>
            </a:r>
            <a:endParaRPr lang="en-CA" sz="1200"/>
          </a:p>
        </c:rich>
      </c:tx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invertIfNegative val="0"/>
          <c:dLbls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T!$AI$67:$AI$71</c:f>
              <c:strCache>
                <c:ptCount val="5"/>
                <c:pt idx="0">
                  <c:v>0</c:v>
                </c:pt>
                <c:pt idx="1">
                  <c:v>n/a</c:v>
                </c:pt>
                <c:pt idx="2">
                  <c:v>n/a</c:v>
                </c:pt>
                <c:pt idx="3">
                  <c:v>n/a</c:v>
                </c:pt>
                <c:pt idx="4">
                  <c:v>n/a</c:v>
                </c:pt>
              </c:strCache>
            </c:strRef>
          </c:cat>
          <c:val>
            <c:numRef>
              <c:f>T!$AJ$67:$AJ$71</c:f>
              <c:numCache>
                <c:formatCode>0%</c:formatCode>
                <c:ptCount val="5"/>
                <c:pt idx="0">
                  <c:v>4.9999999999999997E-12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213332736"/>
        <c:axId val="213334272"/>
      </c:barChart>
      <c:catAx>
        <c:axId val="213332736"/>
        <c:scaling>
          <c:orientation val="maxMin"/>
        </c:scaling>
        <c:delete val="0"/>
        <c:axPos val="l"/>
        <c:majorTickMark val="out"/>
        <c:minorTickMark val="none"/>
        <c:tickLblPos val="nextTo"/>
        <c:crossAx val="213334272"/>
        <c:crosses val="autoZero"/>
        <c:auto val="1"/>
        <c:lblAlgn val="ctr"/>
        <c:lblOffset val="100"/>
        <c:noMultiLvlLbl val="0"/>
      </c:catAx>
      <c:valAx>
        <c:axId val="213334272"/>
        <c:scaling>
          <c:orientation val="minMax"/>
          <c:max val="1"/>
        </c:scaling>
        <c:delete val="0"/>
        <c:axPos val="t"/>
        <c:numFmt formatCode="0%" sourceLinked="1"/>
        <c:majorTickMark val="out"/>
        <c:minorTickMark val="none"/>
        <c:tickLblPos val="none"/>
        <c:crossAx val="2133327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  <c:userShapes r:id="rId1"/>
</c:chartSpace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firstButton="1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image" Target="../media/image1.emf"/><Relationship Id="rId2" Type="http://schemas.openxmlformats.org/officeDocument/2006/relationships/chart" Target="../charts/chart2.xml"/><Relationship Id="rId16" Type="http://schemas.openxmlformats.org/officeDocument/2006/relationships/image" Target="../media/image4.png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264582</xdr:colOff>
      <xdr:row>2</xdr:row>
      <xdr:rowOff>10584</xdr:rowOff>
    </xdr:from>
    <xdr:to>
      <xdr:col>0</xdr:col>
      <xdr:colOff>6064250</xdr:colOff>
      <xdr:row>39</xdr:row>
      <xdr:rowOff>21168</xdr:rowOff>
    </xdr:to>
    <xdr:pic>
      <xdr:nvPicPr>
        <xdr:cNvPr id="11" name="Picture 10"/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582" y="328084"/>
          <a:ext cx="5799668" cy="5884334"/>
        </a:xfrm>
        <a:prstGeom prst="rect">
          <a:avLst/>
        </a:prstGeom>
        <a:noFill/>
        <a:ln>
          <a:noFill/>
        </a:ln>
        <a:extLst>
          <a:ext uri="{FAA26D3D-D897-4be2-8F04-BA451C77F1D7}">
            <ma14:placeholderFlag xmlns="" xmlns:wpc="http://schemas.microsoft.com/office/word/2010/wordprocessingCanvas" xmlns:mo="http://schemas.microsoft.com/office/mac/office/2008/main" xmlns:mc="http://schemas.openxmlformats.org/markup-compatibility/2006" xmlns:mv="urn:schemas-microsoft-com:mac:vml" xmlns:o="urn:schemas-microsoft-com:office:office" xmlns:r="http://schemas.openxmlformats.org/officeDocument/2006/relationships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pic="http://schemas.openxmlformats.org/drawingml/2006/picture" xmlns:ma14="http://schemas.microsoft.com/office/mac/drawingml/2011/main" xmlns:lc="http://schemas.openxmlformats.org/drawingml/2006/lockedCanvas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5076825</xdr:colOff>
          <xdr:row>2</xdr:row>
          <xdr:rowOff>76200</xdr:rowOff>
        </xdr:from>
        <xdr:to>
          <xdr:col>4</xdr:col>
          <xdr:colOff>133350</xdr:colOff>
          <xdr:row>4</xdr:row>
          <xdr:rowOff>104775</xdr:rowOff>
        </xdr:to>
        <xdr:sp macro="" textlink="">
          <xdr:nvSpPr>
            <xdr:cNvPr id="13313" name="Option 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CUSTOMER DETAILS CAPTURE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5743575</xdr:colOff>
          <xdr:row>7</xdr:row>
          <xdr:rowOff>19050</xdr:rowOff>
        </xdr:from>
        <xdr:to>
          <xdr:col>4</xdr:col>
          <xdr:colOff>133350</xdr:colOff>
          <xdr:row>9</xdr:row>
          <xdr:rowOff>38100</xdr:rowOff>
        </xdr:to>
        <xdr:sp macro="" textlink="">
          <xdr:nvSpPr>
            <xdr:cNvPr id="13315" name="Option 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CUSTOMER SEARCH MECHANISM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6181725</xdr:colOff>
          <xdr:row>11</xdr:row>
          <xdr:rowOff>133350</xdr:rowOff>
        </xdr:from>
        <xdr:to>
          <xdr:col>4</xdr:col>
          <xdr:colOff>152400</xdr:colOff>
          <xdr:row>14</xdr:row>
          <xdr:rowOff>0</xdr:rowOff>
        </xdr:to>
        <xdr:sp macro="" textlink="">
          <xdr:nvSpPr>
            <xdr:cNvPr id="13317" name="Option Button 5" hidden="1">
              <a:extLst>
                <a:ext uri="{63B3BB69-23CF-44E3-9099-C40C66FF867C}">
                  <a14:compatExt spid="_x0000_s133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OPPORTUNITY INPUT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180975</xdr:colOff>
          <xdr:row>16</xdr:row>
          <xdr:rowOff>133350</xdr:rowOff>
        </xdr:from>
        <xdr:to>
          <xdr:col>4</xdr:col>
          <xdr:colOff>161925</xdr:colOff>
          <xdr:row>19</xdr:row>
          <xdr:rowOff>0</xdr:rowOff>
        </xdr:to>
        <xdr:sp macro="" textlink="">
          <xdr:nvSpPr>
            <xdr:cNvPr id="13319" name="Option Button 7" hidden="1">
              <a:extLst>
                <a:ext uri="{63B3BB69-23CF-44E3-9099-C40C66FF867C}">
                  <a14:compatExt spid="_x0000_s133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QUALIFICATION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21</xdr:row>
          <xdr:rowOff>85725</xdr:rowOff>
        </xdr:from>
        <xdr:to>
          <xdr:col>4</xdr:col>
          <xdr:colOff>171450</xdr:colOff>
          <xdr:row>23</xdr:row>
          <xdr:rowOff>114300</xdr:rowOff>
        </xdr:to>
        <xdr:sp macro="" textlink="">
          <xdr:nvSpPr>
            <xdr:cNvPr id="13321" name="Option Button 9" hidden="1">
              <a:extLst>
                <a:ext uri="{63B3BB69-23CF-44E3-9099-C40C66FF867C}">
                  <a14:compatExt spid="_x0000_s13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PROPOSAL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26</xdr:row>
          <xdr:rowOff>133350</xdr:rowOff>
        </xdr:from>
        <xdr:to>
          <xdr:col>4</xdr:col>
          <xdr:colOff>190500</xdr:colOff>
          <xdr:row>29</xdr:row>
          <xdr:rowOff>0</xdr:rowOff>
        </xdr:to>
        <xdr:sp macro="" textlink="">
          <xdr:nvSpPr>
            <xdr:cNvPr id="13323" name="Option Button 11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SALE BOX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5934075</xdr:colOff>
          <xdr:row>31</xdr:row>
          <xdr:rowOff>123825</xdr:rowOff>
        </xdr:from>
        <xdr:to>
          <xdr:col>4</xdr:col>
          <xdr:colOff>190500</xdr:colOff>
          <xdr:row>33</xdr:row>
          <xdr:rowOff>152400</xdr:rowOff>
        </xdr:to>
        <xdr:sp macro="" textlink="">
          <xdr:nvSpPr>
            <xdr:cNvPr id="13324" name="Option Button 12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HISTORICAL 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5153025</xdr:colOff>
          <xdr:row>36</xdr:row>
          <xdr:rowOff>123825</xdr:rowOff>
        </xdr:from>
        <xdr:to>
          <xdr:col>4</xdr:col>
          <xdr:colOff>190500</xdr:colOff>
          <xdr:row>38</xdr:row>
          <xdr:rowOff>152400</xdr:rowOff>
        </xdr:to>
        <xdr:sp macro="" textlink="">
          <xdr:nvSpPr>
            <xdr:cNvPr id="13325" name="Option Button 13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GO TO PLANNING REPORT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846668</xdr:colOff>
      <xdr:row>1</xdr:row>
      <xdr:rowOff>42335</xdr:rowOff>
    </xdr:from>
    <xdr:to>
      <xdr:col>19</xdr:col>
      <xdr:colOff>1296248</xdr:colOff>
      <xdr:row>3</xdr:row>
      <xdr:rowOff>34292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6277168" y="222252"/>
          <a:ext cx="2164080" cy="701040"/>
        </a:xfrm>
        <a:prstGeom prst="rect">
          <a:avLst/>
        </a:prstGeom>
      </xdr:spPr>
    </xdr:pic>
    <xdr:clientData/>
  </xdr:twoCellAnchor>
  <xdr:twoCellAnchor editAs="oneCell">
    <xdr:from>
      <xdr:col>18</xdr:col>
      <xdr:colOff>994833</xdr:colOff>
      <xdr:row>2</xdr:row>
      <xdr:rowOff>370418</xdr:rowOff>
    </xdr:from>
    <xdr:to>
      <xdr:col>27</xdr:col>
      <xdr:colOff>490008</xdr:colOff>
      <xdr:row>4</xdr:row>
      <xdr:rowOff>63501</xdr:rowOff>
    </xdr:to>
    <xdr:pic>
      <xdr:nvPicPr>
        <xdr:cNvPr id="15" name="Picture 14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425333" y="857251"/>
          <a:ext cx="5485342" cy="2645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21166</xdr:colOff>
      <xdr:row>29</xdr:row>
      <xdr:rowOff>42333</xdr:rowOff>
    </xdr:from>
    <xdr:to>
      <xdr:col>11</xdr:col>
      <xdr:colOff>201083</xdr:colOff>
      <xdr:row>48</xdr:row>
      <xdr:rowOff>95250</xdr:rowOff>
    </xdr:to>
    <xdr:pic>
      <xdr:nvPicPr>
        <xdr:cNvPr id="21" name="Picture 20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815666" y="5164666"/>
          <a:ext cx="3175000" cy="3132667"/>
        </a:xfrm>
        <a:prstGeom prst="rect">
          <a:avLst/>
        </a:prstGeom>
        <a:noFill/>
        <a:ln>
          <a:noFill/>
        </a:ln>
        <a:extLst>
          <a:ext uri="{FAA26D3D-D897-4be2-8F04-BA451C77F1D7}">
            <ma14:placeholderFlag xmlns="" xmlns:wpc="http://schemas.microsoft.com/office/word/2010/wordprocessingCanvas" xmlns:mo="http://schemas.microsoft.com/office/mac/office/2008/main" xmlns:mc="http://schemas.openxmlformats.org/markup-compatibility/2006" xmlns:mv="urn:schemas-microsoft-com:mac:vml" xmlns:o="urn:schemas-microsoft-com:office:office" xmlns:r="http://schemas.openxmlformats.org/officeDocument/2006/relationships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pic="http://schemas.openxmlformats.org/drawingml/2006/picture" xmlns:ma14="http://schemas.microsoft.com/office/mac/drawingml/2011/main" xmlns:lc="http://schemas.openxmlformats.org/drawingml/2006/lockedCanvas"/>
          </a:ext>
        </a:extLst>
      </xdr:spPr>
    </xdr:pic>
    <xdr:clientData/>
  </xdr:twoCellAnchor>
  <xdr:twoCellAnchor editAs="oneCell">
    <xdr:from>
      <xdr:col>3</xdr:col>
      <xdr:colOff>444497</xdr:colOff>
      <xdr:row>0</xdr:row>
      <xdr:rowOff>95250</xdr:rowOff>
    </xdr:from>
    <xdr:to>
      <xdr:col>3</xdr:col>
      <xdr:colOff>1471082</xdr:colOff>
      <xdr:row>4</xdr:row>
      <xdr:rowOff>63500</xdr:rowOff>
    </xdr:to>
    <xdr:pic>
      <xdr:nvPicPr>
        <xdr:cNvPr id="22" name="Picture 21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61164" y="95250"/>
          <a:ext cx="1026585" cy="1026583"/>
        </a:xfrm>
        <a:prstGeom prst="rect">
          <a:avLst/>
        </a:prstGeom>
        <a:noFill/>
        <a:ln>
          <a:noFill/>
        </a:ln>
        <a:extLst>
          <a:ext uri="{FAA26D3D-D897-4be2-8F04-BA451C77F1D7}">
            <ma14:placeholderFlag xmlns="" xmlns:wpc="http://schemas.microsoft.com/office/word/2010/wordprocessingCanvas" xmlns:mo="http://schemas.microsoft.com/office/mac/office/2008/main" xmlns:mc="http://schemas.openxmlformats.org/markup-compatibility/2006" xmlns:mv="urn:schemas-microsoft-com:mac:vml" xmlns:o="urn:schemas-microsoft-com:office:office" xmlns:r="http://schemas.openxmlformats.org/officeDocument/2006/relationships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pic="http://schemas.openxmlformats.org/drawingml/2006/picture" xmlns:ma14="http://schemas.microsoft.com/office/mac/drawingml/2011/main" xmlns:lc="http://schemas.openxmlformats.org/drawingml/2006/lockedCanvas"/>
          </a:ext>
        </a:extLst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1026585</xdr:colOff>
      <xdr:row>4</xdr:row>
      <xdr:rowOff>148167</xdr:rowOff>
    </xdr:to>
    <xdr:pic>
      <xdr:nvPicPr>
        <xdr:cNvPr id="23" name="Picture 22"/>
        <xdr:cNvPicPr/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779500" y="179917"/>
          <a:ext cx="1026585" cy="1026583"/>
        </a:xfrm>
        <a:prstGeom prst="rect">
          <a:avLst/>
        </a:prstGeom>
        <a:noFill/>
        <a:ln>
          <a:noFill/>
        </a:ln>
        <a:extLst>
          <a:ext uri="{FAA26D3D-D897-4be2-8F04-BA451C77F1D7}">
            <ma14:placeholderFlag xmlns="" xmlns:wpc="http://schemas.microsoft.com/office/word/2010/wordprocessingCanvas" xmlns:mo="http://schemas.microsoft.com/office/mac/office/2008/main" xmlns:mc="http://schemas.openxmlformats.org/markup-compatibility/2006" xmlns:mv="urn:schemas-microsoft-com:mac:vml" xmlns:o="urn:schemas-microsoft-com:office:office" xmlns:r="http://schemas.openxmlformats.org/officeDocument/2006/relationships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pic="http://schemas.openxmlformats.org/drawingml/2006/picture" xmlns:ma14="http://schemas.microsoft.com/office/mac/drawingml/2011/main" xmlns:lc="http://schemas.openxmlformats.org/drawingml/2006/lockedCanvas"/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257175</xdr:colOff>
          <xdr:row>44</xdr:row>
          <xdr:rowOff>104775</xdr:rowOff>
        </xdr:from>
        <xdr:to>
          <xdr:col>42</xdr:col>
          <xdr:colOff>552450</xdr:colOff>
          <xdr:row>46</xdr:row>
          <xdr:rowOff>38100</xdr:rowOff>
        </xdr:to>
        <xdr:sp macro="" textlink="">
          <xdr:nvSpPr>
            <xdr:cNvPr id="3111" name="Option Button 39" hidden="1">
              <a:extLst>
                <a:ext uri="{63B3BB69-23CF-44E3-9099-C40C66FF867C}">
                  <a14:compatExt spid="_x0000_s3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Quote Information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247650</xdr:colOff>
          <xdr:row>60</xdr:row>
          <xdr:rowOff>104775</xdr:rowOff>
        </xdr:from>
        <xdr:to>
          <xdr:col>21</xdr:col>
          <xdr:colOff>9525</xdr:colOff>
          <xdr:row>62</xdr:row>
          <xdr:rowOff>114300</xdr:rowOff>
        </xdr:to>
        <xdr:sp macro="" textlink="">
          <xdr:nvSpPr>
            <xdr:cNvPr id="3247" name="Option Button 175" hidden="1">
              <a:extLst>
                <a:ext uri="{63B3BB69-23CF-44E3-9099-C40C66FF867C}">
                  <a14:compatExt spid="_x0000_s3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Capture Sale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171450</xdr:colOff>
          <xdr:row>20</xdr:row>
          <xdr:rowOff>0</xdr:rowOff>
        </xdr:from>
        <xdr:to>
          <xdr:col>66</xdr:col>
          <xdr:colOff>552450</xdr:colOff>
          <xdr:row>21</xdr:row>
          <xdr:rowOff>95250</xdr:rowOff>
        </xdr:to>
        <xdr:sp macro="" textlink="">
          <xdr:nvSpPr>
            <xdr:cNvPr id="3392" name="Option Button 320" hidden="1">
              <a:extLst>
                <a:ext uri="{63B3BB69-23CF-44E3-9099-C40C66FF867C}">
                  <a14:compatExt spid="_x0000_s33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Copy 1st Mortgagee Address to Property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85725</xdr:colOff>
          <xdr:row>6</xdr:row>
          <xdr:rowOff>161925</xdr:rowOff>
        </xdr:from>
        <xdr:to>
          <xdr:col>12</xdr:col>
          <xdr:colOff>1333500</xdr:colOff>
          <xdr:row>8</xdr:row>
          <xdr:rowOff>28575</xdr:rowOff>
        </xdr:to>
        <xdr:sp macro="" textlink="">
          <xdr:nvSpPr>
            <xdr:cNvPr id="3445" name="Option Button 373" hidden="1">
              <a:extLst>
                <a:ext uri="{63B3BB69-23CF-44E3-9099-C40C66FF867C}">
                  <a14:compatExt spid="_x0000_s34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Enter Search Result #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61</xdr:row>
          <xdr:rowOff>57150</xdr:rowOff>
        </xdr:from>
        <xdr:to>
          <xdr:col>2</xdr:col>
          <xdr:colOff>923925</xdr:colOff>
          <xdr:row>63</xdr:row>
          <xdr:rowOff>0</xdr:rowOff>
        </xdr:to>
        <xdr:sp macro="" textlink="">
          <xdr:nvSpPr>
            <xdr:cNvPr id="3449" name="Option Button 377" hidden="1">
              <a:extLst>
                <a:ext uri="{63B3BB69-23CF-44E3-9099-C40C66FF867C}">
                  <a14:compatExt spid="_x0000_s34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Edit Opportunity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333375</xdr:colOff>
          <xdr:row>61</xdr:row>
          <xdr:rowOff>104775</xdr:rowOff>
        </xdr:from>
        <xdr:to>
          <xdr:col>5</xdr:col>
          <xdr:colOff>219075</xdr:colOff>
          <xdr:row>63</xdr:row>
          <xdr:rowOff>104775</xdr:rowOff>
        </xdr:to>
        <xdr:sp macro="" textlink="">
          <xdr:nvSpPr>
            <xdr:cNvPr id="3450" name="Option Button 378" hidden="1">
              <a:extLst>
                <a:ext uri="{63B3BB69-23CF-44E3-9099-C40C66FF867C}">
                  <a14:compatExt spid="_x0000_s34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Capture Opportunity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25</xdr:row>
          <xdr:rowOff>57150</xdr:rowOff>
        </xdr:from>
        <xdr:to>
          <xdr:col>17</xdr:col>
          <xdr:colOff>1009650</xdr:colOff>
          <xdr:row>27</xdr:row>
          <xdr:rowOff>0</xdr:rowOff>
        </xdr:to>
        <xdr:sp macro="" textlink="">
          <xdr:nvSpPr>
            <xdr:cNvPr id="3453" name="Option Button 381" hidden="1">
              <a:extLst>
                <a:ext uri="{63B3BB69-23CF-44E3-9099-C40C66FF867C}">
                  <a14:compatExt spid="_x0000_s34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Edit Qualification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333375</xdr:colOff>
          <xdr:row>25</xdr:row>
          <xdr:rowOff>114300</xdr:rowOff>
        </xdr:from>
        <xdr:to>
          <xdr:col>21</xdr:col>
          <xdr:colOff>0</xdr:colOff>
          <xdr:row>27</xdr:row>
          <xdr:rowOff>104775</xdr:rowOff>
        </xdr:to>
        <xdr:sp macro="" textlink="">
          <xdr:nvSpPr>
            <xdr:cNvPr id="3454" name="Option Button 382" hidden="1">
              <a:extLst>
                <a:ext uri="{63B3BB69-23CF-44E3-9099-C40C66FF867C}">
                  <a14:compatExt spid="_x0000_s34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Capture Qualification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45</xdr:row>
          <xdr:rowOff>57150</xdr:rowOff>
        </xdr:from>
        <xdr:to>
          <xdr:col>17</xdr:col>
          <xdr:colOff>714375</xdr:colOff>
          <xdr:row>47</xdr:row>
          <xdr:rowOff>0</xdr:rowOff>
        </xdr:to>
        <xdr:sp macro="" textlink="">
          <xdr:nvSpPr>
            <xdr:cNvPr id="3457" name="Option Button 385" hidden="1">
              <a:extLst>
                <a:ext uri="{63B3BB69-23CF-44E3-9099-C40C66FF867C}">
                  <a14:compatExt spid="_x0000_s3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Edit Proposal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219075</xdr:colOff>
          <xdr:row>45</xdr:row>
          <xdr:rowOff>114300</xdr:rowOff>
        </xdr:from>
        <xdr:to>
          <xdr:col>21</xdr:col>
          <xdr:colOff>0</xdr:colOff>
          <xdr:row>47</xdr:row>
          <xdr:rowOff>133350</xdr:rowOff>
        </xdr:to>
        <xdr:sp macro="" textlink="">
          <xdr:nvSpPr>
            <xdr:cNvPr id="3458" name="Option Button 386" hidden="1">
              <a:extLst>
                <a:ext uri="{63B3BB69-23CF-44E3-9099-C40C66FF867C}">
                  <a14:compatExt spid="_x0000_s34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Capture Proposal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35</xdr:row>
          <xdr:rowOff>57150</xdr:rowOff>
        </xdr:from>
        <xdr:to>
          <xdr:col>2</xdr:col>
          <xdr:colOff>1209675</xdr:colOff>
          <xdr:row>37</xdr:row>
          <xdr:rowOff>0</xdr:rowOff>
        </xdr:to>
        <xdr:sp macro="" textlink="">
          <xdr:nvSpPr>
            <xdr:cNvPr id="3459" name="Option Button 387" hidden="1">
              <a:extLst>
                <a:ext uri="{63B3BB69-23CF-44E3-9099-C40C66FF867C}">
                  <a14:compatExt spid="_x0000_s34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Edit Corporate Client Notes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35</xdr:row>
          <xdr:rowOff>123825</xdr:rowOff>
        </xdr:from>
        <xdr:to>
          <xdr:col>5</xdr:col>
          <xdr:colOff>219075</xdr:colOff>
          <xdr:row>38</xdr:row>
          <xdr:rowOff>0</xdr:rowOff>
        </xdr:to>
        <xdr:sp macro="" textlink="">
          <xdr:nvSpPr>
            <xdr:cNvPr id="3460" name="Option Button 388" hidden="1">
              <a:extLst>
                <a:ext uri="{63B3BB69-23CF-44E3-9099-C40C66FF867C}">
                  <a14:compatExt spid="_x0000_s34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Z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Capture Corporate Client Details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9525</xdr:colOff>
      <xdr:row>2</xdr:row>
      <xdr:rowOff>9525</xdr:rowOff>
    </xdr:from>
    <xdr:to>
      <xdr:col>34</xdr:col>
      <xdr:colOff>9525</xdr:colOff>
      <xdr:row>17</xdr:row>
      <xdr:rowOff>0</xdr:rowOff>
    </xdr:to>
    <xdr:graphicFrame macro="">
      <xdr:nvGraphicFramePr>
        <xdr:cNvPr id="4281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9525</xdr:colOff>
      <xdr:row>1</xdr:row>
      <xdr:rowOff>152400</xdr:rowOff>
    </xdr:from>
    <xdr:to>
      <xdr:col>41</xdr:col>
      <xdr:colOff>0</xdr:colOff>
      <xdr:row>17</xdr:row>
      <xdr:rowOff>0</xdr:rowOff>
    </xdr:to>
    <xdr:graphicFrame macro="">
      <xdr:nvGraphicFramePr>
        <xdr:cNvPr id="4282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49</xdr:col>
      <xdr:colOff>9525</xdr:colOff>
      <xdr:row>1</xdr:row>
      <xdr:rowOff>152400</xdr:rowOff>
    </xdr:from>
    <xdr:to>
      <xdr:col>54</xdr:col>
      <xdr:colOff>504825</xdr:colOff>
      <xdr:row>17</xdr:row>
      <xdr:rowOff>0</xdr:rowOff>
    </xdr:to>
    <xdr:graphicFrame macro="">
      <xdr:nvGraphicFramePr>
        <xdr:cNvPr id="4283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42</xdr:col>
      <xdr:colOff>9525</xdr:colOff>
      <xdr:row>2</xdr:row>
      <xdr:rowOff>9525</xdr:rowOff>
    </xdr:from>
    <xdr:to>
      <xdr:col>48</xdr:col>
      <xdr:colOff>19050</xdr:colOff>
      <xdr:row>16</xdr:row>
      <xdr:rowOff>514350</xdr:rowOff>
    </xdr:to>
    <xdr:graphicFrame macro="">
      <xdr:nvGraphicFramePr>
        <xdr:cNvPr id="4284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165651</xdr:colOff>
      <xdr:row>49</xdr:row>
      <xdr:rowOff>132842</xdr:rowOff>
    </xdr:from>
    <xdr:to>
      <xdr:col>24</xdr:col>
      <xdr:colOff>579781</xdr:colOff>
      <xdr:row>59</xdr:row>
      <xdr:rowOff>49696</xdr:rowOff>
    </xdr:to>
    <xdr:graphicFrame macro="">
      <xdr:nvGraphicFramePr>
        <xdr:cNvPr id="4262" name="Chart 426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173933</xdr:colOff>
      <xdr:row>60</xdr:row>
      <xdr:rowOff>57148</xdr:rowOff>
    </xdr:from>
    <xdr:to>
      <xdr:col>24</xdr:col>
      <xdr:colOff>579781</xdr:colOff>
      <xdr:row>72</xdr:row>
      <xdr:rowOff>24848</xdr:rowOff>
    </xdr:to>
    <xdr:graphicFrame macro="">
      <xdr:nvGraphicFramePr>
        <xdr:cNvPr id="4276" name="Chart 427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0</xdr:colOff>
      <xdr:row>73</xdr:row>
      <xdr:rowOff>40584</xdr:rowOff>
    </xdr:from>
    <xdr:to>
      <xdr:col>24</xdr:col>
      <xdr:colOff>571500</xdr:colOff>
      <xdr:row>85</xdr:row>
      <xdr:rowOff>8283</xdr:rowOff>
    </xdr:to>
    <xdr:graphicFrame macro="">
      <xdr:nvGraphicFramePr>
        <xdr:cNvPr id="4294" name="Chart 429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28</xdr:col>
      <xdr:colOff>1</xdr:colOff>
      <xdr:row>39</xdr:row>
      <xdr:rowOff>0</xdr:rowOff>
    </xdr:from>
    <xdr:to>
      <xdr:col>30</xdr:col>
      <xdr:colOff>588818</xdr:colOff>
      <xdr:row>55</xdr:row>
      <xdr:rowOff>110836</xdr:rowOff>
    </xdr:to>
    <xdr:graphicFrame macro="">
      <xdr:nvGraphicFramePr>
        <xdr:cNvPr id="17" name="Chart 1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31</xdr:col>
      <xdr:colOff>8660</xdr:colOff>
      <xdr:row>39</xdr:row>
      <xdr:rowOff>8659</xdr:rowOff>
    </xdr:from>
    <xdr:to>
      <xdr:col>34</xdr:col>
      <xdr:colOff>1</xdr:colOff>
      <xdr:row>55</xdr:row>
      <xdr:rowOff>119495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34</xdr:col>
      <xdr:colOff>112567</xdr:colOff>
      <xdr:row>39</xdr:row>
      <xdr:rowOff>8659</xdr:rowOff>
    </xdr:from>
    <xdr:to>
      <xdr:col>37</xdr:col>
      <xdr:colOff>355023</xdr:colOff>
      <xdr:row>55</xdr:row>
      <xdr:rowOff>119495</xdr:rowOff>
    </xdr:to>
    <xdr:graphicFrame macro="">
      <xdr:nvGraphicFramePr>
        <xdr:cNvPr id="21" name="Chart 2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37</xdr:col>
      <xdr:colOff>467590</xdr:colOff>
      <xdr:row>39</xdr:row>
      <xdr:rowOff>8658</xdr:rowOff>
    </xdr:from>
    <xdr:to>
      <xdr:col>41</xdr:col>
      <xdr:colOff>121227</xdr:colOff>
      <xdr:row>55</xdr:row>
      <xdr:rowOff>119494</xdr:rowOff>
    </xdr:to>
    <xdr:graphicFrame macro="">
      <xdr:nvGraphicFramePr>
        <xdr:cNvPr id="22" name="Chart 2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34</xdr:col>
      <xdr:colOff>112568</xdr:colOff>
      <xdr:row>56</xdr:row>
      <xdr:rowOff>77932</xdr:rowOff>
    </xdr:from>
    <xdr:to>
      <xdr:col>37</xdr:col>
      <xdr:colOff>363682</xdr:colOff>
      <xdr:row>73</xdr:row>
      <xdr:rowOff>15586</xdr:rowOff>
    </xdr:to>
    <xdr:graphicFrame macro="">
      <xdr:nvGraphicFramePr>
        <xdr:cNvPr id="24" name="Chart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37</xdr:col>
      <xdr:colOff>476250</xdr:colOff>
      <xdr:row>56</xdr:row>
      <xdr:rowOff>95250</xdr:rowOff>
    </xdr:from>
    <xdr:to>
      <xdr:col>41</xdr:col>
      <xdr:colOff>129886</xdr:colOff>
      <xdr:row>73</xdr:row>
      <xdr:rowOff>32904</xdr:rowOff>
    </xdr:to>
    <xdr:graphicFrame macro="">
      <xdr:nvGraphicFramePr>
        <xdr:cNvPr id="25" name="Chart 2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27</xdr:col>
      <xdr:colOff>173182</xdr:colOff>
      <xdr:row>56</xdr:row>
      <xdr:rowOff>77931</xdr:rowOff>
    </xdr:from>
    <xdr:to>
      <xdr:col>30</xdr:col>
      <xdr:colOff>580159</xdr:colOff>
      <xdr:row>73</xdr:row>
      <xdr:rowOff>15585</xdr:rowOff>
    </xdr:to>
    <xdr:graphicFrame macro="">
      <xdr:nvGraphicFramePr>
        <xdr:cNvPr id="26" name="Chart 2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17318</xdr:colOff>
      <xdr:row>56</xdr:row>
      <xdr:rowOff>86592</xdr:rowOff>
    </xdr:from>
    <xdr:to>
      <xdr:col>33</xdr:col>
      <xdr:colOff>502228</xdr:colOff>
      <xdr:row>73</xdr:row>
      <xdr:rowOff>24246</xdr:rowOff>
    </xdr:to>
    <xdr:graphicFrame macro="">
      <xdr:nvGraphicFramePr>
        <xdr:cNvPr id="28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9</xdr:col>
      <xdr:colOff>138545</xdr:colOff>
      <xdr:row>3</xdr:row>
      <xdr:rowOff>8660</xdr:rowOff>
    </xdr:from>
    <xdr:to>
      <xdr:col>10</xdr:col>
      <xdr:colOff>5195</xdr:colOff>
      <xdr:row>6</xdr:row>
      <xdr:rowOff>48492</xdr:rowOff>
    </xdr:to>
    <xdr:pic>
      <xdr:nvPicPr>
        <xdr:cNvPr id="18" name="Picture 17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684068" y="510887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9</xdr:col>
      <xdr:colOff>77933</xdr:colOff>
      <xdr:row>13</xdr:row>
      <xdr:rowOff>103909</xdr:rowOff>
    </xdr:from>
    <xdr:to>
      <xdr:col>9</xdr:col>
      <xdr:colOff>611333</xdr:colOff>
      <xdr:row>14</xdr:row>
      <xdr:rowOff>204355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16" cstate="print"/>
        <a:stretch>
          <a:fillRect/>
        </a:stretch>
      </xdr:blipFill>
      <xdr:spPr>
        <a:xfrm>
          <a:off x="623456" y="2251364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43</xdr:col>
      <xdr:colOff>1056409</xdr:colOff>
      <xdr:row>36</xdr:row>
      <xdr:rowOff>51953</xdr:rowOff>
    </xdr:from>
    <xdr:to>
      <xdr:col>44</xdr:col>
      <xdr:colOff>225136</xdr:colOff>
      <xdr:row>38</xdr:row>
      <xdr:rowOff>129885</xdr:rowOff>
    </xdr:to>
    <xdr:pic>
      <xdr:nvPicPr>
        <xdr:cNvPr id="27" name="Picture 26"/>
        <xdr:cNvPicPr/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64795" y="6702135"/>
          <a:ext cx="415636" cy="406977"/>
        </a:xfrm>
        <a:prstGeom prst="rect">
          <a:avLst/>
        </a:prstGeom>
        <a:noFill/>
        <a:ln>
          <a:noFill/>
        </a:ln>
        <a:extLst>
          <a:ext uri="{FAA26D3D-D897-4be2-8F04-BA451C77F1D7}">
            <ma14:placeholderFlag xmlns="" xmlns:wpc="http://schemas.microsoft.com/office/word/2010/wordprocessingCanvas" xmlns:mo="http://schemas.microsoft.com/office/mac/office/2008/main" xmlns:mc="http://schemas.openxmlformats.org/markup-compatibility/2006" xmlns:mv="urn:schemas-microsoft-com:mac:vml" xmlns:o="urn:schemas-microsoft-com:office:office" xmlns:r="http://schemas.openxmlformats.org/officeDocument/2006/relationships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pic="http://schemas.openxmlformats.org/drawingml/2006/picture" xmlns:ma14="http://schemas.microsoft.com/office/mac/drawingml/2011/main" xmlns:lc="http://schemas.openxmlformats.org/drawingml/2006/lockedCanvas"/>
          </a:ext>
        </a:extLst>
      </xdr:spPr>
    </xdr:pic>
    <xdr:clientData/>
  </xdr:twoCellAnchor>
  <xdr:twoCellAnchor editAs="oneCell">
    <xdr:from>
      <xdr:col>52</xdr:col>
      <xdr:colOff>25978</xdr:colOff>
      <xdr:row>36</xdr:row>
      <xdr:rowOff>51954</xdr:rowOff>
    </xdr:from>
    <xdr:to>
      <xdr:col>53</xdr:col>
      <xdr:colOff>60614</xdr:colOff>
      <xdr:row>38</xdr:row>
      <xdr:rowOff>129886</xdr:rowOff>
    </xdr:to>
    <xdr:pic>
      <xdr:nvPicPr>
        <xdr:cNvPr id="29" name="Picture 28"/>
        <xdr:cNvPicPr/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40705" y="6702136"/>
          <a:ext cx="415636" cy="406977"/>
        </a:xfrm>
        <a:prstGeom prst="rect">
          <a:avLst/>
        </a:prstGeom>
        <a:noFill/>
        <a:ln>
          <a:noFill/>
        </a:ln>
        <a:extLst>
          <a:ext uri="{FAA26D3D-D897-4be2-8F04-BA451C77F1D7}">
            <ma14:placeholderFlag xmlns="" xmlns:wpc="http://schemas.microsoft.com/office/word/2010/wordprocessingCanvas" xmlns:mo="http://schemas.microsoft.com/office/mac/office/2008/main" xmlns:mc="http://schemas.openxmlformats.org/markup-compatibility/2006" xmlns:mv="urn:schemas-microsoft-com:mac:vml" xmlns:o="urn:schemas-microsoft-com:office:office" xmlns:r="http://schemas.openxmlformats.org/officeDocument/2006/relationships" xmlns:m="http://schemas.openxmlformats.org/officeDocument/2006/math" xmlns:v="urn:schemas-microsoft-com:vml" xmlns:wp14="http://schemas.microsoft.com/office/word/2010/wordprocessingDrawing" xmlns:wp="http://schemas.openxmlformats.org/drawingml/2006/wordprocessingDrawing" xmlns:w10="urn:schemas-microsoft-com:office:word" xmlns:w="http://schemas.openxmlformats.org/wordprocessingml/2006/main" xmlns:w14="http://schemas.microsoft.com/office/word/2010/wordml" xmlns:wpg="http://schemas.microsoft.com/office/word/2010/wordprocessingGroup" xmlns:wpi="http://schemas.microsoft.com/office/word/2010/wordprocessingInk" xmlns:wne="http://schemas.microsoft.com/office/word/2006/wordml" xmlns:wps="http://schemas.microsoft.com/office/word/2010/wordprocessingShape" xmlns:pic="http://schemas.openxmlformats.org/drawingml/2006/picture" xmlns:ma14="http://schemas.microsoft.com/office/mac/drawingml/2011/main" xmlns:lc="http://schemas.openxmlformats.org/drawingml/2006/lockedCanvas"/>
          </a:ext>
        </a:extLst>
      </xdr:spPr>
    </xdr:pic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0.02362</cdr:x>
      <cdr:y>0.02962</cdr:y>
    </cdr:from>
    <cdr:to>
      <cdr:x>0.15754</cdr:x>
      <cdr:y>0.19751</cdr:y>
    </cdr:to>
    <cdr:pic>
      <cdr:nvPicPr>
        <cdr:cNvPr id="3" name="Picture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94096" y="94095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0.0286</cdr:x>
      <cdr:y>0.024</cdr:y>
    </cdr:from>
    <cdr:to>
      <cdr:x>0.17707</cdr:x>
      <cdr:y>0.19076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02754" y="76778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0.03106</cdr:x>
      <cdr:y>0.024</cdr:y>
    </cdr:from>
    <cdr:to>
      <cdr:x>0.17978</cdr:x>
      <cdr:y>0.19076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11414" y="76777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0.03085</cdr:x>
      <cdr:y>0.02159</cdr:y>
    </cdr:from>
    <cdr:to>
      <cdr:x>0.17853</cdr:x>
      <cdr:y>0.19069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11413" y="68118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0.93604</cdr:x>
      <cdr:y>0.04915</cdr:y>
    </cdr:from>
    <cdr:to>
      <cdr:x>0.99236</cdr:x>
      <cdr:y>0.39062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865755" y="76777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0.93686</cdr:x>
      <cdr:y>0.03936</cdr:y>
    </cdr:from>
    <cdr:to>
      <cdr:x>0.99323</cdr:x>
      <cdr:y>0.31281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865755" y="76778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0.93755</cdr:x>
      <cdr:y>0.03954</cdr:y>
    </cdr:from>
    <cdr:to>
      <cdr:x>0.99401</cdr:x>
      <cdr:y>0.3142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8857095" y="76777"/>
          <a:ext cx="533400" cy="533400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0.7505</cdr:x>
      <cdr:y>0.81397</cdr:y>
    </cdr:from>
    <cdr:to>
      <cdr:x>0.97997</cdr:x>
      <cdr:y>0.98274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14187" y="2232891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0.73086</cdr:x>
      <cdr:y>0.81397</cdr:y>
    </cdr:from>
    <cdr:to>
      <cdr:x>0.9784</cdr:x>
      <cdr:y>0.98274</cdr:y>
    </cdr:to>
    <cdr:pic>
      <cdr:nvPicPr>
        <cdr:cNvPr id="3" name="Picture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6981" y="2232890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0.73302</cdr:x>
      <cdr:y>0.81082</cdr:y>
    </cdr:from>
    <cdr:to>
      <cdr:x>0.98287</cdr:x>
      <cdr:y>0.97959</cdr:y>
    </cdr:to>
    <cdr:pic>
      <cdr:nvPicPr>
        <cdr:cNvPr id="3" name="Picture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58323" y="2224232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0.72923</cdr:x>
      <cdr:y>0.81397</cdr:y>
    </cdr:from>
    <cdr:to>
      <cdr:x>0.98262</cdr:x>
      <cdr:y>0.98274</cdr:y>
    </cdr:to>
    <cdr:pic>
      <cdr:nvPicPr>
        <cdr:cNvPr id="3" name="Picture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32346" y="2232891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0.73426</cdr:x>
      <cdr:y>0.81124</cdr:y>
    </cdr:from>
    <cdr:to>
      <cdr:x>0.98295</cdr:x>
      <cdr:y>0.98001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66982" y="2225386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0.72923</cdr:x>
      <cdr:y>0.81082</cdr:y>
    </cdr:from>
    <cdr:to>
      <cdr:x>0.98262</cdr:x>
      <cdr:y>0.97959</cdr:y>
    </cdr:to>
    <cdr:pic>
      <cdr:nvPicPr>
        <cdr:cNvPr id="5" name="Picture 4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32345" y="2224231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0.75479</cdr:x>
      <cdr:y>0.82029</cdr:y>
    </cdr:from>
    <cdr:to>
      <cdr:x>0.98426</cdr:x>
      <cdr:y>0.98906</cdr:y>
    </cdr:to>
    <cdr:pic>
      <cdr:nvPicPr>
        <cdr:cNvPr id="4" name="Picture 3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522846" y="2250209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0.72835</cdr:x>
      <cdr:y>0.81397</cdr:y>
    </cdr:from>
    <cdr:to>
      <cdr:x>0.97819</cdr:x>
      <cdr:y>0.98274</cdr:y>
    </cdr:to>
    <cdr:pic>
      <cdr:nvPicPr>
        <cdr:cNvPr id="2" name="Picture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1349664" y="2232890"/>
          <a:ext cx="462974" cy="462974"/>
        </a:xfrm>
        <a:prstGeom xmlns:a="http://schemas.openxmlformats.org/drawingml/2006/main" prst="rect">
          <a:avLst/>
        </a:prstGeom>
      </cdr:spPr>
    </cdr:pic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45</xdr:col>
      <xdr:colOff>356658</xdr:colOff>
      <xdr:row>3</xdr:row>
      <xdr:rowOff>57151</xdr:rowOff>
    </xdr:from>
    <xdr:to>
      <xdr:col>46</xdr:col>
      <xdr:colOff>42333</xdr:colOff>
      <xdr:row>6</xdr:row>
      <xdr:rowOff>104776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7542258" y="714376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34</xdr:col>
      <xdr:colOff>381000</xdr:colOff>
      <xdr:row>3</xdr:row>
      <xdr:rowOff>95250</xdr:rowOff>
    </xdr:from>
    <xdr:to>
      <xdr:col>35</xdr:col>
      <xdr:colOff>66675</xdr:colOff>
      <xdr:row>6</xdr:row>
      <xdr:rowOff>142875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8889325" y="752475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22</xdr:col>
      <xdr:colOff>342900</xdr:colOff>
      <xdr:row>3</xdr:row>
      <xdr:rowOff>104775</xdr:rowOff>
    </xdr:from>
    <xdr:to>
      <xdr:col>23</xdr:col>
      <xdr:colOff>28575</xdr:colOff>
      <xdr:row>6</xdr:row>
      <xdr:rowOff>152400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9078575" y="762000"/>
          <a:ext cx="533400" cy="533400"/>
        </a:xfrm>
        <a:prstGeom prst="rect">
          <a:avLst/>
        </a:prstGeom>
      </xdr:spPr>
    </xdr:pic>
    <xdr:clientData/>
  </xdr:twoCellAnchor>
  <xdr:twoCellAnchor editAs="oneCell">
    <xdr:from>
      <xdr:col>10</xdr:col>
      <xdr:colOff>152400</xdr:colOff>
      <xdr:row>3</xdr:row>
      <xdr:rowOff>85725</xdr:rowOff>
    </xdr:from>
    <xdr:to>
      <xdr:col>11</xdr:col>
      <xdr:colOff>76200</xdr:colOff>
      <xdr:row>6</xdr:row>
      <xdr:rowOff>133350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9372600" y="742950"/>
          <a:ext cx="533400" cy="5334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orary%20Internet%20Files/OLK1DF/Documents%20and%20Settings/Administrator/Local%20Settings/Temporary%20Internet%20Files/OLK1DF/Pioneer%20Lead%20%20Conversion%20Tracking%202010%20to%20April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Administrator/Local%20Settings/Temporary%20Internet%20Files/OLK1DF/Documents%20and%20Settings/Jeanette/Local%20Settings/Temporary%20Internet%20Files/Content.IE5/549HUYTL/DMdbAddressMAIN%2020100707%20value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MASTER SHEET"/>
      <sheetName val="Salesperson by Month"/>
      <sheetName val="Month by Salesperson"/>
      <sheetName val="Lead Source by Suburb"/>
      <sheetName val="Lead Source by Month"/>
      <sheetName val="Summary by Category"/>
      <sheetName val="Reference Table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3">
          <cell r="B3" t="str">
            <v>Yellow Pages - print</v>
          </cell>
          <cell r="F3" t="str">
            <v>Ray</v>
          </cell>
          <cell r="H3" t="str">
            <v>Hamilton</v>
          </cell>
          <cell r="N3" t="str">
            <v>Exterior Waterproofing</v>
          </cell>
        </row>
        <row r="4">
          <cell r="B4" t="str">
            <v>Referral</v>
          </cell>
          <cell r="F4" t="str">
            <v>Leigh</v>
          </cell>
          <cell r="H4" t="str">
            <v>Dundas</v>
          </cell>
          <cell r="N4" t="str">
            <v>Internal Drg. System</v>
          </cell>
        </row>
        <row r="5">
          <cell r="B5" t="str">
            <v>Repeat Customer</v>
          </cell>
          <cell r="F5" t="str">
            <v>John</v>
          </cell>
          <cell r="H5" t="str">
            <v>Ancaster</v>
          </cell>
          <cell r="N5" t="str">
            <v>Polyurethane Crack Injection</v>
          </cell>
        </row>
        <row r="6">
          <cell r="B6" t="str">
            <v>pioneer web site</v>
          </cell>
          <cell r="F6" t="str">
            <v>Bill</v>
          </cell>
          <cell r="H6" t="str">
            <v>Burlington</v>
          </cell>
          <cell r="N6" t="str">
            <v>Exterior Crack Repair</v>
          </cell>
        </row>
        <row r="7">
          <cell r="B7" t="str">
            <v>Internet Search</v>
          </cell>
          <cell r="F7" t="str">
            <v>Daniel</v>
          </cell>
          <cell r="H7" t="str">
            <v>Oakville</v>
          </cell>
          <cell r="N7" t="str">
            <v>Window Well</v>
          </cell>
        </row>
        <row r="8">
          <cell r="B8" t="str">
            <v>Car Signage</v>
          </cell>
          <cell r="F8" t="str">
            <v>Office</v>
          </cell>
          <cell r="H8" t="str">
            <v>Mississauga</v>
          </cell>
          <cell r="N8" t="str">
            <v>Sump Pump</v>
          </cell>
        </row>
        <row r="9">
          <cell r="B9" t="str">
            <v>Truck signage</v>
          </cell>
          <cell r="F9" t="str">
            <v>Todd</v>
          </cell>
          <cell r="H9" t="str">
            <v>Toronto</v>
          </cell>
          <cell r="N9" t="str">
            <v>Air Conditioner R/R</v>
          </cell>
        </row>
        <row r="10">
          <cell r="B10" t="str">
            <v>Yard Sign</v>
          </cell>
          <cell r="F10" t="str">
            <v>Rick</v>
          </cell>
          <cell r="H10" t="str">
            <v>Flamborough</v>
          </cell>
          <cell r="N10" t="str">
            <v>Core Bit</v>
          </cell>
        </row>
        <row r="11">
          <cell r="B11" t="str">
            <v>Flyer</v>
          </cell>
          <cell r="F11" t="str">
            <v>Luke</v>
          </cell>
          <cell r="H11" t="str">
            <v>Waterdown</v>
          </cell>
          <cell r="N11" t="str">
            <v>Carbon Fibre Straps</v>
          </cell>
        </row>
        <row r="12">
          <cell r="B12" t="str">
            <v>Money Saver</v>
          </cell>
          <cell r="F12" t="str">
            <v>Daryl</v>
          </cell>
          <cell r="H12" t="str">
            <v>Stoney Creek</v>
          </cell>
          <cell r="N12" t="str">
            <v>Carbon Fibre Stitches</v>
          </cell>
        </row>
        <row r="13">
          <cell r="B13" t="str">
            <v>Reno Magazine</v>
          </cell>
          <cell r="H13" t="str">
            <v>Grimsby</v>
          </cell>
          <cell r="N13" t="str">
            <v xml:space="preserve">Helical Piering </v>
          </cell>
        </row>
        <row r="14">
          <cell r="B14" t="str">
            <v>Spectator Coupon Clipper</v>
          </cell>
          <cell r="H14" t="str">
            <v>Beamsville</v>
          </cell>
          <cell r="N14" t="str">
            <v>Push Piers</v>
          </cell>
        </row>
        <row r="15">
          <cell r="B15" t="str">
            <v>Bus Signage</v>
          </cell>
          <cell r="H15" t="str">
            <v>Binbrook</v>
          </cell>
          <cell r="N15" t="str">
            <v>Basement Lowering</v>
          </cell>
        </row>
        <row r="16">
          <cell r="B16" t="str">
            <v>Yellow Pages - online</v>
          </cell>
          <cell r="H16" t="str">
            <v>Caledonia</v>
          </cell>
          <cell r="N16" t="str">
            <v>Slabjacking</v>
          </cell>
        </row>
        <row r="17">
          <cell r="B17" t="str">
            <v>Unknown</v>
          </cell>
          <cell r="H17" t="str">
            <v>S. of Caledonia</v>
          </cell>
          <cell r="N17" t="str">
            <v>Flushing</v>
          </cell>
        </row>
        <row r="18">
          <cell r="B18" t="str">
            <v>TV Ad</v>
          </cell>
          <cell r="H18" t="str">
            <v>Brantford</v>
          </cell>
          <cell r="N18" t="str">
            <v>Wall Replacement **</v>
          </cell>
        </row>
        <row r="19">
          <cell r="H19" t="str">
            <v>Niagara</v>
          </cell>
          <cell r="N19" t="str">
            <v>Foundation Repair  **</v>
          </cell>
        </row>
        <row r="20">
          <cell r="H20" t="str">
            <v>Cambridge</v>
          </cell>
          <cell r="N20" t="str">
            <v>New Support Posts</v>
          </cell>
        </row>
        <row r="21">
          <cell r="H21" t="str">
            <v>Kitchener</v>
          </cell>
          <cell r="N21" t="str">
            <v>Above ground Concrete Restoration and sealing</v>
          </cell>
        </row>
        <row r="22">
          <cell r="H22" t="str">
            <v>Waterloo</v>
          </cell>
          <cell r="N22" t="str">
            <v>Yard Drainage</v>
          </cell>
        </row>
        <row r="23">
          <cell r="H23" t="str">
            <v>Other</v>
          </cell>
          <cell r="N23" t="str">
            <v>Concrete Removal</v>
          </cell>
        </row>
        <row r="24">
          <cell r="N24" t="str">
            <v>Concrete Replacement</v>
          </cell>
        </row>
        <row r="25">
          <cell r="N25" t="str">
            <v>Asphalt Removal</v>
          </cell>
        </row>
        <row r="26">
          <cell r="N26" t="str">
            <v>Asphalt Replacement</v>
          </cell>
        </row>
        <row r="27">
          <cell r="N27" t="str">
            <v>Interlock Removal</v>
          </cell>
        </row>
        <row r="28">
          <cell r="N28" t="str">
            <v>Interlock Replacement</v>
          </cell>
        </row>
        <row r="29">
          <cell r="N29" t="str">
            <v>Mould testing**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Mdb-Main"/>
      <sheetName val="DBdb-additional"/>
      <sheetName val="Sheet1"/>
      <sheetName val="FQ"/>
      <sheetName val="A"/>
      <sheetName val="P"/>
      <sheetName val="CM"/>
      <sheetName val="Sheet2"/>
    </sheetNames>
    <sheetDataSet>
      <sheetData sheetId="0"/>
      <sheetData sheetId="1"/>
      <sheetData sheetId="2">
        <row r="2">
          <cell r="A2" t="str">
            <v>Purchase</v>
          </cell>
          <cell r="C2" t="str">
            <v>Property address</v>
          </cell>
        </row>
        <row r="3">
          <cell r="A3" t="str">
            <v>Refinance</v>
          </cell>
          <cell r="C3" t="str">
            <v>Rental</v>
          </cell>
        </row>
        <row r="4">
          <cell r="A4" t="str">
            <v>Switch</v>
          </cell>
          <cell r="C4" t="str">
            <v>Second home</v>
          </cell>
        </row>
        <row r="5">
          <cell r="A5" t="str">
            <v>Renewal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Report"/>
      <sheetName val="Language"/>
      <sheetName val="Solver_dialog"/>
      <sheetName val="Add_dialog"/>
      <sheetName val="Save_dialog"/>
      <sheetName val="SOLVER"/>
    </sheetNames>
    <definedNames>
      <definedName name="Search"/>
    </defined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Aspect">
      <a:dk1>
        <a:sysClr val="windowText" lastClr="000000"/>
      </a:dk1>
      <a:lt1>
        <a:sysClr val="window" lastClr="FFFFFF"/>
      </a:lt1>
      <a:dk2>
        <a:srgbClr val="323232"/>
      </a:dk2>
      <a:lt2>
        <a:srgbClr val="E3DED1"/>
      </a:lt2>
      <a:accent1>
        <a:srgbClr val="F07F09"/>
      </a:accent1>
      <a:accent2>
        <a:srgbClr val="9F2936"/>
      </a:accent2>
      <a:accent3>
        <a:srgbClr val="1B587C"/>
      </a:accent3>
      <a:accent4>
        <a:srgbClr val="4E8542"/>
      </a:accent4>
      <a:accent5>
        <a:srgbClr val="604878"/>
      </a:accent5>
      <a:accent6>
        <a:srgbClr val="C19859"/>
      </a:accent6>
      <a:hlink>
        <a:srgbClr val="6B9F25"/>
      </a:hlink>
      <a:folHlink>
        <a:srgbClr val="B26B0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10" Type="http://schemas.openxmlformats.org/officeDocument/2006/relationships/ctrlProp" Target="../ctrlProps/ctrlProp15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3:BB39"/>
  <sheetViews>
    <sheetView tabSelected="1" topLeftCell="A6" zoomScale="90" zoomScaleNormal="90" workbookViewId="0">
      <selection activeCell="I33" sqref="I33"/>
    </sheetView>
  </sheetViews>
  <sheetFormatPr defaultRowHeight="12.75" x14ac:dyDescent="0.2"/>
  <cols>
    <col min="1" max="1" width="93.5703125" style="621" customWidth="1"/>
    <col min="2" max="54" width="9.140625" style="443"/>
    <col min="55" max="16384" width="9.140625" style="25"/>
  </cols>
  <sheetData>
    <row r="3" spans="1:1" x14ac:dyDescent="0.2">
      <c r="A3" s="628" t="s">
        <v>333</v>
      </c>
    </row>
    <row r="4" spans="1:1" x14ac:dyDescent="0.2">
      <c r="A4" s="628"/>
    </row>
    <row r="5" spans="1:1" x14ac:dyDescent="0.2">
      <c r="A5" s="628"/>
    </row>
    <row r="6" spans="1:1" x14ac:dyDescent="0.2">
      <c r="A6" s="628"/>
    </row>
    <row r="7" spans="1:1" x14ac:dyDescent="0.2">
      <c r="A7" s="628"/>
    </row>
    <row r="8" spans="1:1" x14ac:dyDescent="0.2">
      <c r="A8" s="628" t="s">
        <v>334</v>
      </c>
    </row>
    <row r="9" spans="1:1" x14ac:dyDescent="0.2">
      <c r="A9" s="628"/>
    </row>
    <row r="10" spans="1:1" x14ac:dyDescent="0.2">
      <c r="A10" s="628"/>
    </row>
    <row r="11" spans="1:1" x14ac:dyDescent="0.2">
      <c r="A11" s="628"/>
    </row>
    <row r="12" spans="1:1" x14ac:dyDescent="0.2">
      <c r="A12" s="628"/>
    </row>
    <row r="13" spans="1:1" x14ac:dyDescent="0.2">
      <c r="A13" s="628" t="s">
        <v>335</v>
      </c>
    </row>
    <row r="14" spans="1:1" x14ac:dyDescent="0.2">
      <c r="A14" s="628"/>
    </row>
    <row r="15" spans="1:1" x14ac:dyDescent="0.2">
      <c r="A15" s="628"/>
    </row>
    <row r="16" spans="1:1" x14ac:dyDescent="0.2">
      <c r="A16" s="628"/>
    </row>
    <row r="17" spans="1:1" x14ac:dyDescent="0.2">
      <c r="A17" s="628"/>
    </row>
    <row r="18" spans="1:1" x14ac:dyDescent="0.2">
      <c r="A18" s="628" t="s">
        <v>336</v>
      </c>
    </row>
    <row r="19" spans="1:1" x14ac:dyDescent="0.2">
      <c r="A19" s="628"/>
    </row>
    <row r="20" spans="1:1" x14ac:dyDescent="0.2">
      <c r="A20" s="628"/>
    </row>
    <row r="21" spans="1:1" x14ac:dyDescent="0.2">
      <c r="A21" s="628"/>
    </row>
    <row r="22" spans="1:1" x14ac:dyDescent="0.2">
      <c r="A22" s="628"/>
    </row>
    <row r="23" spans="1:1" x14ac:dyDescent="0.2">
      <c r="A23" s="628" t="s">
        <v>337</v>
      </c>
    </row>
    <row r="24" spans="1:1" x14ac:dyDescent="0.2">
      <c r="A24" s="628"/>
    </row>
    <row r="25" spans="1:1" x14ac:dyDescent="0.2">
      <c r="A25" s="628"/>
    </row>
    <row r="26" spans="1:1" x14ac:dyDescent="0.2">
      <c r="A26" s="628"/>
    </row>
    <row r="27" spans="1:1" x14ac:dyDescent="0.2">
      <c r="A27" s="628"/>
    </row>
    <row r="28" spans="1:1" x14ac:dyDescent="0.2">
      <c r="A28" s="628" t="s">
        <v>338</v>
      </c>
    </row>
    <row r="29" spans="1:1" x14ac:dyDescent="0.2">
      <c r="A29" s="628"/>
    </row>
    <row r="30" spans="1:1" x14ac:dyDescent="0.2">
      <c r="A30" s="628"/>
    </row>
    <row r="31" spans="1:1" x14ac:dyDescent="0.2">
      <c r="A31" s="628"/>
    </row>
    <row r="32" spans="1:1" x14ac:dyDescent="0.2">
      <c r="A32" s="628"/>
    </row>
    <row r="33" spans="1:1" x14ac:dyDescent="0.2">
      <c r="A33" s="628" t="s">
        <v>339</v>
      </c>
    </row>
    <row r="34" spans="1:1" x14ac:dyDescent="0.2">
      <c r="A34" s="628"/>
    </row>
    <row r="35" spans="1:1" x14ac:dyDescent="0.2">
      <c r="A35" s="628"/>
    </row>
    <row r="36" spans="1:1" x14ac:dyDescent="0.2">
      <c r="A36" s="628"/>
    </row>
    <row r="37" spans="1:1" x14ac:dyDescent="0.2">
      <c r="A37" s="628"/>
    </row>
    <row r="38" spans="1:1" x14ac:dyDescent="0.2">
      <c r="A38" s="628" t="s">
        <v>340</v>
      </c>
    </row>
    <row r="39" spans="1:1" x14ac:dyDescent="0.2">
      <c r="A39" s="628"/>
    </row>
  </sheetData>
  <sheetProtection password="A383" sheet="1" objects="1" scenario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Option Button 1">
              <controlPr defaultSize="0" autoFill="0" autoLine="0" autoPict="0" macro="[0]!Go_To_Customer_Details">
                <anchor moveWithCells="1">
                  <from>
                    <xdr:col>0</xdr:col>
                    <xdr:colOff>5076825</xdr:colOff>
                    <xdr:row>2</xdr:row>
                    <xdr:rowOff>76200</xdr:rowOff>
                  </from>
                  <to>
                    <xdr:col>4</xdr:col>
                    <xdr:colOff>133350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Option Button 3">
              <controlPr defaultSize="0" autoFill="0" autoLine="0" autoPict="0" macro="[0]!Go_To_Search_Mechanism">
                <anchor moveWithCells="1">
                  <from>
                    <xdr:col>0</xdr:col>
                    <xdr:colOff>5743575</xdr:colOff>
                    <xdr:row>7</xdr:row>
                    <xdr:rowOff>19050</xdr:rowOff>
                  </from>
                  <to>
                    <xdr:col>4</xdr:col>
                    <xdr:colOff>133350</xdr:colOff>
                    <xdr:row>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6" name="Option Button 5">
              <controlPr defaultSize="0" autoFill="0" autoLine="0" autoPict="0" macro="[0]!Go_To_Opportunity_Input_Box">
                <anchor moveWithCells="1">
                  <from>
                    <xdr:col>0</xdr:col>
                    <xdr:colOff>6181725</xdr:colOff>
                    <xdr:row>11</xdr:row>
                    <xdr:rowOff>133350</xdr:rowOff>
                  </from>
                  <to>
                    <xdr:col>4</xdr:col>
                    <xdr:colOff>152400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9" r:id="rId7" name="Option Button 7">
              <controlPr defaultSize="0" autoFill="0" autoLine="0" autoPict="0" macro="[0]!Go_To_Qualification_Box">
                <anchor moveWithCells="1">
                  <from>
                    <xdr:col>1</xdr:col>
                    <xdr:colOff>180975</xdr:colOff>
                    <xdr:row>16</xdr:row>
                    <xdr:rowOff>133350</xdr:rowOff>
                  </from>
                  <to>
                    <xdr:col>4</xdr:col>
                    <xdr:colOff>161925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1" r:id="rId8" name="Option Button 9">
              <controlPr defaultSize="0" autoFill="0" autoLine="0" autoPict="0" macro="[0]!Go_To_Proposal_Box">
                <anchor moveWithCells="1">
                  <from>
                    <xdr:col>1</xdr:col>
                    <xdr:colOff>200025</xdr:colOff>
                    <xdr:row>21</xdr:row>
                    <xdr:rowOff>85725</xdr:rowOff>
                  </from>
                  <to>
                    <xdr:col>4</xdr:col>
                    <xdr:colOff>171450</xdr:colOff>
                    <xdr:row>23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3" r:id="rId9" name="Option Button 11">
              <controlPr defaultSize="0" autoFill="0" autoLine="0" autoPict="0" macro="[0]!Go_To_Sale_Box">
                <anchor moveWithCells="1">
                  <from>
                    <xdr:col>1</xdr:col>
                    <xdr:colOff>0</xdr:colOff>
                    <xdr:row>26</xdr:row>
                    <xdr:rowOff>133350</xdr:rowOff>
                  </from>
                  <to>
                    <xdr:col>4</xdr:col>
                    <xdr:colOff>190500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4" r:id="rId10" name="Option Button 12">
              <controlPr defaultSize="0" autoFill="0" autoLine="0" autoPict="0" macro="[0]!Go_To_Historical_Report">
                <anchor moveWithCells="1">
                  <from>
                    <xdr:col>0</xdr:col>
                    <xdr:colOff>5934075</xdr:colOff>
                    <xdr:row>31</xdr:row>
                    <xdr:rowOff>123825</xdr:rowOff>
                  </from>
                  <to>
                    <xdr:col>4</xdr:col>
                    <xdr:colOff>190500</xdr:colOff>
                    <xdr:row>33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5" r:id="rId11" name="Option Button 13">
              <controlPr defaultSize="0" autoFill="0" autoLine="0" autoPict="0" macro="[0]!Go_To_Planning_Report">
                <anchor moveWithCells="1">
                  <from>
                    <xdr:col>0</xdr:col>
                    <xdr:colOff>5153025</xdr:colOff>
                    <xdr:row>36</xdr:row>
                    <xdr:rowOff>123825</xdr:rowOff>
                  </from>
                  <to>
                    <xdr:col>4</xdr:col>
                    <xdr:colOff>190500</xdr:colOff>
                    <xdr:row>38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L210"/>
  <sheetViews>
    <sheetView zoomScale="90" zoomScaleNormal="90" workbookViewId="0">
      <selection activeCell="J2" sqref="J2"/>
    </sheetView>
  </sheetViews>
  <sheetFormatPr defaultRowHeight="12.75" x14ac:dyDescent="0.2"/>
  <cols>
    <col min="1" max="1" width="3.28515625" style="25" customWidth="1"/>
    <col min="2" max="2" width="6.7109375" style="25" customWidth="1"/>
    <col min="3" max="3" width="21.7109375" style="25" customWidth="1"/>
    <col min="4" max="5" width="25.7109375" style="25" customWidth="1"/>
    <col min="6" max="6" width="3.28515625" style="25" customWidth="1"/>
    <col min="7" max="7" width="4.85546875" style="25" customWidth="1"/>
    <col min="8" max="8" width="10.42578125" style="24" customWidth="1"/>
    <col min="9" max="9" width="3.28515625" style="24" customWidth="1"/>
    <col min="10" max="11" width="20.7109375" style="25" customWidth="1"/>
    <col min="12" max="12" width="3.28515625" style="25" customWidth="1"/>
    <col min="13" max="13" width="21.42578125" style="25" customWidth="1"/>
    <col min="14" max="14" width="21.7109375" style="25" customWidth="1"/>
    <col min="15" max="16" width="3.28515625" style="25" customWidth="1"/>
    <col min="17" max="17" width="6.7109375" style="25" customWidth="1"/>
    <col min="18" max="18" width="24.7109375" style="25" customWidth="1"/>
    <col min="19" max="20" width="25.7109375" style="25" customWidth="1"/>
    <col min="21" max="21" width="3.28515625" style="25" customWidth="1"/>
    <col min="22" max="22" width="2.42578125" style="25" customWidth="1"/>
    <col min="23" max="23" width="1.42578125" style="25" customWidth="1"/>
    <col min="24" max="24" width="3.5703125" style="25" customWidth="1"/>
    <col min="25" max="16384" width="9.140625" style="25"/>
  </cols>
  <sheetData>
    <row r="1" spans="1:25" ht="14.25" thickTop="1" thickBot="1" x14ac:dyDescent="0.25">
      <c r="A1" s="5"/>
      <c r="B1" s="6"/>
      <c r="C1" s="6"/>
      <c r="D1" s="6"/>
      <c r="E1" s="6"/>
      <c r="F1" s="6"/>
      <c r="G1" s="6"/>
      <c r="H1" s="6"/>
      <c r="I1" s="6"/>
      <c r="J1" s="6"/>
      <c r="K1" s="348"/>
      <c r="L1" s="348"/>
      <c r="M1" s="348"/>
      <c r="N1" s="348"/>
      <c r="O1" s="348"/>
      <c r="P1" s="348"/>
      <c r="Q1" s="348"/>
      <c r="R1" s="348"/>
      <c r="S1" s="348"/>
      <c r="T1" s="348"/>
      <c r="U1" s="348"/>
      <c r="V1" s="348"/>
      <c r="W1" s="348"/>
      <c r="X1" s="349"/>
    </row>
    <row r="2" spans="1:25" ht="24" customHeight="1" thickBot="1" x14ac:dyDescent="0.25">
      <c r="A2" s="7"/>
      <c r="B2" s="362"/>
      <c r="C2" s="362"/>
      <c r="D2" s="362"/>
      <c r="E2" s="362"/>
      <c r="F2" s="8"/>
      <c r="G2" s="8"/>
      <c r="H2" s="92" t="s">
        <v>22</v>
      </c>
      <c r="I2" s="350"/>
      <c r="J2" s="105" t="s">
        <v>345</v>
      </c>
      <c r="K2" s="446"/>
      <c r="L2" s="350"/>
      <c r="M2" s="350"/>
      <c r="N2" s="350"/>
      <c r="O2" s="350"/>
      <c r="P2" s="350"/>
      <c r="Q2" s="350"/>
      <c r="R2" s="350"/>
      <c r="S2" s="229"/>
      <c r="T2" s="229"/>
      <c r="U2" s="229"/>
      <c r="V2" s="350"/>
      <c r="W2" s="350"/>
      <c r="X2" s="351"/>
    </row>
    <row r="3" spans="1:25" ht="31.5" customHeight="1" x14ac:dyDescent="0.35">
      <c r="A3" s="7"/>
      <c r="B3" s="362"/>
      <c r="C3" s="362"/>
      <c r="D3" s="627"/>
      <c r="E3" s="362"/>
      <c r="F3" s="8"/>
      <c r="G3" s="252"/>
      <c r="H3" s="352"/>
      <c r="I3" s="352"/>
      <c r="J3" s="352"/>
      <c r="K3" s="352"/>
      <c r="L3" s="353"/>
      <c r="M3" s="635" t="s">
        <v>291</v>
      </c>
      <c r="N3" s="635"/>
      <c r="O3" s="8"/>
      <c r="P3" s="8"/>
      <c r="Q3" s="362"/>
      <c r="R3" s="362"/>
      <c r="S3" s="225"/>
      <c r="T3" s="225"/>
      <c r="U3" s="225"/>
      <c r="V3" s="8"/>
      <c r="W3" s="8"/>
      <c r="X3" s="12"/>
    </row>
    <row r="4" spans="1:25" ht="13.5" customHeight="1" thickBot="1" x14ac:dyDescent="0.25">
      <c r="A4" s="253">
        <v>1</v>
      </c>
      <c r="B4" s="362"/>
      <c r="C4" s="362"/>
      <c r="D4" s="657" t="str">
        <f>IF(E7=0,"",IF(ISNA(VLOOKUP(E7,'C'!$P$9:$AM$10,5,FALSE)),"","New SITE ID already exists"))</f>
        <v/>
      </c>
      <c r="E4" s="657"/>
      <c r="F4" s="8"/>
      <c r="G4" s="8"/>
      <c r="H4" s="8"/>
      <c r="I4" s="90"/>
      <c r="J4" s="662" t="s">
        <v>19</v>
      </c>
      <c r="K4" s="662"/>
      <c r="L4" s="91"/>
      <c r="M4" s="61"/>
      <c r="N4" s="450">
        <f>LEN(N5)</f>
        <v>2</v>
      </c>
      <c r="O4" s="8"/>
      <c r="P4" s="8"/>
      <c r="Q4" s="362"/>
      <c r="R4" s="362"/>
      <c r="S4" s="225"/>
      <c r="T4" s="225"/>
      <c r="U4" s="225"/>
      <c r="V4" s="8"/>
      <c r="W4" s="8"/>
      <c r="X4" s="12"/>
    </row>
    <row r="5" spans="1:25" ht="13.5" customHeight="1" x14ac:dyDescent="0.2">
      <c r="A5" s="253">
        <v>2</v>
      </c>
      <c r="B5" s="362"/>
      <c r="C5" s="362"/>
      <c r="D5" s="658"/>
      <c r="E5" s="658"/>
      <c r="F5" s="8"/>
      <c r="G5" s="8"/>
      <c r="H5" s="8"/>
      <c r="I5" s="9"/>
      <c r="J5" s="663"/>
      <c r="K5" s="663"/>
      <c r="L5" s="10"/>
      <c r="M5" s="661" t="s">
        <v>17</v>
      </c>
      <c r="N5" s="659" t="s">
        <v>344</v>
      </c>
      <c r="O5" s="656">
        <f>MAX(Configuration!$B$5:$B$3259)</f>
        <v>0</v>
      </c>
      <c r="P5" s="8"/>
      <c r="Q5" s="362"/>
      <c r="R5" s="362"/>
      <c r="S5" s="225"/>
      <c r="T5" s="225"/>
      <c r="U5" s="225"/>
      <c r="V5" s="8"/>
      <c r="W5" s="8"/>
      <c r="X5" s="12"/>
    </row>
    <row r="6" spans="1:25" ht="13.5" customHeight="1" thickBot="1" x14ac:dyDescent="0.25">
      <c r="A6" s="253">
        <v>3</v>
      </c>
      <c r="B6" s="653" t="s">
        <v>165</v>
      </c>
      <c r="C6" s="85"/>
      <c r="D6" s="85"/>
      <c r="E6" s="85"/>
      <c r="F6" s="81"/>
      <c r="G6" s="8"/>
      <c r="H6" s="8"/>
      <c r="I6" s="9"/>
      <c r="J6" s="668" t="s">
        <v>192</v>
      </c>
      <c r="K6" s="668"/>
      <c r="L6" s="10"/>
      <c r="M6" s="661"/>
      <c r="N6" s="660"/>
      <c r="O6" s="656"/>
      <c r="P6" s="8"/>
      <c r="Q6" s="8"/>
      <c r="R6" s="8"/>
      <c r="S6" s="8"/>
      <c r="T6" s="8"/>
      <c r="U6" s="8"/>
      <c r="V6" s="8"/>
      <c r="W6" s="8"/>
      <c r="X6" s="12"/>
    </row>
    <row r="7" spans="1:25" ht="13.5" customHeight="1" thickBot="1" x14ac:dyDescent="0.25">
      <c r="A7" s="253">
        <v>4</v>
      </c>
      <c r="B7" s="654"/>
      <c r="C7" s="273" t="s">
        <v>164</v>
      </c>
      <c r="D7" s="444"/>
      <c r="E7" s="387"/>
      <c r="F7" s="86"/>
      <c r="G7" s="8"/>
      <c r="H7" s="8"/>
      <c r="I7" s="9"/>
      <c r="J7" s="664" t="str">
        <f>J2</f>
        <v>KMN--Production</v>
      </c>
      <c r="K7" s="665"/>
      <c r="L7" s="10"/>
      <c r="M7" s="11"/>
      <c r="N7" s="27"/>
      <c r="O7" s="8"/>
      <c r="P7" s="8"/>
      <c r="Q7" s="641" t="s">
        <v>155</v>
      </c>
      <c r="R7" s="85"/>
      <c r="S7" s="85"/>
      <c r="T7" s="85"/>
      <c r="U7" s="81"/>
      <c r="V7" s="8"/>
      <c r="W7" s="8"/>
      <c r="X7" s="12"/>
    </row>
    <row r="8" spans="1:25" ht="15" customHeight="1" thickBot="1" x14ac:dyDescent="0.25">
      <c r="A8" s="253">
        <v>5</v>
      </c>
      <c r="B8" s="654"/>
      <c r="C8" s="274" t="s">
        <v>8</v>
      </c>
      <c r="D8" s="24" t="str">
        <f>IF($D$7="New",CONCATENATE(D10,"--",D11),IF($J$7=0,"",$J$7))</f>
        <v>KMN--Production</v>
      </c>
      <c r="E8" s="386"/>
      <c r="F8" s="87">
        <f ca="1">COUNTIF('C'!$R$9:$R$10,ROUNDDOWN(K11,0))</f>
        <v>0</v>
      </c>
      <c r="G8" s="8"/>
      <c r="H8" s="8"/>
      <c r="I8" s="9"/>
      <c r="J8" s="666"/>
      <c r="K8" s="667"/>
      <c r="L8" s="10"/>
      <c r="M8" s="451" t="s">
        <v>285</v>
      </c>
      <c r="N8" s="26">
        <v>2</v>
      </c>
      <c r="O8" s="8"/>
      <c r="P8" s="369">
        <v>3</v>
      </c>
      <c r="Q8" s="642"/>
      <c r="R8" s="273" t="s">
        <v>173</v>
      </c>
      <c r="S8" s="316">
        <f>IF(T8=0,IF($J$7=0,"",IF(ISNA(VLOOKUP($D$42,Q!$V$9:$AI$10,3,FALSE)),0,VLOOKUP($D$42,Q!$V$9:$AI$10,3,FALSE))),T8)</f>
        <v>0</v>
      </c>
      <c r="T8" s="315"/>
      <c r="U8" s="84" t="str">
        <f t="shared" ref="U8:U19" si="0">IF(T8="","","X")</f>
        <v/>
      </c>
      <c r="V8" s="262" t="str">
        <f>IF(T8="","",IF(K10=0,"Opportunity (STATUS SUMMARY box) not yet entered",""))</f>
        <v/>
      </c>
      <c r="W8" s="8"/>
      <c r="X8" s="12"/>
    </row>
    <row r="9" spans="1:25" ht="13.5" customHeight="1" thickBot="1" x14ac:dyDescent="0.25">
      <c r="A9" s="253">
        <v>6</v>
      </c>
      <c r="B9" s="654"/>
      <c r="C9" s="274" t="s">
        <v>7</v>
      </c>
      <c r="D9" s="384">
        <f>IF($D$7="New",YEAR(K11)*10000000+MONTH(K11)*100000+DAY(K11)*1000+F8+1,IF(ISNA(VLOOKUP($J$7,'C'!$U$9:$AP$10,2,FALSE)),0,VLOOKUP($J$7,'C'!$U$9:$AP$10,2,FALSE)))</f>
        <v>0</v>
      </c>
      <c r="E9" s="385"/>
      <c r="F9" s="84" t="str">
        <f>IF($D$9=0,"",IF(E9="","",IF(ISNA(VLOOKUP($D$9,'C'!$T$9:$AP$10,3,FALSE)),"X",IF(VLOOKUP($D$9,'C'!$T$9:$AP$10,3,FALSE)=E9,"","X"))))</f>
        <v/>
      </c>
      <c r="G9" s="8"/>
      <c r="H9" s="8"/>
      <c r="I9" s="154"/>
      <c r="J9" s="167" t="s">
        <v>104</v>
      </c>
      <c r="K9" s="104" t="s">
        <v>193</v>
      </c>
      <c r="L9" s="14"/>
      <c r="M9" s="11"/>
      <c r="N9" s="27">
        <f>VLOOKUP(N8,$M$9:$N$36,2,FALSE)</f>
        <v>0</v>
      </c>
      <c r="O9" s="8"/>
      <c r="P9" s="369">
        <v>4</v>
      </c>
      <c r="Q9" s="642"/>
      <c r="R9" s="274" t="s">
        <v>174</v>
      </c>
      <c r="S9" s="213">
        <f>IF(T9=0,IF($J$7=0,"",IF(ISNA(VLOOKUP($D$42,Q!$V$9:$AI$10,4,FALSE)),0,VLOOKUP($D$42,Q!$V$9:$AI$10,4,FALSE))),T9)</f>
        <v>0</v>
      </c>
      <c r="T9" s="263"/>
      <c r="U9" s="84" t="str">
        <f t="shared" si="0"/>
        <v/>
      </c>
      <c r="V9" s="262"/>
      <c r="W9" s="8"/>
      <c r="X9" s="12"/>
    </row>
    <row r="10" spans="1:25" ht="12.75" customHeight="1" thickBot="1" x14ac:dyDescent="0.3">
      <c r="A10" s="370">
        <v>3</v>
      </c>
      <c r="B10" s="654"/>
      <c r="C10" s="341" t="s">
        <v>159</v>
      </c>
      <c r="D10" s="267">
        <f>IF(E10=0,IF($D$7="New",0,IF($J$7=0,"",IF(ISNA(VLOOKUP($J$7,'C'!$U$9:$AP$10,3,FALSE)),0,VLOOKUP($J$7,'C'!$U$9:$AP$10,3,FALSE)))),E10)</f>
        <v>0</v>
      </c>
      <c r="E10" s="263"/>
      <c r="F10" s="84" t="str">
        <f>IF(E10="","","X")</f>
        <v/>
      </c>
      <c r="G10" s="156"/>
      <c r="H10" s="254"/>
      <c r="I10" s="165">
        <f>IF(K10=0,0,IF(K10&lt;10,CONCATENATE(J7," #0",K10),IF(K10&lt;100,CONCATENATE(J7," #",K10),CONCATENATE(J7," #",K10))))</f>
        <v>0</v>
      </c>
      <c r="J10" s="168">
        <f>IF(D9=0,0,D9+K10/100)</f>
        <v>0</v>
      </c>
      <c r="K10" s="265"/>
      <c r="L10" s="629">
        <f>Configuration!$H$4</f>
        <v>0</v>
      </c>
      <c r="M10" s="67">
        <v>1</v>
      </c>
      <c r="N10" s="62">
        <f>IF(M10&gt;$O$5,0,VLOOKUP($M10,Configuration!$B$4:$D$3259,3,FALSE))</f>
        <v>0</v>
      </c>
      <c r="O10" s="8"/>
      <c r="P10" s="369">
        <v>5</v>
      </c>
      <c r="Q10" s="642"/>
      <c r="R10" s="274" t="s">
        <v>262</v>
      </c>
      <c r="S10" s="213">
        <f>IF(T10=0,IF($J$7=0,"",IF(ISNA(VLOOKUP($D$42,Q!$V$9:$AI$10,5,FALSE)),0,VLOOKUP($D$42,Q!$V$9:$AI$10,5,FALSE))),T10)</f>
        <v>0</v>
      </c>
      <c r="T10" s="263"/>
      <c r="U10" s="84" t="str">
        <f t="shared" si="0"/>
        <v/>
      </c>
      <c r="V10" s="262"/>
      <c r="W10" s="8"/>
      <c r="X10" s="12"/>
      <c r="Y10" s="19"/>
    </row>
    <row r="11" spans="1:25" ht="12.75" customHeight="1" thickBot="1" x14ac:dyDescent="0.3">
      <c r="A11" s="370">
        <v>4</v>
      </c>
      <c r="B11" s="654"/>
      <c r="C11" s="341" t="s">
        <v>161</v>
      </c>
      <c r="D11" s="267">
        <f>IF(E11=0,IF($D$7="New",0,IF($J$7=0,"",IF(ISNA(VLOOKUP($J$7,'C'!$U$9:$AP$10,4,FALSE)),0,VLOOKUP($J$7,'C'!$U$9:$AP$10,4,FALSE)))),E11)</f>
        <v>0</v>
      </c>
      <c r="E11" s="263"/>
      <c r="F11" s="84" t="str">
        <f t="shared" ref="F11:F29" si="1">IF(E11="","","X")</f>
        <v/>
      </c>
      <c r="G11" s="156"/>
      <c r="H11" s="164"/>
      <c r="I11" s="166" t="str">
        <f>IF(O!$M$7=0,CONCATENATE($J$7," #01"),IF(O!$M$7&lt;9,CONCATENATE($J$7," #0",O!$M$7+1),IF(O!$M$7&lt;99,CONCATENATE($J$7," #",O!$M$7+1),CONCATENATE($J$7," #",O!$M$7+1))))</f>
        <v>KMN--Production #01</v>
      </c>
      <c r="J11" s="168">
        <f>IF(D9=0,0,D9+(L10+1)/100)</f>
        <v>0</v>
      </c>
      <c r="K11" s="112">
        <f ca="1">NOW()</f>
        <v>42706.664155092592</v>
      </c>
      <c r="L11" s="15"/>
      <c r="M11" s="68">
        <v>2</v>
      </c>
      <c r="N11" s="62">
        <f>IF(M11&gt;$O$5,0,VLOOKUP($M11,Configuration!$B$4:$D$3259,3,FALSE))</f>
        <v>0</v>
      </c>
      <c r="O11" s="8"/>
      <c r="P11" s="369">
        <v>6</v>
      </c>
      <c r="Q11" s="642"/>
      <c r="R11" s="274" t="s">
        <v>175</v>
      </c>
      <c r="S11" s="305">
        <f>IF(T11=0,IF($J$7=0,"",IF(ISNA(VLOOKUP($D$42,Q!$V$9:$AI$10,6,FALSE)),0,VLOOKUP($D$42,Q!$V$9:$AI$10,6,FALSE))),T11)</f>
        <v>0</v>
      </c>
      <c r="T11" s="317"/>
      <c r="U11" s="84" t="str">
        <f t="shared" si="0"/>
        <v/>
      </c>
      <c r="V11" s="8"/>
      <c r="W11" s="8"/>
      <c r="X11" s="12"/>
      <c r="Y11" s="19"/>
    </row>
    <row r="12" spans="1:25" ht="12.75" customHeight="1" x14ac:dyDescent="0.25">
      <c r="A12" s="370">
        <v>5</v>
      </c>
      <c r="B12" s="654"/>
      <c r="C12" s="341" t="s">
        <v>160</v>
      </c>
      <c r="D12" s="267">
        <f>IF(E12=0,IF($D$7="New",0,IF($J$7=0,"",IF(ISNA(VLOOKUP($J$7,'C'!$U$9:$AP$10,5,FALSE)),0,VLOOKUP($J$7,'C'!$U$9:$AP$10,5,FALSE)))),E12)</f>
        <v>0</v>
      </c>
      <c r="E12" s="263"/>
      <c r="F12" s="84" t="str">
        <f t="shared" si="1"/>
        <v/>
      </c>
      <c r="G12" s="156"/>
      <c r="H12" s="153"/>
      <c r="I12" s="9"/>
      <c r="J12" s="670" t="s">
        <v>286</v>
      </c>
      <c r="K12" s="636">
        <f>D9</f>
        <v>0</v>
      </c>
      <c r="L12" s="10"/>
      <c r="M12" s="68">
        <v>3</v>
      </c>
      <c r="N12" s="62">
        <f>IF(M12&gt;$O$5,0,VLOOKUP($M12,Configuration!$B$4:$D$3259,3,FALSE))</f>
        <v>0</v>
      </c>
      <c r="O12" s="8"/>
      <c r="P12" s="369">
        <v>7</v>
      </c>
      <c r="Q12" s="642"/>
      <c r="R12" s="274" t="s">
        <v>176</v>
      </c>
      <c r="S12" s="296">
        <f>IF(T12=0,IF($J$7=0,"",IF(ISNA(VLOOKUP($D$42,Q!$V$9:$AI$10,7,FALSE)),0,VLOOKUP($D$42,Q!$V$9:$AI$10,7,FALSE))),T12)</f>
        <v>0</v>
      </c>
      <c r="T12" s="314"/>
      <c r="U12" s="84" t="str">
        <f t="shared" si="0"/>
        <v/>
      </c>
      <c r="V12" s="8"/>
      <c r="W12" s="8"/>
      <c r="X12" s="12"/>
      <c r="Y12" s="19"/>
    </row>
    <row r="13" spans="1:25" ht="12.75" customHeight="1" x14ac:dyDescent="0.25">
      <c r="A13" s="370">
        <v>6</v>
      </c>
      <c r="B13" s="654"/>
      <c r="C13" s="341"/>
      <c r="D13" s="267">
        <f>IF(E13=0,IF($D$7="New",0,IF($J$7=0,"",IF(ISNA(VLOOKUP($J$7,'C'!$U$9:$AP$10,6,FALSE)),0,VLOOKUP($J$7,'C'!$U$9:$AP$10,6,FALSE)))),E13)</f>
        <v>0</v>
      </c>
      <c r="E13" s="263"/>
      <c r="F13" s="84" t="str">
        <f t="shared" si="1"/>
        <v/>
      </c>
      <c r="G13" s="156"/>
      <c r="H13" s="153"/>
      <c r="I13" s="9"/>
      <c r="J13" s="633"/>
      <c r="K13" s="637"/>
      <c r="L13" s="16"/>
      <c r="M13" s="449">
        <v>4</v>
      </c>
      <c r="N13" s="62">
        <f>IF(M13&gt;$O$5,0,VLOOKUP($M13,Configuration!$B$4:$D$3259,3,FALSE))</f>
        <v>0</v>
      </c>
      <c r="O13" s="8"/>
      <c r="P13" s="369">
        <v>8</v>
      </c>
      <c r="Q13" s="642"/>
      <c r="R13" s="275" t="s">
        <v>196</v>
      </c>
      <c r="S13" s="297">
        <f>IF(T13=0,IF($J$7=0,"",IF(ISNA(VLOOKUP($D$42,Q!$V$9:$AI$10,8,FALSE)),0,VLOOKUP($D$42,Q!$V$9:$AI$10,8,FALSE))),T13)</f>
        <v>0</v>
      </c>
      <c r="T13" s="313"/>
      <c r="U13" s="84" t="str">
        <f t="shared" si="0"/>
        <v/>
      </c>
      <c r="V13" s="8"/>
      <c r="W13" s="8"/>
      <c r="X13" s="12"/>
      <c r="Y13" s="19"/>
    </row>
    <row r="14" spans="1:25" ht="12.75" customHeight="1" x14ac:dyDescent="0.25">
      <c r="A14" s="370">
        <v>7</v>
      </c>
      <c r="B14" s="654"/>
      <c r="C14" s="341"/>
      <c r="D14" s="267">
        <f>IF(E14=0,IF($D$7="New",0,IF($J$7=0,"",IF(ISNA(VLOOKUP($J$7,'C'!$U$9:$AP$10,7,FALSE)),0,VLOOKUP($J$7,'C'!$U$9:$AP$10,7,FALSE)))),E14)</f>
        <v>0</v>
      </c>
      <c r="E14" s="263"/>
      <c r="F14" s="84" t="str">
        <f t="shared" si="1"/>
        <v/>
      </c>
      <c r="G14" s="156"/>
      <c r="H14" s="153"/>
      <c r="I14" s="9"/>
      <c r="J14" s="633" t="s">
        <v>287</v>
      </c>
      <c r="K14" s="638">
        <f>D49</f>
        <v>0</v>
      </c>
      <c r="L14" s="16"/>
      <c r="M14" s="68">
        <v>5</v>
      </c>
      <c r="N14" s="62">
        <f>IF(M14&gt;$O$5,0,VLOOKUP($M14,Configuration!$B$4:$D$3259,3,FALSE))</f>
        <v>0</v>
      </c>
      <c r="O14" s="8"/>
      <c r="P14" s="369">
        <v>9</v>
      </c>
      <c r="Q14" s="642"/>
      <c r="R14" s="275" t="s">
        <v>172</v>
      </c>
      <c r="S14" s="213">
        <f>IF(T14=0,IF($J$7=0,"",IF(ISNA(VLOOKUP($D$42,Q!$V$9:$AI$10,9,FALSE)),0,VLOOKUP($D$42,Q!$V$9:$AI$10,9,FALSE))),T14)</f>
        <v>0</v>
      </c>
      <c r="T14" s="264"/>
      <c r="U14" s="84" t="str">
        <f t="shared" si="0"/>
        <v/>
      </c>
      <c r="V14" s="8"/>
      <c r="W14" s="8"/>
      <c r="X14" s="12"/>
      <c r="Y14" s="19"/>
    </row>
    <row r="15" spans="1:25" ht="12.75" customHeight="1" x14ac:dyDescent="0.25">
      <c r="A15" s="370">
        <v>8</v>
      </c>
      <c r="B15" s="654"/>
      <c r="C15" s="274" t="s">
        <v>157</v>
      </c>
      <c r="D15" s="267">
        <f>IF(E15=0,IF($D$7="New",0,IF($J$7=0,"",IF(ISNA(VLOOKUP($J$7,'C'!$U$9:$AP$10,8,FALSE)),0,VLOOKUP($J$7,'C'!$U$9:$AP$10,8,FALSE)))),E15)</f>
        <v>0</v>
      </c>
      <c r="E15" s="263"/>
      <c r="F15" s="84" t="str">
        <f t="shared" si="1"/>
        <v/>
      </c>
      <c r="G15" s="156"/>
      <c r="H15" s="153"/>
      <c r="I15" s="9"/>
      <c r="J15" s="633"/>
      <c r="K15" s="638"/>
      <c r="L15" s="10"/>
      <c r="M15" s="68">
        <v>6</v>
      </c>
      <c r="N15" s="62">
        <f>IF(M15&gt;$O$5,0,VLOOKUP($M15,Configuration!$B$4:$D$3259,3,FALSE))</f>
        <v>0</v>
      </c>
      <c r="O15" s="8"/>
      <c r="P15" s="369">
        <v>10</v>
      </c>
      <c r="Q15" s="642"/>
      <c r="R15" s="275" t="s">
        <v>177</v>
      </c>
      <c r="S15" s="213">
        <f>IF(T15=0,IF($J$7=0,"",IF(ISNA(VLOOKUP($D$42,Q!$V$9:$AI$10,10,FALSE)),0,VLOOKUP($D$42,Q!$V$9:$AI$10,10,FALSE))),T15)</f>
        <v>0</v>
      </c>
      <c r="T15" s="264"/>
      <c r="U15" s="84" t="str">
        <f t="shared" si="0"/>
        <v/>
      </c>
      <c r="V15" s="8"/>
      <c r="W15" s="8"/>
      <c r="X15" s="12"/>
      <c r="Y15" s="19"/>
    </row>
    <row r="16" spans="1:25" ht="12.75" customHeight="1" x14ac:dyDescent="0.25">
      <c r="A16" s="370">
        <v>9</v>
      </c>
      <c r="B16" s="654"/>
      <c r="C16" s="274" t="s">
        <v>158</v>
      </c>
      <c r="D16" s="267">
        <f>IF(E16=0,IF($D$7="New",0,IF($J$7=0,"",IF(ISNA(VLOOKUP($J$7,'C'!$U$9:$AP$10,9,FALSE)),0,VLOOKUP($J$7,'C'!$U$9:$AP$10,9,FALSE)))),E16)</f>
        <v>0</v>
      </c>
      <c r="E16" s="263"/>
      <c r="F16" s="84" t="str">
        <f t="shared" si="1"/>
        <v/>
      </c>
      <c r="G16" s="156"/>
      <c r="H16" s="153"/>
      <c r="I16" s="9"/>
      <c r="J16" s="633" t="s">
        <v>155</v>
      </c>
      <c r="K16" s="638">
        <f>S8</f>
        <v>0</v>
      </c>
      <c r="L16" s="17"/>
      <c r="M16" s="67">
        <v>7</v>
      </c>
      <c r="N16" s="62">
        <f>IF(M16&gt;$O$5,0,VLOOKUP($M16,Configuration!$B$4:$D$3259,3,FALSE))</f>
        <v>0</v>
      </c>
      <c r="O16" s="8"/>
      <c r="P16" s="369">
        <v>11</v>
      </c>
      <c r="Q16" s="642"/>
      <c r="R16" s="275" t="s">
        <v>188</v>
      </c>
      <c r="S16" s="296">
        <f>IF(T16=0,IF($J$7=0,"",IF(ISNA(VLOOKUP($D$42,Q!$V$9:$AI$10,11,FALSE)),0,VLOOKUP($D$42,Q!$V$9:$AI$10,11,FALSE))),T16)</f>
        <v>0</v>
      </c>
      <c r="T16" s="314"/>
      <c r="U16" s="84" t="str">
        <f t="shared" si="0"/>
        <v/>
      </c>
      <c r="V16" s="8"/>
      <c r="W16" s="8"/>
      <c r="X16" s="12"/>
      <c r="Y16" s="19"/>
    </row>
    <row r="17" spans="1:25" ht="12.75" customHeight="1" x14ac:dyDescent="0.25">
      <c r="A17" s="370">
        <v>10</v>
      </c>
      <c r="B17" s="654"/>
      <c r="C17" s="274" t="s">
        <v>3</v>
      </c>
      <c r="D17" s="267">
        <f>IF(E17=0,IF($D$7="New",0,IF($J$7=0,"",IF(ISNA(VLOOKUP($J$7,'C'!$U$9:$AP$10,10,FALSE)),0,VLOOKUP($J$7,'C'!$U$9:$AP$10,10,FALSE)))),E17)</f>
        <v>0</v>
      </c>
      <c r="E17" s="263"/>
      <c r="F17" s="84" t="str">
        <f t="shared" si="1"/>
        <v/>
      </c>
      <c r="G17" s="156"/>
      <c r="H17" s="153"/>
      <c r="I17" s="9"/>
      <c r="J17" s="633"/>
      <c r="K17" s="638"/>
      <c r="L17" s="10"/>
      <c r="M17" s="68">
        <v>8</v>
      </c>
      <c r="N17" s="62">
        <f>IF(M17&gt;$O$5,0,VLOOKUP($M17,Configuration!$B$4:$D$3259,3,FALSE))</f>
        <v>0</v>
      </c>
      <c r="O17" s="8"/>
      <c r="P17" s="369">
        <v>12</v>
      </c>
      <c r="Q17" s="642"/>
      <c r="R17" s="275" t="s">
        <v>242</v>
      </c>
      <c r="S17" s="213">
        <f>IF(T17=0,IF($J$7=0,"",IF(ISNA(VLOOKUP($D$42,Q!$V$9:$AI$10,12,FALSE)),0,VLOOKUP($D$42,Q!$V$9:$AI$10,12,FALSE))),T17)</f>
        <v>0</v>
      </c>
      <c r="T17" s="264"/>
      <c r="U17" s="84" t="str">
        <f t="shared" si="0"/>
        <v/>
      </c>
      <c r="V17" s="8"/>
      <c r="W17" s="8"/>
      <c r="X17" s="12"/>
      <c r="Y17" s="19"/>
    </row>
    <row r="18" spans="1:25" ht="12.75" customHeight="1" x14ac:dyDescent="0.25">
      <c r="A18" s="370">
        <v>11</v>
      </c>
      <c r="B18" s="654"/>
      <c r="C18" s="274" t="s">
        <v>103</v>
      </c>
      <c r="D18" s="267">
        <f>IF(E18=0,IF($D$7="New",0,IF($J$7=0,"",IF(ISNA(VLOOKUP($J$7,'C'!$U$9:$AP$10,11,FALSE)),0,VLOOKUP($J$7,'C'!$U$9:$AP$10,11,FALSE)))),E18)</f>
        <v>0</v>
      </c>
      <c r="E18" s="263"/>
      <c r="F18" s="84" t="str">
        <f t="shared" si="1"/>
        <v/>
      </c>
      <c r="G18" s="156"/>
      <c r="H18" s="153"/>
      <c r="I18" s="9"/>
      <c r="J18" s="633" t="s">
        <v>156</v>
      </c>
      <c r="K18" s="638">
        <f>S31</f>
        <v>0</v>
      </c>
      <c r="L18" s="16"/>
      <c r="M18" s="68">
        <v>9</v>
      </c>
      <c r="N18" s="62">
        <f>IF(M18&gt;$O$5,0,VLOOKUP($M18,Configuration!$B$4:$D$3259,3,FALSE))</f>
        <v>0</v>
      </c>
      <c r="O18" s="8"/>
      <c r="P18" s="369">
        <v>13</v>
      </c>
      <c r="Q18" s="642"/>
      <c r="R18" s="275" t="s">
        <v>191</v>
      </c>
      <c r="S18" s="276">
        <f>IF(T18=0,IF($J$7=0,"",IF(ISNA(VLOOKUP($D$42,Q!$V$9:$AI$10,13,FALSE)),0,VLOOKUP($D$42,Q!$V$9:$AI$10,13,FALSE))),T18)</f>
        <v>0</v>
      </c>
      <c r="T18" s="286"/>
      <c r="U18" s="84" t="str">
        <f t="shared" si="0"/>
        <v/>
      </c>
      <c r="V18" s="8"/>
      <c r="W18" s="8"/>
      <c r="X18" s="12"/>
      <c r="Y18" s="19"/>
    </row>
    <row r="19" spans="1:25" ht="12.75" customHeight="1" thickBot="1" x14ac:dyDescent="0.3">
      <c r="A19" s="370">
        <v>12</v>
      </c>
      <c r="B19" s="654"/>
      <c r="C19" s="274" t="s">
        <v>4</v>
      </c>
      <c r="D19" s="267">
        <f>IF(E19=0,IF($D$7="New",0,IF($J$7=0,"",IF(ISNA(VLOOKUP($J$7,'C'!$U$9:$AP$10,12,FALSE)),0,VLOOKUP($J$7,'C'!$U$9:$AP$10,12,FALSE)))),E19)</f>
        <v>0</v>
      </c>
      <c r="E19" s="263"/>
      <c r="F19" s="84" t="str">
        <f t="shared" si="1"/>
        <v/>
      </c>
      <c r="G19" s="152"/>
      <c r="H19" s="13"/>
      <c r="I19" s="9"/>
      <c r="J19" s="633"/>
      <c r="K19" s="638"/>
      <c r="L19" s="10"/>
      <c r="M19" s="67">
        <v>10</v>
      </c>
      <c r="N19" s="62">
        <f>IF(M19&gt;$O$5,0,VLOOKUP($M19,Configuration!$B$4:$D$3259,3,FALSE))</f>
        <v>0</v>
      </c>
      <c r="O19" s="8"/>
      <c r="P19" s="369">
        <v>14</v>
      </c>
      <c r="Q19" s="642"/>
      <c r="R19" s="289" t="s">
        <v>194</v>
      </c>
      <c r="S19" s="409">
        <f>IF(T19=0,IF($J$7=0,"",IF(ISNA(VLOOKUP($D$42,Q!$V$9:$AI$10,14,FALSE)),0,VLOOKUP($D$42,Q!$V$9:$AI$10,14,FALSE))),T19)</f>
        <v>0</v>
      </c>
      <c r="T19" s="620"/>
      <c r="U19" s="84" t="str">
        <f t="shared" si="0"/>
        <v/>
      </c>
      <c r="V19" s="262"/>
      <c r="W19" s="8"/>
      <c r="X19" s="12"/>
      <c r="Y19" s="19"/>
    </row>
    <row r="20" spans="1:25" ht="13.5" customHeight="1" x14ac:dyDescent="0.25">
      <c r="A20" s="370">
        <v>13</v>
      </c>
      <c r="B20" s="654"/>
      <c r="C20" s="274" t="s">
        <v>5</v>
      </c>
      <c r="D20" s="267">
        <f>IF(E20=0,IF($D$7="New",0,IF($J$7=0,"",IF(ISNA(VLOOKUP($J$7,'C'!$U$9:$AP$10,13,FALSE)),0,VLOOKUP($J$7,'C'!$U$9:$AP$10,13,FALSE)))),E20)</f>
        <v>0</v>
      </c>
      <c r="E20" s="263"/>
      <c r="F20" s="84" t="str">
        <f t="shared" si="1"/>
        <v/>
      </c>
      <c r="G20" s="152"/>
      <c r="H20" s="13"/>
      <c r="I20" s="9"/>
      <c r="J20" s="633" t="s">
        <v>289</v>
      </c>
      <c r="K20" s="639">
        <f>IF($S$53=0,$S$51,$S$53)</f>
        <v>0</v>
      </c>
      <c r="L20" s="10"/>
      <c r="M20" s="68">
        <v>11</v>
      </c>
      <c r="N20" s="62">
        <f>IF(M20&gt;$O$5,0,VLOOKUP($M20,Configuration!$B$4:$D$3259,3,FALSE))</f>
        <v>0</v>
      </c>
      <c r="O20" s="8"/>
      <c r="P20" s="8"/>
      <c r="Q20" s="643"/>
      <c r="R20" s="71"/>
      <c r="S20" s="72"/>
      <c r="T20" s="354"/>
      <c r="U20" s="82" t="str">
        <f>IF($I$10=0,"",IF(T20="","",IF(ISNA(VLOOKUP($I$10,Q!$Z$10:$AL$10,6,FALSE)),"X",IF(VLOOKUP($I$10,Q!$Z$10:$AL$10,6,FALSE)=T20,"","X"))))</f>
        <v/>
      </c>
      <c r="V20" s="149"/>
      <c r="W20" s="8"/>
      <c r="X20" s="12"/>
    </row>
    <row r="21" spans="1:25" ht="13.5" customHeight="1" thickBot="1" x14ac:dyDescent="0.3">
      <c r="A21" s="370">
        <v>14</v>
      </c>
      <c r="B21" s="654"/>
      <c r="C21" s="342" t="s">
        <v>61</v>
      </c>
      <c r="D21" s="267">
        <f>IF(E21=0,IF($D$7="New",0,IF($J$7=0,"",IF(ISNA(VLOOKUP($J$7,'C'!$U$9:$AP$10,14,FALSE)),0,VLOOKUP($J$7,'C'!$U$9:$AP$10,14,FALSE)))),E21)</f>
        <v>0</v>
      </c>
      <c r="E21" s="263"/>
      <c r="F21" s="84" t="str">
        <f t="shared" si="1"/>
        <v/>
      </c>
      <c r="G21" s="156"/>
      <c r="H21" s="13"/>
      <c r="I21" s="9"/>
      <c r="J21" s="633"/>
      <c r="K21" s="640"/>
      <c r="L21" s="10"/>
      <c r="M21" s="68">
        <v>12</v>
      </c>
      <c r="N21" s="62">
        <f>IF(M21&gt;$O$5,0,VLOOKUP($M21,Configuration!$B$4:$D$3259,3,FALSE))</f>
        <v>0</v>
      </c>
      <c r="O21" s="8"/>
      <c r="P21" s="8"/>
      <c r="Q21" s="8"/>
      <c r="R21" s="18"/>
      <c r="S21" s="18"/>
      <c r="T21" s="18"/>
      <c r="U21" s="18"/>
      <c r="V21" s="8"/>
      <c r="W21" s="8"/>
      <c r="X21" s="12"/>
      <c r="Y21" s="19"/>
    </row>
    <row r="22" spans="1:25" ht="12.75" customHeight="1" x14ac:dyDescent="0.2">
      <c r="A22" s="370">
        <v>15</v>
      </c>
      <c r="B22" s="654"/>
      <c r="C22" s="274" t="s">
        <v>162</v>
      </c>
      <c r="D22" s="267">
        <f>IF(E22=0,IF($D$7="New",0,IF($J$7=0,"",IF(ISNA(VLOOKUP($J$7,'C'!$U$9:$AP$10,15,FALSE)),0,VLOOKUP($J$7,'C'!$U$9:$AP$10,15,FALSE)))),E22)</f>
        <v>0</v>
      </c>
      <c r="E22" s="263"/>
      <c r="F22" s="84" t="str">
        <f t="shared" si="1"/>
        <v/>
      </c>
      <c r="G22" s="8"/>
      <c r="H22" s="13"/>
      <c r="I22" s="9"/>
      <c r="J22" s="633" t="s">
        <v>288</v>
      </c>
      <c r="K22" s="669" t="str">
        <f>IF($S$53="Go",$S$54,IF($S$53="No Go",0,IF($S$11&gt;0,$S$11,IF($D$46&gt;0,$D$46,"TBD"))))</f>
        <v>TBD</v>
      </c>
      <c r="L22" s="10"/>
      <c r="M22" s="67">
        <v>13</v>
      </c>
      <c r="N22" s="62">
        <f>IF(M22&gt;$O$5,0,VLOOKUP($M22,Configuration!$B$4:$D$3259,3,FALSE))</f>
        <v>0</v>
      </c>
      <c r="O22" s="8"/>
      <c r="P22" s="8"/>
      <c r="Q22" s="644">
        <f>S19</f>
        <v>0</v>
      </c>
      <c r="R22" s="645"/>
      <c r="S22" s="645"/>
      <c r="T22" s="645"/>
      <c r="U22" s="646"/>
      <c r="V22" s="8"/>
      <c r="W22" s="8"/>
      <c r="X22" s="12"/>
      <c r="Y22" s="19"/>
    </row>
    <row r="23" spans="1:25" ht="12.75" customHeight="1" x14ac:dyDescent="0.2">
      <c r="A23" s="370">
        <v>16</v>
      </c>
      <c r="B23" s="654"/>
      <c r="C23" s="343" t="s">
        <v>6</v>
      </c>
      <c r="D23" s="267">
        <f>IF(E23=0,IF($D$7="New",0,IF($J$7=0,"",IF(ISNA(VLOOKUP($J$7,'C'!$U$9:$AP$10,16,FALSE)),0,VLOOKUP($J$7,'C'!$U$9:$AP$10,16,FALSE)))),E23)</f>
        <v>0</v>
      </c>
      <c r="E23" s="294"/>
      <c r="F23" s="84" t="str">
        <f t="shared" si="1"/>
        <v/>
      </c>
      <c r="G23" s="149"/>
      <c r="H23" s="13"/>
      <c r="I23" s="9"/>
      <c r="J23" s="633"/>
      <c r="K23" s="669"/>
      <c r="L23" s="10"/>
      <c r="M23" s="68">
        <v>14</v>
      </c>
      <c r="N23" s="62">
        <f>IF(M23&gt;$O$5,0,VLOOKUP($M23,Configuration!$B$4:$D$3259,3,FALSE))</f>
        <v>0</v>
      </c>
      <c r="O23" s="8"/>
      <c r="P23" s="8"/>
      <c r="Q23" s="647"/>
      <c r="R23" s="648"/>
      <c r="S23" s="648"/>
      <c r="T23" s="648"/>
      <c r="U23" s="649"/>
      <c r="V23" s="8"/>
      <c r="W23" s="8"/>
      <c r="X23" s="12"/>
    </row>
    <row r="24" spans="1:25" ht="12.75" customHeight="1" x14ac:dyDescent="0.2">
      <c r="A24" s="370">
        <v>17</v>
      </c>
      <c r="B24" s="654"/>
      <c r="C24" s="343" t="s">
        <v>9</v>
      </c>
      <c r="D24" s="267">
        <f>IF(E24=0,IF($D$7="New",0,IF($J$7=0,"",IF(ISNA(VLOOKUP($J$7,'C'!$U$9:$AP$10,17,FALSE)),0,VLOOKUP($J$7,'C'!$U$9:$AP$10,17,FALSE)))),E24)</f>
        <v>0</v>
      </c>
      <c r="E24" s="263"/>
      <c r="F24" s="84" t="str">
        <f t="shared" si="1"/>
        <v/>
      </c>
      <c r="G24" s="8"/>
      <c r="H24" s="13"/>
      <c r="I24" s="9"/>
      <c r="J24" s="633" t="s">
        <v>290</v>
      </c>
      <c r="K24" s="631" t="str">
        <f>IF($S$53="Go",$S$55,IF($S$53="No Go","N/A",IF($S$12&gt;0,$S$12,IF($D$47&gt;0,$D$47,"TBD"))))</f>
        <v>TBD</v>
      </c>
      <c r="L24" s="10"/>
      <c r="M24" s="68">
        <v>15</v>
      </c>
      <c r="N24" s="62">
        <f>IF(M24&gt;$O$5,0,VLOOKUP($M24,Configuration!$B$4:$D$3259,3,FALSE))</f>
        <v>0</v>
      </c>
      <c r="O24" s="8"/>
      <c r="P24" s="8"/>
      <c r="Q24" s="647"/>
      <c r="R24" s="648"/>
      <c r="S24" s="648"/>
      <c r="T24" s="648"/>
      <c r="U24" s="649"/>
      <c r="V24" s="262" t="str">
        <f>IF(S9="Go","",IF(T24="","","Go (GO/NO GO box) not yet confirmed"))</f>
        <v/>
      </c>
      <c r="W24" s="8"/>
      <c r="X24" s="12"/>
    </row>
    <row r="25" spans="1:25" ht="12.75" customHeight="1" thickBot="1" x14ac:dyDescent="0.25">
      <c r="A25" s="370">
        <v>18</v>
      </c>
      <c r="B25" s="654"/>
      <c r="C25" s="343" t="s">
        <v>10</v>
      </c>
      <c r="D25" s="267">
        <f>IF(E25=0,IF($D$7="New",0,IF($J$7=0,"",IF(ISNA(VLOOKUP($J$7,'C'!$U$9:$AP$10,18,FALSE)),0,VLOOKUP($J$7,'C'!$U$9:$AP$10,18,FALSE)))),E25)</f>
        <v>0</v>
      </c>
      <c r="E25" s="263"/>
      <c r="F25" s="84" t="str">
        <f t="shared" si="1"/>
        <v/>
      </c>
      <c r="G25" s="8"/>
      <c r="H25" s="13"/>
      <c r="I25" s="9"/>
      <c r="J25" s="634"/>
      <c r="K25" s="632"/>
      <c r="L25" s="10"/>
      <c r="M25" s="67">
        <v>16</v>
      </c>
      <c r="N25" s="62">
        <f>IF(M25&gt;$O$5,0,VLOOKUP($M25,Configuration!$B$4:$D$3259,3,FALSE))</f>
        <v>0</v>
      </c>
      <c r="O25" s="8"/>
      <c r="P25" s="8"/>
      <c r="Q25" s="650"/>
      <c r="R25" s="651"/>
      <c r="S25" s="651"/>
      <c r="T25" s="651"/>
      <c r="U25" s="652"/>
      <c r="V25" s="262" t="str">
        <f>IF(S9="Go","",IF(T25="","","Go (GO/NO GO box) not yet confirmed"))</f>
        <v/>
      </c>
      <c r="W25" s="8"/>
      <c r="X25" s="12"/>
    </row>
    <row r="26" spans="1:25" ht="12.75" customHeight="1" x14ac:dyDescent="0.2">
      <c r="A26" s="370">
        <v>19</v>
      </c>
      <c r="B26" s="654"/>
      <c r="C26" s="343" t="s">
        <v>28</v>
      </c>
      <c r="D26" s="267">
        <f>IF(E26=0,IF($D$7="New",0,IF($J$7=0,"",IF(ISNA(VLOOKUP($J$7,'C'!$U$9:$AP$10,19,FALSE)),0,VLOOKUP($J$7,'C'!$U$9:$AP$10,19,FALSE)))),E26)</f>
        <v>0</v>
      </c>
      <c r="E26" s="263"/>
      <c r="F26" s="84" t="str">
        <f t="shared" si="1"/>
        <v/>
      </c>
      <c r="G26" s="8"/>
      <c r="H26" s="13"/>
      <c r="I26" s="21"/>
      <c r="J26" s="22"/>
      <c r="K26" s="22"/>
      <c r="L26" s="23"/>
      <c r="M26" s="68">
        <v>17</v>
      </c>
      <c r="N26" s="62">
        <f>IF(M26&gt;$O$5,0,VLOOKUP($M26,Configuration!$B$4:$D$3259,3,FALSE))</f>
        <v>0</v>
      </c>
      <c r="O26" s="8"/>
      <c r="P26" s="8"/>
      <c r="Q26" s="8"/>
      <c r="R26" s="8"/>
      <c r="S26" s="8"/>
      <c r="T26" s="8"/>
      <c r="U26" s="8"/>
      <c r="V26" s="262" t="str">
        <f>IF(S9="Go","",IF(T26="","","Go (GO/NO GO box) not yet confirmed"))</f>
        <v/>
      </c>
      <c r="W26" s="8"/>
      <c r="X26" s="12"/>
    </row>
    <row r="27" spans="1:25" ht="12.75" customHeight="1" x14ac:dyDescent="0.25">
      <c r="A27" s="370">
        <v>20</v>
      </c>
      <c r="B27" s="654"/>
      <c r="C27" s="343" t="s">
        <v>26</v>
      </c>
      <c r="D27" s="267">
        <f>IF(E27=0,IF($D$7="New",0,IF($J$7=0,"",IF(ISNA(VLOOKUP($J$7,'C'!$U$9:$AP$10,20,FALSE)),0,VLOOKUP($J$7,'C'!$U$9:$AP$10,20,FALSE)))),E27)</f>
        <v>0</v>
      </c>
      <c r="E27" s="263"/>
      <c r="F27" s="84" t="str">
        <f t="shared" si="1"/>
        <v/>
      </c>
      <c r="G27" s="152"/>
      <c r="H27" s="13"/>
      <c r="I27" s="13"/>
      <c r="J27" s="8"/>
      <c r="K27" s="8"/>
      <c r="L27" s="8"/>
      <c r="M27" s="68">
        <v>18</v>
      </c>
      <c r="N27" s="62">
        <f>IF(M27&gt;$O$5,0,VLOOKUP($M27,Configuration!$B$4:$D$3259,3,FALSE))</f>
        <v>0</v>
      </c>
      <c r="O27" s="8"/>
      <c r="P27" s="8"/>
      <c r="Q27" s="8"/>
      <c r="R27" s="452" t="s">
        <v>105</v>
      </c>
      <c r="S27" s="8"/>
      <c r="T27" s="8"/>
      <c r="U27" s="8"/>
      <c r="V27" s="453" t="s">
        <v>98</v>
      </c>
      <c r="W27" s="8"/>
      <c r="X27" s="12"/>
    </row>
    <row r="28" spans="1:25" ht="12.75" customHeight="1" x14ac:dyDescent="0.2">
      <c r="A28" s="370">
        <v>21</v>
      </c>
      <c r="B28" s="654"/>
      <c r="C28" s="344"/>
      <c r="D28" s="293">
        <f>IF(E28=0,IF($D$7="New",0,IF($J$7=0,"",IF(ISNA(VLOOKUP($J$7,'C'!$U$9:$AP$10,21,FALSE)),0,VLOOKUP($J$7,'C'!$U$9:$AP$10,21,FALSE)))),E28)</f>
        <v>0</v>
      </c>
      <c r="E28" s="295"/>
      <c r="F28" s="84" t="str">
        <f t="shared" si="1"/>
        <v/>
      </c>
      <c r="G28" s="8"/>
      <c r="H28" s="13"/>
      <c r="I28" s="13"/>
      <c r="J28" s="8"/>
      <c r="K28" s="8"/>
      <c r="L28" s="8"/>
      <c r="M28" s="68">
        <v>19</v>
      </c>
      <c r="N28" s="62">
        <f>IF(M28&gt;$O$5,0,VLOOKUP($M28,Configuration!$B$4:$D$3259,3,FALSE))</f>
        <v>0</v>
      </c>
      <c r="O28" s="8"/>
      <c r="P28" s="8"/>
      <c r="Q28" s="18"/>
      <c r="R28" s="18"/>
      <c r="S28" s="18"/>
      <c r="T28" s="18"/>
      <c r="U28" s="18"/>
      <c r="V28" s="262" t="str">
        <f>IF(S9="Go","",IF(T28="","","Go (GO/NO GO box) not yet confirmed"))</f>
        <v/>
      </c>
      <c r="W28" s="8"/>
      <c r="X28" s="12"/>
    </row>
    <row r="29" spans="1:25" ht="12.75" customHeight="1" thickBot="1" x14ac:dyDescent="0.25">
      <c r="A29" s="370">
        <v>22</v>
      </c>
      <c r="B29" s="654"/>
      <c r="C29" s="288" t="s">
        <v>194</v>
      </c>
      <c r="D29" s="407">
        <f>IF(E29=0,IF($D$7="New",0,IF($J$7=0,"",IF(ISNA(VLOOKUP($J$7,'C'!$U$9:$AP$10,22,FALSE)),0,VLOOKUP($J$7,'C'!$U$9:$AP$10,22,FALSE)))),E29)</f>
        <v>0</v>
      </c>
      <c r="E29" s="445"/>
      <c r="F29" s="84" t="str">
        <f t="shared" si="1"/>
        <v/>
      </c>
      <c r="G29" s="8"/>
      <c r="H29" s="13"/>
      <c r="I29" s="13"/>
      <c r="J29" s="8"/>
      <c r="K29" s="8"/>
      <c r="L29" s="8"/>
      <c r="M29" s="68">
        <v>20</v>
      </c>
      <c r="N29" s="62">
        <f>IF(M29&gt;$O$5,0,VLOOKUP($M29,Configuration!$B$4:$D$3259,3,FALSE))</f>
        <v>0</v>
      </c>
      <c r="O29" s="8"/>
      <c r="P29" s="8"/>
      <c r="Q29" s="18"/>
      <c r="R29" s="18"/>
      <c r="S29" s="18"/>
      <c r="T29" s="18"/>
      <c r="U29" s="18"/>
      <c r="V29" s="151"/>
      <c r="W29" s="8"/>
      <c r="X29" s="12"/>
    </row>
    <row r="30" spans="1:25" ht="12.75" customHeight="1" thickBot="1" x14ac:dyDescent="0.25">
      <c r="A30" s="7"/>
      <c r="B30" s="655"/>
      <c r="C30" s="70"/>
      <c r="D30" s="70"/>
      <c r="E30" s="70"/>
      <c r="F30" s="88"/>
      <c r="G30" s="8"/>
      <c r="H30" s="13"/>
      <c r="I30" s="13"/>
      <c r="J30" s="8"/>
      <c r="K30" s="8"/>
      <c r="L30" s="8"/>
      <c r="M30" s="68">
        <v>21</v>
      </c>
      <c r="N30" s="62">
        <f>IF(M30&gt;$O$5,0,VLOOKUP($M30,Configuration!$B$4:$D$3259,3,FALSE))</f>
        <v>0</v>
      </c>
      <c r="O30" s="8"/>
      <c r="P30" s="27"/>
      <c r="Q30" s="355"/>
      <c r="R30" s="356"/>
      <c r="S30" s="356"/>
      <c r="T30" s="356"/>
      <c r="U30" s="81"/>
      <c r="V30" s="8"/>
      <c r="W30" s="8"/>
      <c r="X30" s="12"/>
    </row>
    <row r="31" spans="1:25" ht="13.5" customHeight="1" thickBot="1" x14ac:dyDescent="0.25">
      <c r="A31" s="7"/>
      <c r="B31" s="8"/>
      <c r="C31" s="8"/>
      <c r="D31" s="8"/>
      <c r="E31" s="8"/>
      <c r="F31" s="8"/>
      <c r="G31" s="8"/>
      <c r="H31" s="13"/>
      <c r="I31" s="13"/>
      <c r="J31" s="8"/>
      <c r="K31" s="8"/>
      <c r="L31" s="8"/>
      <c r="M31" s="68">
        <v>22</v>
      </c>
      <c r="N31" s="62">
        <f>IF(M31&gt;$O$5,0,VLOOKUP($M31,Configuration!$B$4:$D$3259,3,FALSE))</f>
        <v>0</v>
      </c>
      <c r="O31" s="8"/>
      <c r="P31" s="368">
        <v>3</v>
      </c>
      <c r="Q31" s="672" t="s">
        <v>156</v>
      </c>
      <c r="R31" s="277" t="s">
        <v>184</v>
      </c>
      <c r="S31" s="319">
        <f>IF(T31=0,IF($J$7=0,"",IF(ISNA(VLOOKUP($D$42,P!$V$9:$AF$10,3,FALSE)),0,VLOOKUP($D$42,P!$V$9:$AF$10,3,FALSE))),T31)</f>
        <v>0</v>
      </c>
      <c r="T31" s="322"/>
      <c r="U31" s="84" t="str">
        <f t="shared" ref="U31:U39" si="2">IF(T31="","","X")</f>
        <v/>
      </c>
      <c r="V31" s="8"/>
      <c r="W31" s="8"/>
      <c r="X31" s="12"/>
    </row>
    <row r="32" spans="1:25" ht="13.5" customHeight="1" x14ac:dyDescent="0.2">
      <c r="A32" s="7"/>
      <c r="B32" s="644">
        <f>D29</f>
        <v>0</v>
      </c>
      <c r="C32" s="645"/>
      <c r="D32" s="645"/>
      <c r="E32" s="645"/>
      <c r="F32" s="646"/>
      <c r="G32" s="8"/>
      <c r="H32" s="13"/>
      <c r="I32" s="13"/>
      <c r="J32" s="8"/>
      <c r="K32" s="8"/>
      <c r="L32" s="8"/>
      <c r="M32" s="68">
        <v>23</v>
      </c>
      <c r="N32" s="62">
        <f>IF(M32&gt;$O$5,0,VLOOKUP($M32,Configuration!$B$4:$D$3259,3,FALSE))</f>
        <v>0</v>
      </c>
      <c r="O32" s="8"/>
      <c r="P32" s="368">
        <v>4</v>
      </c>
      <c r="Q32" s="672"/>
      <c r="R32" s="280" t="s">
        <v>183</v>
      </c>
      <c r="S32" s="323">
        <f>IF(T32=0,IF($J$7=0,"",IF(ISNA(VLOOKUP($D$42,P!$V$9:$AF$10,4,FALSE)),0,VLOOKUP($D$42,P!$V$9:$AF$10,4,FALSE))),T32)</f>
        <v>0</v>
      </c>
      <c r="T32" s="160"/>
      <c r="U32" s="84" t="str">
        <f t="shared" si="2"/>
        <v/>
      </c>
      <c r="V32" s="262"/>
      <c r="W32" s="8"/>
      <c r="X32" s="12"/>
    </row>
    <row r="33" spans="1:30" ht="13.5" customHeight="1" x14ac:dyDescent="0.2">
      <c r="A33" s="7"/>
      <c r="B33" s="647"/>
      <c r="C33" s="648"/>
      <c r="D33" s="648"/>
      <c r="E33" s="648"/>
      <c r="F33" s="649"/>
      <c r="G33" s="8"/>
      <c r="H33" s="13"/>
      <c r="I33" s="13"/>
      <c r="J33" s="8"/>
      <c r="K33" s="8"/>
      <c r="L33" s="8"/>
      <c r="M33" s="68">
        <v>24</v>
      </c>
      <c r="N33" s="62">
        <f>IF(M33&gt;$O$5,0,VLOOKUP($M33,Configuration!$B$4:$D$3259,3,FALSE))</f>
        <v>0</v>
      </c>
      <c r="O33" s="8"/>
      <c r="P33" s="368">
        <v>5</v>
      </c>
      <c r="Q33" s="672"/>
      <c r="R33" s="280" t="s">
        <v>182</v>
      </c>
      <c r="S33" s="305">
        <f>IF(T33=0,IF($J$7=0,"",IF(ISNA(VLOOKUP($D$42,P!$V$9:$AF$10,5,FALSE)),0,VLOOKUP($D$42,P!$V$9:$AF$10,5,FALSE))),T33)</f>
        <v>0</v>
      </c>
      <c r="T33" s="318"/>
      <c r="U33" s="84" t="str">
        <f t="shared" si="2"/>
        <v/>
      </c>
      <c r="V33" s="262"/>
      <c r="W33" s="8"/>
      <c r="X33" s="12"/>
    </row>
    <row r="34" spans="1:30" ht="12.75" customHeight="1" x14ac:dyDescent="0.2">
      <c r="A34" s="7"/>
      <c r="B34" s="647"/>
      <c r="C34" s="648"/>
      <c r="D34" s="648"/>
      <c r="E34" s="648"/>
      <c r="F34" s="649"/>
      <c r="G34" s="80"/>
      <c r="H34" s="13"/>
      <c r="I34" s="13"/>
      <c r="J34" s="8"/>
      <c r="K34" s="8"/>
      <c r="L34" s="8"/>
      <c r="M34" s="68">
        <v>25</v>
      </c>
      <c r="N34" s="62">
        <f>IF(M34&gt;$O$5,0,VLOOKUP($M34,Configuration!$B$4:$D$3259,3,FALSE))</f>
        <v>0</v>
      </c>
      <c r="O34" s="8"/>
      <c r="P34" s="368">
        <v>6</v>
      </c>
      <c r="Q34" s="672"/>
      <c r="R34" s="269" t="s">
        <v>197</v>
      </c>
      <c r="S34" s="297">
        <f>IF(T34=0,IF($J$7=0,"",IF(ISNA(VLOOKUP($D$42,P!$V$9:$AF$10,6,FALSE)),0,VLOOKUP($D$42,P!$V$9:$AF$10,6,FALSE))),T34)</f>
        <v>0</v>
      </c>
      <c r="T34" s="321"/>
      <c r="U34" s="84" t="str">
        <f t="shared" si="2"/>
        <v/>
      </c>
      <c r="V34" s="8"/>
      <c r="W34" s="8"/>
      <c r="X34" s="12"/>
    </row>
    <row r="35" spans="1:30" ht="13.5" customHeight="1" thickBot="1" x14ac:dyDescent="0.25">
      <c r="A35" s="7"/>
      <c r="B35" s="650"/>
      <c r="C35" s="651"/>
      <c r="D35" s="651"/>
      <c r="E35" s="651"/>
      <c r="F35" s="652"/>
      <c r="G35" s="150"/>
      <c r="H35" s="13"/>
      <c r="I35" s="13"/>
      <c r="J35" s="8"/>
      <c r="K35" s="8"/>
      <c r="L35" s="8"/>
      <c r="M35" s="68">
        <v>26</v>
      </c>
      <c r="N35" s="62">
        <f>IF(M35&gt;$O$5,0,VLOOKUP($M35,Configuration!$B$4:$D$3259,3,FALSE))</f>
        <v>0</v>
      </c>
      <c r="O35" s="8"/>
      <c r="P35" s="368">
        <v>7</v>
      </c>
      <c r="Q35" s="672"/>
      <c r="R35" s="269" t="s">
        <v>187</v>
      </c>
      <c r="S35" s="323">
        <f>IF(T35=0,IF($J$7=0,"",IF(ISNA(VLOOKUP($D$42,P!$V$9:$AF$10,7,FALSE)),0,VLOOKUP($D$42,P!$V$9:$AF$10,7,FALSE))),T35)</f>
        <v>0</v>
      </c>
      <c r="T35" s="320"/>
      <c r="U35" s="84" t="str">
        <f t="shared" si="2"/>
        <v/>
      </c>
      <c r="V35" s="262"/>
      <c r="W35" s="8"/>
      <c r="X35" s="12"/>
    </row>
    <row r="36" spans="1:30" ht="12.75" customHeight="1" x14ac:dyDescent="0.2">
      <c r="A36" s="7"/>
      <c r="B36" s="8"/>
      <c r="C36" s="8"/>
      <c r="D36" s="8"/>
      <c r="E36" s="8"/>
      <c r="F36" s="8"/>
      <c r="G36" s="149"/>
      <c r="H36" s="13"/>
      <c r="I36" s="13"/>
      <c r="J36" s="8"/>
      <c r="K36" s="8"/>
      <c r="L36" s="8"/>
      <c r="M36" s="68">
        <v>27</v>
      </c>
      <c r="N36" s="62">
        <f>IF(M36&gt;$O$5,0,VLOOKUP($M36,Configuration!$B$4:$D$3259,3,FALSE))</f>
        <v>0</v>
      </c>
      <c r="O36" s="8"/>
      <c r="P36" s="368">
        <v>8</v>
      </c>
      <c r="Q36" s="672"/>
      <c r="R36" s="269"/>
      <c r="S36" s="297">
        <f>IF(T36=0,IF($J$7=0,"",IF(ISNA(VLOOKUP($D$42,P!$V$9:$AF$10,8,FALSE)),0,VLOOKUP($D$42,P!$V$9:$AF$10,8,FALSE))),T36)</f>
        <v>0</v>
      </c>
      <c r="T36" s="321"/>
      <c r="U36" s="84" t="str">
        <f t="shared" si="2"/>
        <v/>
      </c>
      <c r="V36" s="262"/>
      <c r="W36" s="8"/>
      <c r="X36" s="12"/>
    </row>
    <row r="37" spans="1:30" ht="12.75" customHeight="1" x14ac:dyDescent="0.2">
      <c r="A37" s="7"/>
      <c r="B37" s="8"/>
      <c r="C37" s="452" t="s">
        <v>101</v>
      </c>
      <c r="D37" s="8"/>
      <c r="E37" s="8"/>
      <c r="F37" s="8"/>
      <c r="G37" s="369" t="s">
        <v>282</v>
      </c>
      <c r="H37" s="8"/>
      <c r="I37" s="13"/>
      <c r="J37" s="8"/>
      <c r="K37" s="8"/>
      <c r="L37" s="8"/>
      <c r="M37" s="68">
        <v>28</v>
      </c>
      <c r="N37" s="62">
        <f>IF(M37&gt;$O$5,0,VLOOKUP($M37,Configuration!$B$4:$D$3259,3,FALSE))</f>
        <v>0</v>
      </c>
      <c r="O37" s="8"/>
      <c r="P37" s="368">
        <v>9</v>
      </c>
      <c r="Q37" s="672"/>
      <c r="R37" s="270" t="s">
        <v>242</v>
      </c>
      <c r="S37" s="323">
        <f>IF(T37=0,IF($J$7=0,"",IF(ISNA(VLOOKUP($D$42,P!$V$9:$AF$10,9,FALSE)),0,VLOOKUP($D$42,P!$V$9:$AF$10,9,FALSE))),T37)</f>
        <v>0</v>
      </c>
      <c r="T37" s="206"/>
      <c r="U37" s="84" t="str">
        <f t="shared" si="2"/>
        <v/>
      </c>
      <c r="V37" s="262"/>
      <c r="W37" s="8"/>
      <c r="X37" s="12"/>
    </row>
    <row r="38" spans="1:30" ht="12.75" customHeight="1" x14ac:dyDescent="0.2">
      <c r="A38" s="7"/>
      <c r="B38" s="8"/>
      <c r="C38" s="8"/>
      <c r="D38" s="8"/>
      <c r="E38" s="8"/>
      <c r="F38" s="8"/>
      <c r="G38" s="8"/>
      <c r="H38" s="8"/>
      <c r="I38" s="13"/>
      <c r="J38" s="8"/>
      <c r="K38" s="8"/>
      <c r="L38" s="8"/>
      <c r="M38" s="68">
        <v>29</v>
      </c>
      <c r="N38" s="62">
        <f>IF(M38&gt;$O$5,0,VLOOKUP($M38,Configuration!$B$4:$D$3259,3,FALSE))</f>
        <v>0</v>
      </c>
      <c r="O38" s="8"/>
      <c r="P38" s="368">
        <v>10</v>
      </c>
      <c r="Q38" s="672"/>
      <c r="R38" s="271" t="s">
        <v>191</v>
      </c>
      <c r="S38" s="325">
        <f>IF(T38=0,IF($J$7=0,"",IF(ISNA(VLOOKUP($D$42,P!$V$9:$AF$10,10,FALSE)),0,VLOOKUP($D$42,P!$V$9:$AF$10,10,FALSE))),T38)</f>
        <v>0</v>
      </c>
      <c r="T38" s="287"/>
      <c r="U38" s="84" t="str">
        <f t="shared" si="2"/>
        <v/>
      </c>
      <c r="V38" s="262"/>
      <c r="W38" s="8"/>
      <c r="X38" s="12"/>
    </row>
    <row r="39" spans="1:30" ht="13.5" customHeight="1" thickBot="1" x14ac:dyDescent="0.25">
      <c r="A39" s="7"/>
      <c r="B39" s="8"/>
      <c r="C39" s="8"/>
      <c r="D39" s="8"/>
      <c r="E39" s="8"/>
      <c r="F39" s="8"/>
      <c r="G39" s="8"/>
      <c r="H39" s="13"/>
      <c r="I39" s="13"/>
      <c r="J39" s="8"/>
      <c r="K39" s="8"/>
      <c r="L39" s="8"/>
      <c r="M39" s="68">
        <v>30</v>
      </c>
      <c r="N39" s="62">
        <f>IF(M39&gt;$O$5,0,VLOOKUP($M39,Configuration!$B$4:$D$3259,3,FALSE))</f>
        <v>0</v>
      </c>
      <c r="O39" s="8"/>
      <c r="P39" s="368">
        <v>11</v>
      </c>
      <c r="Q39" s="672"/>
      <c r="R39" s="288" t="s">
        <v>194</v>
      </c>
      <c r="S39" s="410">
        <f>IF(T39=0,IF($J$7=0,"",IF(ISNA(VLOOKUP($D$42,P!$V$9:$AF$10,11,FALSE)),0,VLOOKUP($D$42,P!$V$9:$AF$10,11,FALSE))),T39)</f>
        <v>0</v>
      </c>
      <c r="T39" s="448"/>
      <c r="U39" s="84" t="str">
        <f t="shared" si="2"/>
        <v/>
      </c>
      <c r="V39" s="262"/>
      <c r="W39" s="8"/>
      <c r="X39" s="12"/>
    </row>
    <row r="40" spans="1:30" ht="12.75" customHeight="1" thickBot="1" x14ac:dyDescent="0.25">
      <c r="A40" s="7"/>
      <c r="B40" s="641" t="s">
        <v>154</v>
      </c>
      <c r="C40" s="85"/>
      <c r="D40" s="85"/>
      <c r="E40" s="85"/>
      <c r="F40" s="81"/>
      <c r="G40" s="11"/>
      <c r="H40" s="259"/>
      <c r="I40" s="13"/>
      <c r="J40" s="8"/>
      <c r="K40" s="8"/>
      <c r="L40" s="8"/>
      <c r="M40" s="68">
        <v>31</v>
      </c>
      <c r="N40" s="62">
        <f>IF(M40&gt;$O$5,0,VLOOKUP($M40,Configuration!$B$4:$D$3259,3,FALSE))</f>
        <v>0</v>
      </c>
      <c r="O40" s="8"/>
      <c r="P40" s="367">
        <f>IF(S50&gt;0,1,0)</f>
        <v>0</v>
      </c>
      <c r="Q40" s="357"/>
      <c r="R40" s="71"/>
      <c r="S40" s="73"/>
      <c r="T40" s="358"/>
      <c r="U40" s="82"/>
      <c r="V40" s="149"/>
      <c r="W40" s="8"/>
      <c r="X40" s="12"/>
    </row>
    <row r="41" spans="1:30" ht="13.5" thickBot="1" x14ac:dyDescent="0.25">
      <c r="A41" s="7"/>
      <c r="B41" s="642"/>
      <c r="C41" s="281" t="s">
        <v>163</v>
      </c>
      <c r="D41" s="444"/>
      <c r="E41" s="387"/>
      <c r="F41" s="89"/>
      <c r="G41" s="11"/>
      <c r="H41" s="13"/>
      <c r="I41" s="13"/>
      <c r="J41" s="8"/>
      <c r="K41" s="8"/>
      <c r="L41" s="8"/>
      <c r="M41" s="68">
        <v>32</v>
      </c>
      <c r="N41" s="62">
        <f>IF(M41&gt;$O$5,0,VLOOKUP($M41,Configuration!$B$4:$D$3259,3,FALSE))</f>
        <v>0</v>
      </c>
      <c r="O41" s="63"/>
      <c r="P41" s="27"/>
      <c r="Q41" s="27"/>
      <c r="R41" s="18"/>
      <c r="S41" s="18"/>
      <c r="T41" s="18"/>
      <c r="U41" s="18"/>
      <c r="V41" s="8"/>
      <c r="W41" s="8"/>
      <c r="X41" s="12"/>
    </row>
    <row r="42" spans="1:30" x14ac:dyDescent="0.2">
      <c r="A42" s="7"/>
      <c r="B42" s="642"/>
      <c r="C42" s="269" t="s">
        <v>166</v>
      </c>
      <c r="D42" s="205">
        <f>IF(J7=0,0,IF(D41="NEW",I11,I10))</f>
        <v>0</v>
      </c>
      <c r="E42" s="20"/>
      <c r="F42" s="89"/>
      <c r="G42" s="11"/>
      <c r="H42" s="13"/>
      <c r="I42" s="13"/>
      <c r="J42" s="8"/>
      <c r="K42" s="8"/>
      <c r="L42" s="8"/>
      <c r="M42" s="68">
        <v>33</v>
      </c>
      <c r="N42" s="62">
        <f>IF(M42&gt;$O$5,0,VLOOKUP($M42,Configuration!$B$4:$D$3259,3,FALSE))</f>
        <v>0</v>
      </c>
      <c r="O42" s="8"/>
      <c r="P42" s="27"/>
      <c r="Q42" s="671">
        <f>S39</f>
        <v>0</v>
      </c>
      <c r="R42" s="645"/>
      <c r="S42" s="645"/>
      <c r="T42" s="645"/>
      <c r="U42" s="646"/>
      <c r="V42" s="262" t="str">
        <f t="shared" ref="V42:V49" si="3">IF(T42="","",IF(S$28=0,"Completion Date (JOB box) not yet entered",""))</f>
        <v/>
      </c>
      <c r="W42" s="8"/>
      <c r="X42" s="12"/>
    </row>
    <row r="43" spans="1:30" ht="12.75" customHeight="1" x14ac:dyDescent="0.2">
      <c r="A43" s="370"/>
      <c r="B43" s="642"/>
      <c r="C43" s="269" t="s">
        <v>167</v>
      </c>
      <c r="D43" s="282">
        <f>IF(D42=0,0,D9+RIGHT(D42)/100)</f>
        <v>0</v>
      </c>
      <c r="E43" s="20"/>
      <c r="F43" s="89"/>
      <c r="G43" s="11"/>
      <c r="H43" s="258"/>
      <c r="I43" s="8"/>
      <c r="J43" s="8"/>
      <c r="K43" s="8"/>
      <c r="L43" s="8"/>
      <c r="M43" s="68">
        <v>34</v>
      </c>
      <c r="N43" s="62">
        <f>IF(M43&gt;$O$5,0,VLOOKUP($M43,Configuration!$B$4:$D$3259,3,FALSE))</f>
        <v>0</v>
      </c>
      <c r="O43" s="8"/>
      <c r="P43" s="27"/>
      <c r="Q43" s="647"/>
      <c r="R43" s="648"/>
      <c r="S43" s="648"/>
      <c r="T43" s="648"/>
      <c r="U43" s="649"/>
      <c r="V43" s="262" t="str">
        <f t="shared" si="3"/>
        <v/>
      </c>
      <c r="W43" s="8"/>
      <c r="X43" s="12"/>
      <c r="Z43" s="33"/>
      <c r="AA43" s="33"/>
      <c r="AB43" s="33"/>
      <c r="AC43" s="33"/>
      <c r="AD43" s="33"/>
    </row>
    <row r="44" spans="1:30" ht="12.75" customHeight="1" x14ac:dyDescent="0.2">
      <c r="A44" s="370">
        <v>3</v>
      </c>
      <c r="B44" s="642"/>
      <c r="C44" s="283" t="s">
        <v>25</v>
      </c>
      <c r="D44" s="213">
        <f>IF(E44=0,IF($D$41="New",0,IF($J$7=0,"",IF(ISNA(VLOOKUP($D$42,O!$W$9:$AJ$10,3,FALSE)),0,VLOOKUP($D$42,O!$W$9:$AJ$10,3,FALSE)))),E44)</f>
        <v>0</v>
      </c>
      <c r="E44" s="206"/>
      <c r="F44" s="84" t="str">
        <f t="shared" ref="F44:F55" si="4">IF(E44="","","X")</f>
        <v/>
      </c>
      <c r="G44" s="266" t="str">
        <f>IF(E44="","",IF(D$42=0,"Opportunity (STATUS SUMMARY box) not yet specified",""))</f>
        <v/>
      </c>
      <c r="H44" s="258"/>
      <c r="I44" s="8"/>
      <c r="J44" s="8"/>
      <c r="K44" s="8"/>
      <c r="L44" s="8"/>
      <c r="M44" s="68">
        <v>35</v>
      </c>
      <c r="N44" s="62">
        <f>IF(M44&gt;$O$5,0,VLOOKUP($M44,Configuration!$B$4:$D$3259,3,FALSE))</f>
        <v>0</v>
      </c>
      <c r="O44" s="8"/>
      <c r="P44" s="27"/>
      <c r="Q44" s="647"/>
      <c r="R44" s="648"/>
      <c r="S44" s="648"/>
      <c r="T44" s="648"/>
      <c r="U44" s="649"/>
      <c r="V44" s="262" t="str">
        <f t="shared" si="3"/>
        <v/>
      </c>
      <c r="W44" s="8"/>
      <c r="X44" s="12"/>
    </row>
    <row r="45" spans="1:30" ht="12.75" customHeight="1" thickBot="1" x14ac:dyDescent="0.25">
      <c r="A45" s="370">
        <v>4</v>
      </c>
      <c r="B45" s="642"/>
      <c r="C45" s="269" t="s">
        <v>171</v>
      </c>
      <c r="D45" s="213">
        <f>IF(E45=0,IF($D$41="New",0,IF($J$7=0,"",IF(ISNA(VLOOKUP($D$42,O!$W$9:$AJ$10,4,FALSE)),0,VLOOKUP($D$42,O!$W$9:$AJ$10,4,FALSE)))),E45)</f>
        <v>0</v>
      </c>
      <c r="E45" s="157"/>
      <c r="F45" s="84" t="str">
        <f t="shared" si="4"/>
        <v/>
      </c>
      <c r="G45" s="266" t="str">
        <f>IF(E45="","",IF(D$42=0,"Opportunity (STATUS SUMMARY box) not yet specified",""))</f>
        <v/>
      </c>
      <c r="H45" s="258"/>
      <c r="I45" s="8"/>
      <c r="J45" s="8"/>
      <c r="K45" s="8"/>
      <c r="L45" s="8"/>
      <c r="M45" s="68">
        <v>36</v>
      </c>
      <c r="N45" s="62">
        <f>IF(M45&gt;$O$5,0,VLOOKUP($M45,Configuration!$B$4:$D$3259,3,FALSE))</f>
        <v>0</v>
      </c>
      <c r="O45" s="8"/>
      <c r="P45" s="27">
        <f>IF(S60&gt;0,1,0)</f>
        <v>0</v>
      </c>
      <c r="Q45" s="650"/>
      <c r="R45" s="651"/>
      <c r="S45" s="651"/>
      <c r="T45" s="651"/>
      <c r="U45" s="652"/>
      <c r="V45" s="262" t="str">
        <f t="shared" si="3"/>
        <v/>
      </c>
      <c r="W45" s="8"/>
      <c r="X45" s="12"/>
      <c r="Y45" s="33"/>
    </row>
    <row r="46" spans="1:30" x14ac:dyDescent="0.2">
      <c r="A46" s="370">
        <v>5</v>
      </c>
      <c r="B46" s="642"/>
      <c r="C46" s="269" t="s">
        <v>169</v>
      </c>
      <c r="D46" s="305">
        <f>IF(E46=0,IF($D$41="New",0,IF($J$7=0,"",IF(ISNA(VLOOKUP($D$42,O!$W$9:$AJ$10,5,FALSE)),0,VLOOKUP($D$42,O!$W$9:$AJ$10,5,FALSE)))),E46)</f>
        <v>0</v>
      </c>
      <c r="E46" s="306"/>
      <c r="F46" s="84" t="str">
        <f t="shared" si="4"/>
        <v/>
      </c>
      <c r="G46" s="266" t="str">
        <f>IF(E46="","",IF(D$42=0,"Opportunity (STATUS SUMMARY box) not yet specified",""))</f>
        <v/>
      </c>
      <c r="H46" s="13"/>
      <c r="I46" s="8"/>
      <c r="J46" s="8"/>
      <c r="K46" s="8"/>
      <c r="L46" s="8"/>
      <c r="M46" s="68">
        <v>37</v>
      </c>
      <c r="N46" s="62">
        <f>IF(M46&gt;$O$5,0,VLOOKUP($M46,Configuration!$B$4:$D$3259,3,FALSE))</f>
        <v>0</v>
      </c>
      <c r="O46" s="8"/>
      <c r="P46" s="27">
        <f>IF(E20&gt;0,1,0)</f>
        <v>0</v>
      </c>
      <c r="Q46" s="8"/>
      <c r="R46" s="8"/>
      <c r="S46" s="8"/>
      <c r="T46" s="8"/>
      <c r="U46" s="8"/>
      <c r="V46" s="262" t="str">
        <f t="shared" si="3"/>
        <v/>
      </c>
      <c r="W46" s="8"/>
      <c r="X46" s="12"/>
    </row>
    <row r="47" spans="1:30" x14ac:dyDescent="0.2">
      <c r="A47" s="370">
        <v>6</v>
      </c>
      <c r="B47" s="642"/>
      <c r="C47" s="269" t="s">
        <v>170</v>
      </c>
      <c r="D47" s="296">
        <f>IF(E47=0,IF($D$41="New",0,IF($J$7=0,"",IF(ISNA(VLOOKUP($D$42,O!$W$9:$AJ$10,6,FALSE)),0,VLOOKUP($D$42,O!$W$9:$AJ$10,6,FALSE)))),E47)</f>
        <v>0</v>
      </c>
      <c r="E47" s="298"/>
      <c r="F47" s="84" t="str">
        <f t="shared" si="4"/>
        <v/>
      </c>
      <c r="G47" s="266" t="str">
        <f>IF(E47="","",IF(D$42=0,"Opportunity (STATUS SUMMARY box) not yet specified",""))</f>
        <v/>
      </c>
      <c r="H47" s="258"/>
      <c r="I47" s="8"/>
      <c r="J47" s="8"/>
      <c r="K47" s="8"/>
      <c r="L47" s="8"/>
      <c r="M47" s="68">
        <v>38</v>
      </c>
      <c r="N47" s="62">
        <f>IF(M47&gt;$O$5,0,VLOOKUP($M47,Configuration!$B$4:$D$3259,3,FALSE))</f>
        <v>0</v>
      </c>
      <c r="O47" s="8"/>
      <c r="P47" s="27"/>
      <c r="Q47" s="8"/>
      <c r="R47" s="454" t="s">
        <v>284</v>
      </c>
      <c r="S47" s="8"/>
      <c r="T47" s="8"/>
      <c r="U47" s="8"/>
      <c r="V47" s="453" t="s">
        <v>99</v>
      </c>
      <c r="W47" s="8"/>
      <c r="X47" s="12"/>
    </row>
    <row r="48" spans="1:30" x14ac:dyDescent="0.2">
      <c r="A48" s="370">
        <v>7</v>
      </c>
      <c r="B48" s="642"/>
      <c r="C48" s="269" t="s">
        <v>195</v>
      </c>
      <c r="D48" s="297">
        <f>IF(E48=0,IF($D$41="New",0,IF($J$7=0,"",IF(ISNA(VLOOKUP($D$42,O!$W$9:$AJ$10,7,FALSE)),0,VLOOKUP($D$42,O!$W$9:$AJ$10,7,FALSE)))),E48)</f>
        <v>0</v>
      </c>
      <c r="E48" s="299"/>
      <c r="F48" s="84" t="str">
        <f t="shared" si="4"/>
        <v/>
      </c>
      <c r="G48" s="266" t="s">
        <v>16</v>
      </c>
      <c r="H48" s="13"/>
      <c r="I48" s="8"/>
      <c r="J48" s="8"/>
      <c r="K48" s="8"/>
      <c r="L48" s="8"/>
      <c r="M48" s="68">
        <v>39</v>
      </c>
      <c r="N48" s="62">
        <f>IF(M48&gt;$O$5,0,VLOOKUP($M48,Configuration!$B$4:$D$3259,3,FALSE))</f>
        <v>0</v>
      </c>
      <c r="O48" s="8"/>
      <c r="P48" s="27"/>
      <c r="Q48" s="8"/>
      <c r="R48" s="8"/>
      <c r="S48" s="8"/>
      <c r="T48" s="8"/>
      <c r="U48" s="8"/>
      <c r="V48" s="262" t="str">
        <f t="shared" si="3"/>
        <v/>
      </c>
      <c r="W48" s="8"/>
      <c r="X48" s="12"/>
    </row>
    <row r="49" spans="1:24" x14ac:dyDescent="0.2">
      <c r="A49" s="370">
        <v>8</v>
      </c>
      <c r="B49" s="642"/>
      <c r="C49" s="269" t="s">
        <v>179</v>
      </c>
      <c r="D49" s="296">
        <f>IF(E49=0,IF($D$41="New",0,IF($J$7=0,"",IF(ISNA(VLOOKUP($D$42,O!$W$9:$AJ$10,8,FALSE)),0,VLOOKUP($D$42,O!$W$9:$AJ$10,8,FALSE)))),E49)</f>
        <v>0</v>
      </c>
      <c r="E49" s="298"/>
      <c r="F49" s="84" t="str">
        <f t="shared" si="4"/>
        <v/>
      </c>
      <c r="G49" s="266" t="str">
        <f>IF(E49="","",IF(D$42=0,"Opportunity (STATUS SUMMARY box) not yet specified",""))</f>
        <v/>
      </c>
      <c r="H49" s="13"/>
      <c r="I49" s="8"/>
      <c r="J49" s="8"/>
      <c r="K49" s="8"/>
      <c r="L49" s="8"/>
      <c r="M49" s="68">
        <v>40</v>
      </c>
      <c r="N49" s="62">
        <f>IF(M49&gt;$O$5,0,VLOOKUP($M49,Configuration!$B$4:$D$3259,3,FALSE))</f>
        <v>0</v>
      </c>
      <c r="O49" s="8"/>
      <c r="P49" s="27"/>
      <c r="Q49" s="8"/>
      <c r="R49" s="8"/>
      <c r="S49" s="8"/>
      <c r="T49" s="8"/>
      <c r="U49" s="8"/>
      <c r="V49" s="262" t="str">
        <f t="shared" si="3"/>
        <v/>
      </c>
      <c r="W49" s="8"/>
      <c r="X49" s="12"/>
    </row>
    <row r="50" spans="1:24" ht="12.75" customHeight="1" thickBot="1" x14ac:dyDescent="0.25">
      <c r="A50" s="370">
        <v>9</v>
      </c>
      <c r="B50" s="642"/>
      <c r="C50" s="270" t="s">
        <v>180</v>
      </c>
      <c r="D50" s="307">
        <f>IF(E50=0,IF($D$41="New",0,IF($J$7=0,"",IF(ISNA(VLOOKUP($D$42,O!$W$9:$AJ$10,9,FALSE)),0,VLOOKUP($D$42,O!$W$9:$AJ$10,9,FALSE)))),E50)</f>
        <v>0</v>
      </c>
      <c r="E50" s="158"/>
      <c r="F50" s="84" t="str">
        <f t="shared" si="4"/>
        <v/>
      </c>
      <c r="G50" s="266" t="str">
        <f>IF(E50="","",IF(D$42=0,"Opportunity (STATUS SUMMARY box) not yet specified",""))</f>
        <v/>
      </c>
      <c r="H50" s="13"/>
      <c r="I50" s="8"/>
      <c r="J50" s="8"/>
      <c r="K50" s="8"/>
      <c r="L50" s="8"/>
      <c r="M50" s="68">
        <v>41</v>
      </c>
      <c r="N50" s="62">
        <f>IF(M50&gt;$O$5,0,VLOOKUP($M50,Configuration!$B$4:$D$3259,3,FALSE))</f>
        <v>0</v>
      </c>
      <c r="O50" s="8"/>
      <c r="P50" s="27"/>
      <c r="Q50" s="641" t="s">
        <v>181</v>
      </c>
      <c r="R50" s="74"/>
      <c r="S50" s="75"/>
      <c r="T50" s="359"/>
      <c r="U50" s="83" t="str">
        <f>IF($I$10=0,"",IF(T50="","",IF(ISNA(VLOOKUP($I$10,E20,18,FALSE)),"X",IF(VLOOKUP($I$10,E20,18,FALSE)=T50,"","X"))))</f>
        <v/>
      </c>
      <c r="V50" s="8"/>
      <c r="W50" s="8"/>
      <c r="X50" s="12"/>
    </row>
    <row r="51" spans="1:24" x14ac:dyDescent="0.2">
      <c r="A51" s="370">
        <v>10</v>
      </c>
      <c r="B51" s="642"/>
      <c r="C51" s="270" t="s">
        <v>172</v>
      </c>
      <c r="D51" s="307">
        <f>IF(E51=0,IF($D$41="New",0,IF($J$7=0,"",IF(ISNA(VLOOKUP($D$42,O!$W$9:$AJ$10,10,FALSE)),0,VLOOKUP($D$42,O!$W$9:$AJ$10,10,FALSE)))),E51)</f>
        <v>0</v>
      </c>
      <c r="E51" s="158"/>
      <c r="F51" s="84" t="str">
        <f t="shared" si="4"/>
        <v/>
      </c>
      <c r="G51" s="266"/>
      <c r="H51" s="13"/>
      <c r="I51" s="8"/>
      <c r="J51" s="8"/>
      <c r="K51" s="8"/>
      <c r="L51" s="8"/>
      <c r="M51" s="68">
        <v>42</v>
      </c>
      <c r="N51" s="62">
        <f>IF(M51&gt;$O$5,0,VLOOKUP($M51,Configuration!$B$4:$D$3259,3,FALSE))</f>
        <v>0</v>
      </c>
      <c r="O51" s="8"/>
      <c r="P51" s="369">
        <v>3</v>
      </c>
      <c r="Q51" s="642"/>
      <c r="R51" s="277" t="s">
        <v>185</v>
      </c>
      <c r="S51" s="316">
        <f>IF(T51=0,IF($J$7=0,"",IF(ISNA(VLOOKUP($D$42,S!$V$9:$AF$10,3,FALSE)),0,VLOOKUP($D$42,S!$V$9:$AF$10,3,FALSE))),T51)</f>
        <v>0</v>
      </c>
      <c r="T51" s="322"/>
      <c r="U51" s="84" t="str">
        <f t="shared" ref="U51:U59" si="5">IF(T51="","","X")</f>
        <v/>
      </c>
      <c r="V51" s="262"/>
      <c r="W51" s="8"/>
      <c r="X51" s="12"/>
    </row>
    <row r="52" spans="1:24" x14ac:dyDescent="0.2">
      <c r="A52" s="370">
        <v>11</v>
      </c>
      <c r="B52" s="642"/>
      <c r="C52" s="270" t="s">
        <v>177</v>
      </c>
      <c r="D52" s="307">
        <f>IF(E52=0,IF($D$41="New",0,IF($J$7=0,"",IF(ISNA(VLOOKUP($D$42,O!$W$9:$AJ$10,11,FALSE)),0,VLOOKUP($D$42,O!$W$9:$AJ$10,11,FALSE)))),E52)</f>
        <v>0</v>
      </c>
      <c r="E52" s="285"/>
      <c r="F52" s="84" t="str">
        <f t="shared" si="4"/>
        <v/>
      </c>
      <c r="G52" s="266"/>
      <c r="H52" s="13"/>
      <c r="I52" s="8"/>
      <c r="J52" s="8"/>
      <c r="K52" s="8"/>
      <c r="L52" s="8"/>
      <c r="M52" s="68">
        <v>43</v>
      </c>
      <c r="N52" s="62">
        <f>IF(M52&gt;$O$5,0,VLOOKUP($M52,Configuration!$B$4:$D$3259,3,FALSE))</f>
        <v>0</v>
      </c>
      <c r="O52" s="8"/>
      <c r="P52" s="369">
        <v>4</v>
      </c>
      <c r="Q52" s="642"/>
      <c r="R52" s="360" t="s">
        <v>241</v>
      </c>
      <c r="S52" s="323">
        <f>IF(T52=0,IF($J$7=0,"",IF(ISNA(VLOOKUP($D$42,S!$V$9:$AF$10,4,FALSE)),0,VLOOKUP($D$42,S!$V$9:$AF$10,4,FALSE))),T52)</f>
        <v>0</v>
      </c>
      <c r="T52" s="272"/>
      <c r="U52" s="84" t="str">
        <f t="shared" si="5"/>
        <v/>
      </c>
      <c r="V52" s="262"/>
      <c r="W52" s="8"/>
      <c r="X52" s="12"/>
    </row>
    <row r="53" spans="1:24" x14ac:dyDescent="0.2">
      <c r="A53" s="370">
        <v>12</v>
      </c>
      <c r="B53" s="642"/>
      <c r="C53" s="284"/>
      <c r="D53" s="307">
        <f>IF(E53=0,IF($D$41="New",0,IF($J$7=0,"",IF(ISNA(VLOOKUP($D$42,O!$W$9:$AJ$10,12,FALSE)),0,VLOOKUP($D$42,O!$W$9:$AJ$10,12,FALSE)))),E53)</f>
        <v>0</v>
      </c>
      <c r="E53" s="285"/>
      <c r="F53" s="84" t="str">
        <f t="shared" si="4"/>
        <v/>
      </c>
      <c r="G53" s="266"/>
      <c r="H53" s="13"/>
      <c r="I53" s="8"/>
      <c r="J53" s="8"/>
      <c r="K53" s="8"/>
      <c r="L53" s="8"/>
      <c r="M53" s="68">
        <v>44</v>
      </c>
      <c r="N53" s="62">
        <f>IF(M53&gt;$O$5,0,VLOOKUP($M53,Configuration!$B$4:$D$3259,3,FALSE))</f>
        <v>0</v>
      </c>
      <c r="O53" s="8"/>
      <c r="P53" s="369">
        <v>5</v>
      </c>
      <c r="Q53" s="642"/>
      <c r="R53" s="269" t="s">
        <v>27</v>
      </c>
      <c r="S53" s="323">
        <f>IF(T53=0,IF($J$7=0,"",IF(ISNA(VLOOKUP($D$42,S!$V$9:$AF$10,5,FALSE)),0,VLOOKUP($D$42,S!$V$9:$AF$10,5,FALSE))),T53)</f>
        <v>0</v>
      </c>
      <c r="T53" s="159"/>
      <c r="U53" s="84" t="str">
        <f t="shared" si="5"/>
        <v/>
      </c>
      <c r="V53" s="262"/>
      <c r="W53" s="8"/>
      <c r="X53" s="12"/>
    </row>
    <row r="54" spans="1:24" x14ac:dyDescent="0.2">
      <c r="A54" s="370">
        <v>13</v>
      </c>
      <c r="B54" s="642"/>
      <c r="C54" s="278" t="s">
        <v>242</v>
      </c>
      <c r="D54" s="308">
        <f>IF(E54=0,IF($D$41="New",0,IF($J$7=0,"",IF(ISNA(VLOOKUP($D$42,O!$W$9:$AJ$10,13,FALSE)),0,VLOOKUP($D$42,O!$W$9:$AJ$10,13,FALSE)))),E54)</f>
        <v>0</v>
      </c>
      <c r="E54" s="285"/>
      <c r="F54" s="84" t="str">
        <f t="shared" si="4"/>
        <v/>
      </c>
      <c r="G54" s="266"/>
      <c r="H54" s="13"/>
      <c r="I54" s="8"/>
      <c r="J54" s="8"/>
      <c r="K54" s="8"/>
      <c r="L54" s="8"/>
      <c r="M54" s="68">
        <v>45</v>
      </c>
      <c r="N54" s="62">
        <f>IF(M54&gt;$O$5,0,VLOOKUP($M54,Configuration!$B$4:$D$3259,3,FALSE))</f>
        <v>0</v>
      </c>
      <c r="O54" s="8"/>
      <c r="P54" s="369">
        <v>6</v>
      </c>
      <c r="Q54" s="642"/>
      <c r="R54" s="269" t="s">
        <v>186</v>
      </c>
      <c r="S54" s="305">
        <f>IF(T54=0,IF($J$7=0,"",IF(ISNA(VLOOKUP($D$42,S!$V$9:$AF$10,6,FALSE)),0,VLOOKUP($D$42,S!$V$9:$AF$10,6,FALSE))),T54)</f>
        <v>0</v>
      </c>
      <c r="T54" s="318"/>
      <c r="U54" s="84" t="str">
        <f t="shared" si="5"/>
        <v/>
      </c>
      <c r="V54" s="262"/>
      <c r="W54" s="8"/>
      <c r="X54" s="12"/>
    </row>
    <row r="55" spans="1:24" ht="13.5" thickBot="1" x14ac:dyDescent="0.25">
      <c r="A55" s="370">
        <v>14</v>
      </c>
      <c r="B55" s="642"/>
      <c r="C55" s="288" t="s">
        <v>194</v>
      </c>
      <c r="D55" s="408" t="str">
        <f>IF(E55=0,IF($D$41="New",0,IF($J$7=0,"",IF(ISNA(VLOOKUP($D$42,O!$W$9:$AJ$10,14,FALSE)),0,VLOOKUP($D$42,O!$W$9:$AJ$10,14,FALSE)))),E55)</f>
        <v>dfghjkl</v>
      </c>
      <c r="E55" s="447" t="s">
        <v>341</v>
      </c>
      <c r="F55" s="84" t="str">
        <f t="shared" si="4"/>
        <v>X</v>
      </c>
      <c r="G55" s="266"/>
      <c r="H55" s="13"/>
      <c r="I55" s="13"/>
      <c r="J55" s="8"/>
      <c r="K55" s="8"/>
      <c r="L55" s="8"/>
      <c r="M55" s="68">
        <v>46</v>
      </c>
      <c r="N55" s="62">
        <f>IF(M55&gt;$O$5,0,VLOOKUP($M55,Configuration!$B$4:$D$3259,3,FALSE))</f>
        <v>0</v>
      </c>
      <c r="O55" s="8"/>
      <c r="P55" s="369">
        <v>7</v>
      </c>
      <c r="Q55" s="642"/>
      <c r="R55" s="278" t="s">
        <v>189</v>
      </c>
      <c r="S55" s="296">
        <f>IF(T55=0,IF($J$7=0,"",IF(ISNA(VLOOKUP($D$42,S!$V$9:$AF$10,7,FALSE)),0,VLOOKUP($D$42,S!$V$9:$AF$10,7,FALSE))),T55)</f>
        <v>0</v>
      </c>
      <c r="T55" s="326"/>
      <c r="U55" s="84" t="str">
        <f t="shared" si="5"/>
        <v/>
      </c>
      <c r="V55" s="262"/>
      <c r="W55" s="8"/>
      <c r="X55" s="12"/>
    </row>
    <row r="56" spans="1:24" x14ac:dyDescent="0.2">
      <c r="A56" s="7"/>
      <c r="B56" s="643"/>
      <c r="C56" s="70"/>
      <c r="D56" s="70"/>
      <c r="E56" s="70"/>
      <c r="F56" s="88"/>
      <c r="G56" s="8"/>
      <c r="H56" s="8"/>
      <c r="I56" s="8"/>
      <c r="J56" s="8"/>
      <c r="K56" s="8"/>
      <c r="L56" s="8"/>
      <c r="M56" s="68">
        <v>47</v>
      </c>
      <c r="N56" s="62">
        <f>IF(M56&gt;$O$5,0,VLOOKUP($M56,Configuration!$B$4:$D$3259,3,FALSE))</f>
        <v>0</v>
      </c>
      <c r="O56" s="8"/>
      <c r="P56" s="369">
        <v>8</v>
      </c>
      <c r="Q56" s="642"/>
      <c r="R56" s="278" t="s">
        <v>190</v>
      </c>
      <c r="S56" s="323">
        <f>IF(T56=0,IF($J$7=0,"",IF(ISNA(VLOOKUP($D$42,S!$V$9:$AF$10,8,FALSE)),0,VLOOKUP($D$42,S!$V$9:$AF$10,8,FALSE))),T56)</f>
        <v>0</v>
      </c>
      <c r="T56" s="272"/>
      <c r="U56" s="84" t="str">
        <f t="shared" si="5"/>
        <v/>
      </c>
      <c r="V56" s="262"/>
      <c r="W56" s="8"/>
      <c r="X56" s="12"/>
    </row>
    <row r="57" spans="1:24" ht="13.5" customHeight="1" thickBot="1" x14ac:dyDescent="0.25">
      <c r="A57" s="7"/>
      <c r="B57" s="8"/>
      <c r="C57" s="8"/>
      <c r="D57" s="8"/>
      <c r="E57" s="8"/>
      <c r="F57" s="8"/>
      <c r="G57" s="8"/>
      <c r="H57" s="8"/>
      <c r="I57" s="8"/>
      <c r="J57" s="8"/>
      <c r="K57" s="8"/>
      <c r="L57" s="8"/>
      <c r="M57" s="68">
        <v>48</v>
      </c>
      <c r="N57" s="62">
        <f>IF(M57&gt;$O$5,0,VLOOKUP($M57,Configuration!$B$4:$D$3259,3,FALSE))</f>
        <v>0</v>
      </c>
      <c r="O57" s="8"/>
      <c r="P57" s="369">
        <v>9</v>
      </c>
      <c r="Q57" s="642"/>
      <c r="R57" s="278" t="s">
        <v>261</v>
      </c>
      <c r="S57" s="323">
        <f>IF(T57=0,IF($J$7=0,"",IF(ISNA(VLOOKUP($D$42,S!$V$9:$AF$10,9,FALSE)),0,VLOOKUP($D$42,S!$V$9:$AF$10,9,FALSE))),T57)</f>
        <v>0</v>
      </c>
      <c r="T57" s="272"/>
      <c r="U57" s="84" t="str">
        <f t="shared" si="5"/>
        <v/>
      </c>
      <c r="V57" s="262"/>
      <c r="W57" s="8"/>
      <c r="X57" s="12"/>
    </row>
    <row r="58" spans="1:24" x14ac:dyDescent="0.2">
      <c r="A58" s="7"/>
      <c r="B58" s="644" t="str">
        <f>D55</f>
        <v>dfghjkl</v>
      </c>
      <c r="C58" s="645"/>
      <c r="D58" s="645"/>
      <c r="E58" s="645"/>
      <c r="F58" s="646"/>
      <c r="G58" s="8"/>
      <c r="H58" s="8"/>
      <c r="I58" s="8"/>
      <c r="J58" s="8"/>
      <c r="K58" s="8"/>
      <c r="L58" s="8"/>
      <c r="M58" s="68">
        <v>49</v>
      </c>
      <c r="N58" s="62">
        <f>IF(M58&gt;$O$5,0,VLOOKUP($M58,Configuration!$B$4:$D$3259,3,FALSE))</f>
        <v>0</v>
      </c>
      <c r="O58" s="8"/>
      <c r="P58" s="369">
        <v>10</v>
      </c>
      <c r="Q58" s="642"/>
      <c r="R58" s="278" t="s">
        <v>242</v>
      </c>
      <c r="S58" s="323">
        <f>IF(T58=0,IF($J$7=0,"",IF(ISNA(VLOOKUP($D$42,S!$V$9:$AF$10,10,FALSE)),0,VLOOKUP($D$42,S!$V$9:$AF$10,10,FALSE))),T58)</f>
        <v>0</v>
      </c>
      <c r="T58" s="206"/>
      <c r="U58" s="84" t="str">
        <f t="shared" si="5"/>
        <v/>
      </c>
      <c r="V58" s="262"/>
      <c r="W58" s="8"/>
      <c r="X58" s="12"/>
    </row>
    <row r="59" spans="1:24" ht="13.5" thickBot="1" x14ac:dyDescent="0.25">
      <c r="A59" s="7"/>
      <c r="B59" s="647"/>
      <c r="C59" s="648"/>
      <c r="D59" s="648"/>
      <c r="E59" s="648"/>
      <c r="F59" s="649"/>
      <c r="G59" s="8"/>
      <c r="H59" s="8"/>
      <c r="I59" s="8"/>
      <c r="J59" s="8"/>
      <c r="K59" s="8"/>
      <c r="L59" s="8"/>
      <c r="M59" s="68">
        <v>50</v>
      </c>
      <c r="N59" s="62">
        <f>IF(M59&gt;$O$5,0,VLOOKUP($M59,Configuration!$B$4:$D$3259,3,FALSE))</f>
        <v>0</v>
      </c>
      <c r="O59" s="8"/>
      <c r="P59" s="369">
        <v>11</v>
      </c>
      <c r="Q59" s="642"/>
      <c r="R59" s="279" t="s">
        <v>191</v>
      </c>
      <c r="S59" s="324">
        <f>IF(T59=0,IF($J$7=0,"",IF(ISNA(VLOOKUP($D$42,S!$V$9:$AF$10,11,FALSE)),0,VLOOKUP($D$42,S!$V$9:$AF$10,11,FALSE))),T59)</f>
        <v>0</v>
      </c>
      <c r="T59" s="327"/>
      <c r="U59" s="84" t="str">
        <f t="shared" si="5"/>
        <v/>
      </c>
      <c r="V59" s="262"/>
      <c r="W59" s="8"/>
      <c r="X59" s="12"/>
    </row>
    <row r="60" spans="1:24" x14ac:dyDescent="0.2">
      <c r="A60" s="7"/>
      <c r="B60" s="647"/>
      <c r="C60" s="648"/>
      <c r="D60" s="648"/>
      <c r="E60" s="648"/>
      <c r="F60" s="649"/>
      <c r="G60" s="8"/>
      <c r="H60" s="8"/>
      <c r="I60" s="8"/>
      <c r="J60" s="8"/>
      <c r="K60" s="8"/>
      <c r="L60" s="8"/>
      <c r="M60" s="68"/>
      <c r="N60" s="62"/>
      <c r="O60" s="8"/>
      <c r="P60" s="369"/>
      <c r="Q60" s="643"/>
      <c r="R60" s="71"/>
      <c r="S60" s="73"/>
      <c r="T60" s="358"/>
      <c r="U60" s="82" t="str">
        <f>IF($I$10=0,"",IF(T60="","",IF(ISNA(VLOOKUP($I$10,E20,23,FALSE)),"X",IF(VLOOKUP($I$10,E20,23,FALSE)=T60,"","X"))))</f>
        <v/>
      </c>
      <c r="V60" s="62"/>
      <c r="W60" s="8"/>
      <c r="X60" s="12"/>
    </row>
    <row r="61" spans="1:24" ht="13.5" thickBot="1" x14ac:dyDescent="0.25">
      <c r="A61" s="7"/>
      <c r="B61" s="650"/>
      <c r="C61" s="651"/>
      <c r="D61" s="651"/>
      <c r="E61" s="651"/>
      <c r="F61" s="652"/>
      <c r="G61" s="8"/>
      <c r="H61" s="8"/>
      <c r="I61" s="8"/>
      <c r="J61" s="8"/>
      <c r="K61" s="8"/>
      <c r="L61" s="8"/>
      <c r="M61" s="68"/>
      <c r="N61" s="62"/>
      <c r="O61" s="8"/>
      <c r="P61" s="8"/>
      <c r="Q61" s="8"/>
      <c r="R61" s="8"/>
      <c r="S61" s="8"/>
      <c r="T61" s="8"/>
      <c r="U61" s="8"/>
      <c r="V61" s="8"/>
      <c r="W61" s="8"/>
      <c r="X61" s="12"/>
    </row>
    <row r="62" spans="1:24" x14ac:dyDescent="0.2">
      <c r="A62" s="7"/>
      <c r="B62" s="8"/>
      <c r="C62" s="8"/>
      <c r="D62" s="8"/>
      <c r="E62" s="8"/>
      <c r="F62" s="8"/>
      <c r="G62" s="8"/>
      <c r="H62" s="8"/>
      <c r="I62" s="8"/>
      <c r="J62" s="8"/>
      <c r="K62" s="8"/>
      <c r="L62" s="8"/>
      <c r="M62" s="68"/>
      <c r="N62" s="62"/>
      <c r="O62" s="8"/>
      <c r="P62" s="8"/>
      <c r="Q62" s="8"/>
      <c r="R62" s="8"/>
      <c r="S62" s="8"/>
      <c r="T62" s="8"/>
      <c r="U62" s="8"/>
      <c r="V62" s="369" t="s">
        <v>100</v>
      </c>
      <c r="W62" s="8"/>
      <c r="X62" s="12"/>
    </row>
    <row r="63" spans="1:24" x14ac:dyDescent="0.2">
      <c r="A63" s="7"/>
      <c r="B63" s="8"/>
      <c r="C63" s="452" t="s">
        <v>102</v>
      </c>
      <c r="D63" s="8"/>
      <c r="E63" s="8"/>
      <c r="F63" s="8"/>
      <c r="G63" s="369" t="s">
        <v>283</v>
      </c>
      <c r="H63" s="8"/>
      <c r="I63" s="8"/>
      <c r="J63" s="8"/>
      <c r="K63" s="8"/>
      <c r="L63" s="8"/>
      <c r="M63" s="68"/>
      <c r="N63" s="62"/>
      <c r="O63" s="8"/>
      <c r="P63" s="8"/>
      <c r="Q63" s="8"/>
      <c r="R63" s="8"/>
      <c r="S63" s="8"/>
      <c r="T63" s="8"/>
      <c r="U63" s="8"/>
      <c r="V63" s="8"/>
      <c r="W63" s="8"/>
      <c r="X63" s="12"/>
    </row>
    <row r="64" spans="1:24" x14ac:dyDescent="0.2">
      <c r="A64" s="7"/>
      <c r="B64" s="8"/>
      <c r="C64" s="8"/>
      <c r="D64" s="8"/>
      <c r="E64" s="8"/>
      <c r="F64" s="8"/>
      <c r="G64" s="8"/>
      <c r="H64" s="8"/>
      <c r="I64" s="8"/>
      <c r="J64" s="8"/>
      <c r="K64" s="8"/>
      <c r="L64" s="8"/>
      <c r="M64" s="68"/>
      <c r="N64" s="62"/>
      <c r="O64" s="8"/>
      <c r="P64" s="8"/>
      <c r="Q64" s="8"/>
      <c r="R64" s="8"/>
      <c r="S64" s="8"/>
      <c r="T64" s="8"/>
      <c r="U64" s="8"/>
      <c r="V64" s="8"/>
      <c r="W64" s="8"/>
      <c r="X64" s="12"/>
    </row>
    <row r="65" spans="1:24" s="366" customFormat="1" ht="13.5" customHeight="1" x14ac:dyDescent="0.2">
      <c r="A65" s="361"/>
      <c r="B65" s="362"/>
      <c r="C65" s="362"/>
      <c r="D65" s="362"/>
      <c r="E65" s="362"/>
      <c r="F65" s="362"/>
      <c r="G65" s="362"/>
      <c r="H65" s="362"/>
      <c r="I65" s="362"/>
      <c r="J65" s="362"/>
      <c r="K65" s="362"/>
      <c r="L65" s="362"/>
      <c r="M65" s="363"/>
      <c r="N65" s="364"/>
      <c r="O65" s="362"/>
      <c r="P65" s="362"/>
      <c r="Q65" s="362"/>
      <c r="R65" s="362"/>
      <c r="S65" s="362"/>
      <c r="T65" s="362"/>
      <c r="U65" s="362"/>
      <c r="V65" s="362"/>
      <c r="W65" s="362"/>
      <c r="X65" s="365"/>
    </row>
    <row r="66" spans="1:24" s="366" customFormat="1" ht="13.5" customHeight="1" x14ac:dyDescent="0.2">
      <c r="A66" s="361"/>
      <c r="B66" s="362"/>
      <c r="C66" s="362"/>
      <c r="D66" s="362"/>
      <c r="E66" s="362"/>
      <c r="F66" s="362"/>
      <c r="G66" s="362"/>
      <c r="H66" s="362"/>
      <c r="I66" s="362"/>
      <c r="J66" s="362"/>
      <c r="K66" s="362"/>
      <c r="L66" s="362"/>
      <c r="M66" s="363"/>
      <c r="N66" s="364"/>
      <c r="O66" s="362"/>
      <c r="P66" s="362"/>
      <c r="Q66" s="362"/>
      <c r="R66" s="362"/>
      <c r="S66" s="362"/>
      <c r="T66" s="362"/>
      <c r="U66" s="362"/>
      <c r="V66" s="362"/>
      <c r="W66" s="362"/>
      <c r="X66" s="365"/>
    </row>
    <row r="67" spans="1:24" s="366" customFormat="1" ht="13.5" customHeight="1" x14ac:dyDescent="0.2">
      <c r="A67" s="361"/>
      <c r="B67" s="362"/>
      <c r="C67" s="362"/>
      <c r="D67" s="362"/>
      <c r="E67" s="362"/>
      <c r="F67" s="362"/>
      <c r="G67" s="362"/>
      <c r="H67" s="362"/>
      <c r="I67" s="362"/>
      <c r="J67" s="362"/>
      <c r="K67" s="362"/>
      <c r="L67" s="362"/>
      <c r="M67" s="363"/>
      <c r="N67" s="364"/>
      <c r="O67" s="362"/>
      <c r="P67" s="362"/>
      <c r="Q67" s="362"/>
      <c r="R67" s="362"/>
      <c r="S67" s="362"/>
      <c r="T67" s="362"/>
      <c r="U67" s="362"/>
      <c r="V67" s="362"/>
      <c r="W67" s="362"/>
      <c r="X67" s="365"/>
    </row>
    <row r="68" spans="1:24" s="366" customFormat="1" ht="13.5" customHeight="1" x14ac:dyDescent="0.2">
      <c r="A68" s="361"/>
      <c r="B68" s="362"/>
      <c r="C68" s="362"/>
      <c r="D68" s="362"/>
      <c r="E68" s="362"/>
      <c r="F68" s="362"/>
      <c r="G68" s="362"/>
      <c r="H68" s="362"/>
      <c r="I68" s="362"/>
      <c r="J68" s="362"/>
      <c r="K68" s="362"/>
      <c r="L68" s="362"/>
      <c r="M68" s="363"/>
      <c r="N68" s="364"/>
      <c r="O68" s="362"/>
      <c r="P68" s="362"/>
      <c r="Q68" s="362"/>
      <c r="R68" s="362"/>
      <c r="S68" s="362"/>
      <c r="T68" s="362"/>
      <c r="U68" s="362"/>
      <c r="V68" s="362"/>
      <c r="W68" s="362"/>
      <c r="X68" s="365"/>
    </row>
    <row r="69" spans="1:24" s="366" customFormat="1" ht="12.75" customHeight="1" x14ac:dyDescent="0.2">
      <c r="A69" s="361"/>
      <c r="B69" s="362"/>
      <c r="C69" s="362"/>
      <c r="D69" s="362"/>
      <c r="E69" s="362"/>
      <c r="F69" s="362"/>
      <c r="G69" s="362"/>
      <c r="H69" s="362"/>
      <c r="I69" s="362"/>
      <c r="J69" s="362"/>
      <c r="K69" s="362"/>
      <c r="L69" s="362"/>
      <c r="M69" s="363"/>
      <c r="N69" s="364"/>
      <c r="O69" s="362"/>
      <c r="P69" s="362"/>
      <c r="Q69" s="362"/>
      <c r="R69" s="362"/>
      <c r="S69" s="362"/>
      <c r="T69" s="362"/>
      <c r="U69" s="362"/>
      <c r="V69" s="362"/>
      <c r="W69" s="362"/>
      <c r="X69" s="365"/>
    </row>
    <row r="70" spans="1:24" s="366" customFormat="1" ht="12.75" customHeight="1" x14ac:dyDescent="0.2">
      <c r="A70" s="361"/>
      <c r="B70" s="362"/>
      <c r="C70" s="362"/>
      <c r="D70" s="362"/>
      <c r="E70" s="362"/>
      <c r="F70" s="362"/>
      <c r="G70" s="362"/>
      <c r="H70" s="362"/>
      <c r="I70" s="362"/>
      <c r="J70" s="362"/>
      <c r="K70" s="362"/>
      <c r="L70" s="362"/>
      <c r="M70" s="363"/>
      <c r="N70" s="364"/>
      <c r="O70" s="362"/>
      <c r="P70" s="362"/>
      <c r="Q70" s="362"/>
      <c r="R70" s="362"/>
      <c r="S70" s="362"/>
      <c r="T70" s="362"/>
      <c r="U70" s="362"/>
      <c r="V70" s="362"/>
      <c r="W70" s="362"/>
      <c r="X70" s="365"/>
    </row>
    <row r="71" spans="1:24" s="366" customFormat="1" ht="12.75" customHeight="1" x14ac:dyDescent="0.2">
      <c r="A71" s="361"/>
      <c r="B71" s="362"/>
      <c r="C71" s="362"/>
      <c r="D71" s="362"/>
      <c r="E71" s="362"/>
      <c r="F71" s="362"/>
      <c r="G71" s="362"/>
      <c r="H71" s="362"/>
      <c r="I71" s="362"/>
      <c r="J71" s="362"/>
      <c r="K71" s="362"/>
      <c r="L71" s="362"/>
      <c r="M71" s="363"/>
      <c r="N71" s="364"/>
      <c r="O71" s="362"/>
      <c r="P71" s="362"/>
      <c r="Q71" s="362"/>
      <c r="R71" s="362"/>
      <c r="S71" s="362"/>
      <c r="T71" s="362"/>
      <c r="U71" s="362"/>
      <c r="V71" s="362"/>
      <c r="W71" s="362"/>
      <c r="X71" s="365"/>
    </row>
    <row r="72" spans="1:24" s="366" customFormat="1" ht="12.75" customHeight="1" x14ac:dyDescent="0.2">
      <c r="A72" s="361"/>
      <c r="B72" s="362"/>
      <c r="C72" s="362"/>
      <c r="D72" s="362"/>
      <c r="E72" s="362"/>
      <c r="F72" s="362"/>
      <c r="G72" s="362"/>
      <c r="H72" s="362"/>
      <c r="I72" s="362"/>
      <c r="J72" s="362"/>
      <c r="K72" s="362"/>
      <c r="L72" s="362"/>
      <c r="M72" s="363"/>
      <c r="N72" s="364"/>
      <c r="O72" s="362"/>
      <c r="P72" s="362"/>
      <c r="Q72" s="362"/>
      <c r="R72" s="362"/>
      <c r="S72" s="362"/>
      <c r="T72" s="362"/>
      <c r="U72" s="362"/>
      <c r="V72" s="362"/>
      <c r="W72" s="362"/>
      <c r="X72" s="365"/>
    </row>
    <row r="73" spans="1:24" s="366" customFormat="1" ht="12.75" customHeight="1" x14ac:dyDescent="0.2">
      <c r="A73" s="361"/>
      <c r="B73" s="362"/>
      <c r="C73" s="362"/>
      <c r="D73" s="362"/>
      <c r="E73" s="362"/>
      <c r="F73" s="362"/>
      <c r="G73" s="362"/>
      <c r="H73" s="362"/>
      <c r="I73" s="362"/>
      <c r="J73" s="362"/>
      <c r="K73" s="362"/>
      <c r="L73" s="362"/>
      <c r="M73" s="363"/>
      <c r="N73" s="364"/>
      <c r="O73" s="362"/>
      <c r="P73" s="362"/>
      <c r="Q73" s="362"/>
      <c r="R73" s="362"/>
      <c r="S73" s="362"/>
      <c r="T73" s="362"/>
      <c r="U73" s="362"/>
      <c r="V73" s="362"/>
      <c r="W73" s="362"/>
      <c r="X73" s="365"/>
    </row>
    <row r="74" spans="1:24" s="366" customFormat="1" ht="13.5" customHeight="1" x14ac:dyDescent="0.2">
      <c r="A74" s="361"/>
      <c r="B74" s="362"/>
      <c r="C74" s="362"/>
      <c r="D74" s="362"/>
      <c r="E74" s="362"/>
      <c r="F74" s="362"/>
      <c r="G74" s="362"/>
      <c r="H74" s="362"/>
      <c r="I74" s="362"/>
      <c r="J74" s="362"/>
      <c r="K74" s="362"/>
      <c r="L74" s="362"/>
      <c r="M74" s="363"/>
      <c r="N74" s="364"/>
      <c r="O74" s="362"/>
      <c r="P74" s="362"/>
      <c r="Q74" s="362"/>
      <c r="R74" s="362"/>
      <c r="S74" s="362"/>
      <c r="T74" s="362"/>
      <c r="U74" s="362"/>
      <c r="V74" s="362"/>
      <c r="W74" s="362"/>
      <c r="X74" s="365"/>
    </row>
    <row r="75" spans="1:24" s="366" customFormat="1" ht="12.75" customHeight="1" x14ac:dyDescent="0.2">
      <c r="A75" s="361"/>
      <c r="B75" s="362"/>
      <c r="C75" s="362"/>
      <c r="D75" s="362"/>
      <c r="E75" s="362"/>
      <c r="F75" s="362"/>
      <c r="G75" s="362"/>
      <c r="H75" s="362"/>
      <c r="I75" s="362"/>
      <c r="J75" s="362"/>
      <c r="K75" s="362"/>
      <c r="L75" s="362"/>
      <c r="M75" s="363"/>
      <c r="N75" s="364"/>
      <c r="O75" s="362"/>
      <c r="P75" s="362"/>
      <c r="Q75" s="362"/>
      <c r="R75" s="362"/>
      <c r="S75" s="362"/>
      <c r="T75" s="362"/>
      <c r="U75" s="362"/>
      <c r="V75" s="362"/>
      <c r="W75" s="362"/>
      <c r="X75" s="365"/>
    </row>
    <row r="76" spans="1:24" s="366" customFormat="1" ht="12.75" customHeight="1" x14ac:dyDescent="0.2">
      <c r="A76" s="361"/>
      <c r="B76" s="362"/>
      <c r="C76" s="362"/>
      <c r="D76" s="362"/>
      <c r="E76" s="362"/>
      <c r="F76" s="362"/>
      <c r="G76" s="362"/>
      <c r="H76" s="362"/>
      <c r="I76" s="362"/>
      <c r="J76" s="362"/>
      <c r="K76" s="362"/>
      <c r="L76" s="362"/>
      <c r="M76" s="363"/>
      <c r="N76" s="364"/>
      <c r="O76" s="362"/>
      <c r="P76" s="362"/>
      <c r="Q76" s="362"/>
      <c r="R76" s="362"/>
      <c r="S76" s="362"/>
      <c r="T76" s="362"/>
      <c r="U76" s="362"/>
      <c r="V76" s="362"/>
      <c r="W76" s="362"/>
      <c r="X76" s="365"/>
    </row>
    <row r="77" spans="1:24" s="366" customFormat="1" ht="12.75" customHeight="1" x14ac:dyDescent="0.2">
      <c r="A77" s="361"/>
      <c r="B77" s="362"/>
      <c r="C77" s="362"/>
      <c r="D77" s="362"/>
      <c r="E77" s="362"/>
      <c r="F77" s="362"/>
      <c r="G77" s="362"/>
      <c r="H77" s="362"/>
      <c r="I77" s="362"/>
      <c r="J77" s="362"/>
      <c r="K77" s="362"/>
      <c r="L77" s="362"/>
      <c r="M77" s="363"/>
      <c r="N77" s="364"/>
      <c r="O77" s="362"/>
      <c r="P77" s="362"/>
      <c r="Q77" s="362"/>
      <c r="R77" s="362"/>
      <c r="S77" s="362"/>
      <c r="T77" s="362"/>
      <c r="U77" s="362"/>
      <c r="V77" s="362"/>
      <c r="W77" s="362"/>
      <c r="X77" s="365"/>
    </row>
    <row r="78" spans="1:24" s="366" customFormat="1" ht="13.5" customHeight="1" x14ac:dyDescent="0.2">
      <c r="A78" s="361"/>
      <c r="B78" s="362"/>
      <c r="C78" s="362"/>
      <c r="D78" s="362"/>
      <c r="E78" s="362"/>
      <c r="F78" s="362"/>
      <c r="G78" s="362"/>
      <c r="H78" s="362"/>
      <c r="I78" s="362"/>
      <c r="J78" s="362"/>
      <c r="K78" s="362"/>
      <c r="L78" s="362"/>
      <c r="M78" s="363"/>
      <c r="N78" s="364"/>
      <c r="O78" s="362"/>
      <c r="P78" s="362"/>
      <c r="Q78" s="362"/>
      <c r="R78" s="362"/>
      <c r="S78" s="362"/>
      <c r="T78" s="362"/>
      <c r="U78" s="362"/>
      <c r="V78" s="362"/>
      <c r="W78" s="362"/>
      <c r="X78" s="365"/>
    </row>
    <row r="79" spans="1:24" s="366" customFormat="1" x14ac:dyDescent="0.2">
      <c r="A79" s="361"/>
      <c r="B79" s="362"/>
      <c r="C79" s="362"/>
      <c r="D79" s="362"/>
      <c r="E79" s="362"/>
      <c r="F79" s="362"/>
      <c r="G79" s="362"/>
      <c r="H79" s="362"/>
      <c r="I79" s="362"/>
      <c r="J79" s="362"/>
      <c r="K79" s="362"/>
      <c r="L79" s="362"/>
      <c r="M79" s="363"/>
      <c r="N79" s="364"/>
      <c r="O79" s="362"/>
      <c r="P79" s="362"/>
      <c r="Q79" s="362"/>
      <c r="R79" s="362"/>
      <c r="S79" s="362"/>
      <c r="T79" s="362"/>
      <c r="U79" s="362"/>
      <c r="V79" s="362"/>
      <c r="W79" s="362"/>
      <c r="X79" s="365"/>
    </row>
    <row r="80" spans="1:24" s="366" customFormat="1" x14ac:dyDescent="0.2">
      <c r="A80" s="361"/>
      <c r="B80" s="362"/>
      <c r="C80" s="362"/>
      <c r="D80" s="362"/>
      <c r="E80" s="362"/>
      <c r="F80" s="362"/>
      <c r="G80" s="362"/>
      <c r="H80" s="362"/>
      <c r="I80" s="362"/>
      <c r="J80" s="362"/>
      <c r="K80" s="362"/>
      <c r="L80" s="362"/>
      <c r="M80" s="363"/>
      <c r="N80" s="364"/>
      <c r="O80" s="362"/>
      <c r="P80" s="362"/>
      <c r="Q80" s="362"/>
      <c r="R80" s="362"/>
      <c r="S80" s="362"/>
      <c r="T80" s="362"/>
      <c r="U80" s="362"/>
      <c r="V80" s="362"/>
      <c r="W80" s="362"/>
      <c r="X80" s="365"/>
    </row>
    <row r="81" spans="1:38" s="366" customFormat="1" x14ac:dyDescent="0.2">
      <c r="A81" s="361"/>
      <c r="B81" s="362"/>
      <c r="C81" s="362"/>
      <c r="D81" s="362"/>
      <c r="E81" s="362"/>
      <c r="F81" s="362"/>
      <c r="G81" s="362"/>
      <c r="H81" s="362"/>
      <c r="I81" s="362"/>
      <c r="J81" s="362"/>
      <c r="K81" s="362"/>
      <c r="L81" s="362"/>
      <c r="O81" s="362"/>
      <c r="P81" s="362"/>
      <c r="Q81" s="362"/>
      <c r="R81" s="362"/>
      <c r="S81" s="362"/>
      <c r="T81" s="362"/>
      <c r="U81" s="362"/>
      <c r="V81" s="362"/>
      <c r="W81" s="362"/>
      <c r="X81" s="365"/>
    </row>
    <row r="82" spans="1:38" s="366" customFormat="1" x14ac:dyDescent="0.2">
      <c r="A82" s="361"/>
      <c r="B82" s="362"/>
      <c r="C82" s="362"/>
      <c r="D82" s="362"/>
      <c r="E82" s="362"/>
      <c r="F82" s="362"/>
      <c r="G82" s="362"/>
      <c r="H82" s="352"/>
      <c r="I82" s="352"/>
      <c r="O82" s="362"/>
      <c r="P82" s="362"/>
      <c r="Q82" s="362"/>
      <c r="R82" s="362"/>
      <c r="S82" s="362"/>
      <c r="T82" s="362"/>
      <c r="U82" s="362"/>
      <c r="V82" s="362"/>
      <c r="W82" s="362"/>
      <c r="X82" s="365"/>
    </row>
    <row r="83" spans="1:38" s="366" customFormat="1" x14ac:dyDescent="0.2">
      <c r="A83" s="361"/>
      <c r="B83" s="362"/>
      <c r="C83" s="362"/>
      <c r="D83" s="362"/>
      <c r="E83" s="362"/>
      <c r="F83" s="362"/>
      <c r="G83" s="362"/>
      <c r="H83" s="352"/>
      <c r="I83" s="352"/>
      <c r="O83" s="362"/>
      <c r="P83" s="362"/>
      <c r="Q83" s="362"/>
      <c r="R83" s="362"/>
      <c r="S83" s="362"/>
      <c r="T83" s="362"/>
      <c r="U83" s="362"/>
      <c r="V83" s="362"/>
      <c r="W83" s="362"/>
      <c r="X83" s="365"/>
    </row>
    <row r="84" spans="1:38" s="366" customFormat="1" x14ac:dyDescent="0.2">
      <c r="A84" s="361"/>
      <c r="B84" s="362"/>
      <c r="C84" s="362"/>
      <c r="D84" s="362"/>
      <c r="E84" s="362"/>
      <c r="F84" s="362"/>
      <c r="G84" s="362"/>
      <c r="H84" s="352"/>
      <c r="I84" s="352"/>
      <c r="O84" s="362"/>
      <c r="P84" s="362"/>
      <c r="Q84" s="362"/>
      <c r="R84" s="362"/>
      <c r="S84" s="362"/>
      <c r="T84" s="362"/>
      <c r="U84" s="362"/>
      <c r="V84" s="362"/>
      <c r="W84" s="362"/>
      <c r="X84" s="365"/>
      <c r="AK84" s="362"/>
      <c r="AL84" s="362"/>
    </row>
    <row r="85" spans="1:38" s="366" customFormat="1" x14ac:dyDescent="0.2">
      <c r="A85" s="361"/>
      <c r="B85" s="362"/>
      <c r="C85" s="362"/>
      <c r="D85" s="362"/>
      <c r="E85" s="362"/>
      <c r="F85" s="362"/>
      <c r="G85" s="362"/>
      <c r="H85" s="352"/>
      <c r="I85" s="352"/>
      <c r="O85" s="362"/>
      <c r="P85" s="362"/>
      <c r="Q85" s="362"/>
      <c r="R85" s="362"/>
      <c r="S85" s="362"/>
      <c r="T85" s="362"/>
      <c r="U85" s="362"/>
      <c r="V85" s="362"/>
      <c r="W85" s="362"/>
      <c r="X85" s="365"/>
      <c r="AK85" s="362"/>
      <c r="AL85" s="362"/>
    </row>
    <row r="86" spans="1:38" s="366" customFormat="1" x14ac:dyDescent="0.2">
      <c r="A86" s="361"/>
      <c r="B86" s="362"/>
      <c r="C86" s="362"/>
      <c r="D86" s="362"/>
      <c r="E86" s="362"/>
      <c r="F86" s="362"/>
      <c r="G86" s="362"/>
      <c r="H86" s="352"/>
      <c r="I86" s="352"/>
      <c r="O86" s="362"/>
      <c r="P86" s="362"/>
      <c r="Q86" s="362"/>
      <c r="R86" s="362"/>
      <c r="S86" s="362"/>
      <c r="T86" s="362"/>
      <c r="U86" s="362"/>
      <c r="V86" s="362"/>
      <c r="W86" s="362"/>
      <c r="X86" s="365"/>
      <c r="AK86" s="362"/>
      <c r="AL86" s="362"/>
    </row>
    <row r="87" spans="1:38" s="366" customFormat="1" x14ac:dyDescent="0.2">
      <c r="A87" s="361"/>
      <c r="B87" s="362"/>
      <c r="C87" s="362"/>
      <c r="D87" s="362"/>
      <c r="E87" s="362"/>
      <c r="F87" s="362"/>
      <c r="G87" s="362"/>
      <c r="H87" s="352"/>
      <c r="I87" s="352"/>
      <c r="O87" s="362"/>
      <c r="P87" s="362"/>
      <c r="Q87" s="362"/>
      <c r="R87" s="362"/>
      <c r="S87" s="362"/>
      <c r="T87" s="362"/>
      <c r="U87" s="362"/>
      <c r="V87" s="362"/>
      <c r="W87" s="362"/>
      <c r="X87" s="365"/>
      <c r="AK87" s="362"/>
      <c r="AL87" s="362"/>
    </row>
    <row r="88" spans="1:38" s="366" customFormat="1" x14ac:dyDescent="0.2">
      <c r="A88" s="361"/>
      <c r="B88" s="362"/>
      <c r="C88" s="362"/>
      <c r="D88" s="362"/>
      <c r="E88" s="362"/>
      <c r="F88" s="362"/>
      <c r="G88" s="362"/>
      <c r="H88" s="352"/>
      <c r="I88" s="352"/>
      <c r="O88" s="362"/>
      <c r="P88" s="362"/>
      <c r="Q88" s="362"/>
      <c r="R88" s="362"/>
      <c r="S88" s="362"/>
      <c r="T88" s="362"/>
      <c r="U88" s="362"/>
      <c r="V88" s="362"/>
      <c r="W88" s="362"/>
      <c r="X88" s="365"/>
      <c r="AK88" s="362"/>
      <c r="AL88" s="362"/>
    </row>
    <row r="89" spans="1:38" s="366" customFormat="1" x14ac:dyDescent="0.2">
      <c r="A89" s="361"/>
      <c r="B89" s="362"/>
      <c r="C89" s="362"/>
      <c r="D89" s="362"/>
      <c r="E89" s="362"/>
      <c r="F89" s="362"/>
      <c r="G89" s="362"/>
      <c r="H89" s="352"/>
      <c r="I89" s="352"/>
      <c r="O89" s="362"/>
      <c r="P89" s="362"/>
      <c r="Q89" s="362"/>
      <c r="R89" s="362"/>
      <c r="S89" s="362"/>
      <c r="T89" s="362"/>
      <c r="U89" s="362"/>
      <c r="V89" s="362"/>
      <c r="W89" s="362"/>
      <c r="X89" s="365"/>
      <c r="AK89" s="362"/>
      <c r="AL89" s="362"/>
    </row>
    <row r="90" spans="1:38" s="366" customFormat="1" x14ac:dyDescent="0.2">
      <c r="A90" s="361"/>
      <c r="B90" s="362"/>
      <c r="C90" s="362"/>
      <c r="D90" s="362"/>
      <c r="E90" s="362"/>
      <c r="F90" s="362"/>
      <c r="G90" s="362"/>
      <c r="H90" s="352"/>
      <c r="I90" s="352"/>
      <c r="O90" s="362"/>
      <c r="P90" s="362"/>
      <c r="Q90" s="362"/>
      <c r="R90" s="362"/>
      <c r="S90" s="362"/>
      <c r="T90" s="362"/>
      <c r="U90" s="362"/>
      <c r="V90" s="362"/>
      <c r="W90" s="362"/>
      <c r="X90" s="365"/>
    </row>
    <row r="91" spans="1:38" s="366" customFormat="1" x14ac:dyDescent="0.2">
      <c r="A91" s="361"/>
      <c r="B91" s="362"/>
      <c r="C91" s="362"/>
      <c r="D91" s="362"/>
      <c r="E91" s="362"/>
      <c r="F91" s="362"/>
      <c r="G91" s="362"/>
      <c r="H91" s="352"/>
      <c r="I91" s="352"/>
      <c r="O91" s="362"/>
      <c r="P91" s="362"/>
      <c r="Q91" s="362"/>
      <c r="R91" s="362"/>
      <c r="S91" s="362"/>
      <c r="T91" s="362"/>
      <c r="U91" s="362"/>
      <c r="V91" s="362"/>
      <c r="W91" s="362"/>
      <c r="X91" s="365"/>
    </row>
    <row r="92" spans="1:38" s="345" customFormat="1" x14ac:dyDescent="0.2">
      <c r="A92" s="218"/>
      <c r="B92" s="222"/>
      <c r="C92" s="222"/>
      <c r="D92" s="222"/>
      <c r="E92" s="222"/>
      <c r="F92" s="222"/>
      <c r="G92" s="222"/>
      <c r="H92" s="347"/>
      <c r="I92" s="347"/>
      <c r="O92" s="222"/>
      <c r="P92" s="222"/>
      <c r="Q92" s="222"/>
      <c r="R92" s="222"/>
      <c r="S92" s="222"/>
      <c r="T92" s="222"/>
      <c r="U92" s="222"/>
      <c r="V92" s="222"/>
      <c r="W92" s="222"/>
      <c r="X92" s="223"/>
    </row>
    <row r="93" spans="1:38" s="345" customFormat="1" ht="12.75" customHeight="1" x14ac:dyDescent="0.2">
      <c r="A93" s="218"/>
      <c r="B93" s="222"/>
      <c r="C93" s="222"/>
      <c r="D93" s="222"/>
      <c r="E93" s="222"/>
      <c r="F93" s="222"/>
      <c r="G93" s="222"/>
      <c r="H93" s="347"/>
      <c r="I93" s="347"/>
      <c r="O93" s="222"/>
      <c r="P93" s="222"/>
      <c r="Q93" s="222"/>
      <c r="R93" s="222"/>
      <c r="S93" s="222"/>
      <c r="T93" s="222"/>
      <c r="U93" s="222"/>
      <c r="V93" s="222"/>
      <c r="W93" s="222"/>
      <c r="X93" s="223"/>
    </row>
    <row r="94" spans="1:38" s="345" customFormat="1" x14ac:dyDescent="0.2">
      <c r="A94" s="218"/>
      <c r="B94" s="222"/>
      <c r="C94" s="222"/>
      <c r="D94" s="222"/>
      <c r="E94" s="222"/>
      <c r="F94" s="222"/>
      <c r="G94" s="222"/>
      <c r="H94" s="347"/>
      <c r="I94" s="347"/>
      <c r="O94" s="222"/>
      <c r="P94" s="222"/>
      <c r="Q94" s="222"/>
      <c r="R94" s="222"/>
      <c r="S94" s="222"/>
      <c r="T94" s="222"/>
      <c r="U94" s="222"/>
      <c r="V94" s="222"/>
      <c r="W94" s="222"/>
      <c r="X94" s="223"/>
    </row>
    <row r="95" spans="1:38" s="345" customFormat="1" x14ac:dyDescent="0.2">
      <c r="A95" s="218"/>
      <c r="B95" s="222"/>
      <c r="C95" s="222"/>
      <c r="D95" s="222"/>
      <c r="E95" s="222"/>
      <c r="F95" s="222"/>
      <c r="G95" s="222"/>
      <c r="H95" s="347"/>
      <c r="I95" s="347"/>
      <c r="O95" s="222"/>
      <c r="P95" s="222"/>
      <c r="Q95" s="222"/>
      <c r="R95" s="222"/>
      <c r="S95" s="222"/>
      <c r="T95" s="222"/>
      <c r="U95" s="222"/>
      <c r="V95" s="222"/>
      <c r="W95" s="222"/>
      <c r="X95" s="223"/>
    </row>
    <row r="96" spans="1:38" s="345" customFormat="1" x14ac:dyDescent="0.2">
      <c r="A96" s="218"/>
      <c r="B96" s="222"/>
      <c r="C96" s="222"/>
      <c r="D96" s="222"/>
      <c r="E96" s="222"/>
      <c r="F96" s="222"/>
      <c r="G96" s="222"/>
      <c r="H96" s="347"/>
      <c r="I96" s="347"/>
      <c r="O96" s="222"/>
      <c r="P96" s="222"/>
      <c r="Q96" s="222"/>
      <c r="R96" s="222"/>
      <c r="S96" s="222"/>
      <c r="T96" s="222"/>
      <c r="U96" s="222"/>
      <c r="V96" s="222"/>
      <c r="W96" s="222"/>
      <c r="X96" s="223"/>
    </row>
    <row r="97" spans="1:24" s="345" customFormat="1" x14ac:dyDescent="0.2">
      <c r="A97" s="218"/>
      <c r="B97" s="222"/>
      <c r="C97" s="222"/>
      <c r="D97" s="222"/>
      <c r="E97" s="222"/>
      <c r="F97" s="222"/>
      <c r="G97" s="222"/>
      <c r="H97" s="347"/>
      <c r="I97" s="347"/>
      <c r="O97" s="222"/>
      <c r="P97" s="222"/>
      <c r="Q97" s="222"/>
      <c r="R97" s="222"/>
      <c r="S97" s="222"/>
      <c r="T97" s="222"/>
      <c r="U97" s="222"/>
      <c r="V97" s="222"/>
      <c r="W97" s="222"/>
      <c r="X97" s="223"/>
    </row>
    <row r="98" spans="1:24" s="345" customFormat="1" x14ac:dyDescent="0.2">
      <c r="A98" s="218"/>
      <c r="B98" s="222"/>
      <c r="C98" s="222"/>
      <c r="D98" s="222"/>
      <c r="E98" s="222"/>
      <c r="F98" s="222"/>
      <c r="G98" s="222"/>
      <c r="H98" s="347"/>
      <c r="I98" s="347"/>
      <c r="O98" s="222"/>
      <c r="P98" s="222"/>
      <c r="Q98" s="222"/>
      <c r="R98" s="222"/>
      <c r="S98" s="222"/>
      <c r="T98" s="222"/>
      <c r="U98" s="222"/>
      <c r="V98" s="222"/>
      <c r="W98" s="222"/>
      <c r="X98" s="223"/>
    </row>
    <row r="99" spans="1:24" s="345" customFormat="1" x14ac:dyDescent="0.2">
      <c r="A99" s="218"/>
      <c r="B99" s="222"/>
      <c r="C99" s="222"/>
      <c r="D99" s="222"/>
      <c r="E99" s="222"/>
      <c r="F99" s="222"/>
      <c r="G99" s="222"/>
      <c r="H99" s="347"/>
      <c r="I99" s="347"/>
      <c r="O99" s="222"/>
      <c r="P99" s="222"/>
      <c r="Q99" s="222"/>
      <c r="R99" s="222"/>
      <c r="S99" s="222"/>
      <c r="T99" s="222"/>
      <c r="U99" s="222"/>
      <c r="V99" s="222"/>
      <c r="W99" s="222"/>
      <c r="X99" s="223"/>
    </row>
    <row r="100" spans="1:24" s="345" customFormat="1" x14ac:dyDescent="0.2">
      <c r="A100" s="218"/>
      <c r="B100" s="222"/>
      <c r="C100" s="222"/>
      <c r="D100" s="222"/>
      <c r="E100" s="222"/>
      <c r="F100" s="222"/>
      <c r="G100" s="222"/>
      <c r="H100" s="347"/>
      <c r="I100" s="347"/>
      <c r="O100" s="222"/>
      <c r="P100" s="222"/>
      <c r="Q100" s="222"/>
      <c r="R100" s="222"/>
      <c r="S100" s="222"/>
      <c r="T100" s="222"/>
      <c r="U100" s="222"/>
      <c r="V100" s="222"/>
      <c r="W100" s="222"/>
      <c r="X100" s="223"/>
    </row>
    <row r="101" spans="1:24" s="345" customFormat="1" x14ac:dyDescent="0.2">
      <c r="A101" s="218"/>
      <c r="B101" s="222"/>
      <c r="C101" s="222"/>
      <c r="D101" s="222"/>
      <c r="E101" s="222"/>
      <c r="F101" s="222"/>
      <c r="G101" s="222"/>
      <c r="H101" s="347"/>
      <c r="I101" s="347"/>
      <c r="O101" s="222"/>
      <c r="P101" s="222"/>
      <c r="Q101" s="222"/>
      <c r="R101" s="222"/>
      <c r="S101" s="222"/>
      <c r="T101" s="222"/>
      <c r="U101" s="222"/>
      <c r="V101" s="222"/>
      <c r="W101" s="222"/>
      <c r="X101" s="223"/>
    </row>
    <row r="102" spans="1:24" s="345" customFormat="1" x14ac:dyDescent="0.2">
      <c r="A102" s="218"/>
      <c r="B102" s="222"/>
      <c r="C102" s="222"/>
      <c r="D102" s="222"/>
      <c r="E102" s="222"/>
      <c r="F102" s="222"/>
      <c r="G102" s="222"/>
      <c r="H102" s="347"/>
      <c r="I102" s="347"/>
      <c r="O102" s="222"/>
      <c r="P102" s="222"/>
      <c r="Q102" s="222"/>
      <c r="R102" s="222"/>
      <c r="S102" s="222"/>
      <c r="T102" s="222"/>
      <c r="U102" s="222"/>
      <c r="V102" s="222"/>
      <c r="W102" s="222"/>
      <c r="X102" s="223"/>
    </row>
    <row r="103" spans="1:24" s="345" customFormat="1" x14ac:dyDescent="0.2">
      <c r="A103" s="218"/>
      <c r="B103" s="222"/>
      <c r="C103" s="222"/>
      <c r="D103" s="222"/>
      <c r="E103" s="222"/>
      <c r="F103" s="222"/>
      <c r="G103" s="222"/>
      <c r="H103" s="347"/>
      <c r="I103" s="347"/>
      <c r="O103" s="222"/>
      <c r="P103" s="222"/>
      <c r="Q103" s="222"/>
      <c r="R103" s="222"/>
      <c r="S103" s="222"/>
      <c r="T103" s="222"/>
      <c r="U103" s="222"/>
      <c r="V103" s="222"/>
      <c r="W103" s="222"/>
      <c r="X103" s="223"/>
    </row>
    <row r="104" spans="1:24" s="345" customFormat="1" x14ac:dyDescent="0.2">
      <c r="A104" s="218"/>
      <c r="B104" s="222"/>
      <c r="C104" s="222"/>
      <c r="D104" s="222"/>
      <c r="E104" s="222"/>
      <c r="F104" s="222"/>
      <c r="G104" s="222"/>
      <c r="H104" s="347"/>
      <c r="I104" s="347"/>
      <c r="O104" s="222"/>
      <c r="P104" s="222"/>
      <c r="Q104" s="222"/>
      <c r="R104" s="222"/>
      <c r="S104" s="222"/>
      <c r="T104" s="222"/>
      <c r="U104" s="222"/>
      <c r="V104" s="222"/>
      <c r="W104" s="222"/>
      <c r="X104" s="223"/>
    </row>
    <row r="105" spans="1:24" s="345" customFormat="1" x14ac:dyDescent="0.2">
      <c r="A105" s="218"/>
      <c r="B105" s="222"/>
      <c r="C105" s="222"/>
      <c r="D105" s="222"/>
      <c r="E105" s="222"/>
      <c r="F105" s="222"/>
      <c r="G105" s="222"/>
      <c r="H105" s="347"/>
      <c r="I105" s="347"/>
      <c r="O105" s="222"/>
      <c r="P105" s="222"/>
      <c r="Q105" s="222"/>
      <c r="R105" s="222"/>
      <c r="S105" s="222"/>
      <c r="T105" s="222"/>
      <c r="U105" s="222"/>
      <c r="V105" s="222"/>
      <c r="W105" s="222"/>
      <c r="X105" s="223"/>
    </row>
    <row r="106" spans="1:24" s="345" customFormat="1" x14ac:dyDescent="0.2">
      <c r="A106" s="218"/>
      <c r="B106" s="222"/>
      <c r="C106" s="222"/>
      <c r="D106" s="222"/>
      <c r="E106" s="222"/>
      <c r="F106" s="222"/>
      <c r="G106" s="222"/>
      <c r="H106" s="347"/>
      <c r="I106" s="347"/>
      <c r="O106" s="222"/>
      <c r="P106" s="222"/>
      <c r="Q106" s="222"/>
      <c r="R106" s="222"/>
      <c r="S106" s="222"/>
      <c r="T106" s="222"/>
      <c r="U106" s="222"/>
      <c r="V106" s="222"/>
      <c r="W106" s="222"/>
      <c r="X106" s="223"/>
    </row>
    <row r="107" spans="1:24" s="345" customFormat="1" x14ac:dyDescent="0.2">
      <c r="A107" s="218"/>
      <c r="B107" s="222"/>
      <c r="C107" s="222"/>
      <c r="D107" s="222"/>
      <c r="E107" s="222"/>
      <c r="F107" s="222"/>
      <c r="G107" s="222"/>
      <c r="H107" s="347"/>
      <c r="I107" s="347"/>
      <c r="O107" s="222"/>
      <c r="P107" s="222"/>
      <c r="Q107" s="222"/>
      <c r="R107" s="222"/>
      <c r="S107" s="222"/>
      <c r="T107" s="222"/>
      <c r="U107" s="222"/>
      <c r="V107" s="222"/>
      <c r="W107" s="222"/>
      <c r="X107" s="223"/>
    </row>
    <row r="108" spans="1:24" s="345" customFormat="1" x14ac:dyDescent="0.2">
      <c r="A108" s="218"/>
      <c r="B108" s="222"/>
      <c r="C108" s="222"/>
      <c r="D108" s="222"/>
      <c r="E108" s="222"/>
      <c r="F108" s="222"/>
      <c r="G108" s="222"/>
      <c r="H108" s="347"/>
      <c r="I108" s="347"/>
      <c r="O108" s="222"/>
      <c r="P108" s="222"/>
      <c r="Q108" s="222"/>
      <c r="R108" s="222"/>
      <c r="S108" s="222"/>
      <c r="T108" s="222"/>
      <c r="U108" s="222"/>
      <c r="V108" s="222"/>
      <c r="W108" s="222"/>
      <c r="X108" s="223"/>
    </row>
    <row r="109" spans="1:24" s="345" customFormat="1" x14ac:dyDescent="0.2">
      <c r="A109" s="218"/>
      <c r="B109" s="222"/>
      <c r="C109" s="222"/>
      <c r="D109" s="222"/>
      <c r="E109" s="222"/>
      <c r="F109" s="222"/>
      <c r="G109" s="222"/>
      <c r="H109" s="347"/>
      <c r="I109" s="347"/>
      <c r="O109" s="222"/>
      <c r="P109" s="222"/>
      <c r="Q109" s="222"/>
      <c r="R109" s="222"/>
      <c r="S109" s="222"/>
      <c r="T109" s="222"/>
      <c r="U109" s="222"/>
      <c r="V109" s="222"/>
      <c r="W109" s="222"/>
      <c r="X109" s="223"/>
    </row>
    <row r="110" spans="1:24" s="345" customFormat="1" x14ac:dyDescent="0.2">
      <c r="A110" s="218"/>
      <c r="B110" s="222"/>
      <c r="C110" s="222"/>
      <c r="D110" s="222"/>
      <c r="E110" s="222"/>
      <c r="F110" s="222"/>
      <c r="G110" s="222"/>
      <c r="H110" s="347"/>
      <c r="I110" s="347"/>
      <c r="O110" s="222"/>
      <c r="P110" s="222"/>
      <c r="Q110" s="222"/>
      <c r="R110" s="222"/>
      <c r="S110" s="222"/>
      <c r="T110" s="222"/>
      <c r="U110" s="222"/>
      <c r="V110" s="222"/>
      <c r="W110" s="222"/>
      <c r="X110" s="223"/>
    </row>
    <row r="111" spans="1:24" s="345" customFormat="1" x14ac:dyDescent="0.2">
      <c r="A111" s="218"/>
      <c r="B111" s="222"/>
      <c r="C111" s="222"/>
      <c r="D111" s="222"/>
      <c r="E111" s="222"/>
      <c r="F111" s="222"/>
      <c r="G111" s="222"/>
      <c r="H111" s="347"/>
      <c r="I111" s="347"/>
      <c r="O111" s="222"/>
      <c r="P111" s="222"/>
      <c r="Q111" s="222"/>
      <c r="R111" s="222"/>
      <c r="S111" s="222"/>
      <c r="T111" s="222"/>
      <c r="U111" s="222"/>
      <c r="V111" s="222"/>
      <c r="W111" s="222"/>
      <c r="X111" s="223"/>
    </row>
    <row r="112" spans="1:24" s="345" customFormat="1" x14ac:dyDescent="0.2">
      <c r="A112" s="218"/>
      <c r="B112" s="222"/>
      <c r="C112" s="222"/>
      <c r="D112" s="222"/>
      <c r="E112" s="222"/>
      <c r="F112" s="222"/>
      <c r="G112" s="222"/>
      <c r="H112" s="347"/>
      <c r="I112" s="347"/>
      <c r="O112" s="222"/>
      <c r="P112" s="222"/>
      <c r="Q112" s="222"/>
      <c r="R112" s="222"/>
      <c r="S112" s="222"/>
      <c r="T112" s="222"/>
      <c r="U112" s="222"/>
      <c r="V112" s="222"/>
      <c r="W112" s="222"/>
      <c r="X112" s="223"/>
    </row>
    <row r="113" spans="1:24" s="345" customFormat="1" x14ac:dyDescent="0.2">
      <c r="A113" s="218"/>
      <c r="B113" s="222"/>
      <c r="C113" s="222"/>
      <c r="D113" s="222"/>
      <c r="E113" s="222"/>
      <c r="F113" s="222"/>
      <c r="G113" s="222"/>
      <c r="H113" s="347"/>
      <c r="I113" s="347"/>
      <c r="O113" s="222"/>
      <c r="P113" s="222"/>
      <c r="Q113" s="222"/>
      <c r="R113" s="222"/>
      <c r="S113" s="222"/>
      <c r="T113" s="222"/>
      <c r="U113" s="222"/>
      <c r="V113" s="222"/>
      <c r="W113" s="222"/>
      <c r="X113" s="223"/>
    </row>
    <row r="114" spans="1:24" s="345" customFormat="1" x14ac:dyDescent="0.2">
      <c r="A114" s="218"/>
      <c r="B114" s="222"/>
      <c r="C114" s="222"/>
      <c r="D114" s="222"/>
      <c r="E114" s="222"/>
      <c r="F114" s="222"/>
      <c r="G114" s="222"/>
      <c r="H114" s="347"/>
      <c r="I114" s="347"/>
      <c r="O114" s="222"/>
      <c r="P114" s="222"/>
      <c r="Q114" s="222"/>
      <c r="R114" s="222"/>
      <c r="S114" s="222"/>
      <c r="T114" s="222"/>
      <c r="U114" s="222"/>
      <c r="V114" s="222"/>
      <c r="W114" s="222"/>
      <c r="X114" s="223"/>
    </row>
    <row r="115" spans="1:24" s="345" customFormat="1" x14ac:dyDescent="0.2">
      <c r="A115" s="218"/>
      <c r="B115" s="222"/>
      <c r="C115" s="222"/>
      <c r="D115" s="222"/>
      <c r="E115" s="222"/>
      <c r="F115" s="222"/>
      <c r="G115" s="222"/>
      <c r="H115" s="347"/>
      <c r="I115" s="347"/>
      <c r="O115" s="222"/>
      <c r="P115" s="222"/>
      <c r="Q115" s="222"/>
      <c r="R115" s="222"/>
      <c r="S115" s="222"/>
      <c r="T115" s="222"/>
      <c r="U115" s="222"/>
      <c r="V115" s="222"/>
      <c r="W115" s="222"/>
      <c r="X115" s="223"/>
    </row>
    <row r="116" spans="1:24" s="345" customFormat="1" x14ac:dyDescent="0.2">
      <c r="A116" s="218"/>
      <c r="B116" s="222"/>
      <c r="C116" s="222"/>
      <c r="D116" s="222"/>
      <c r="E116" s="222"/>
      <c r="F116" s="222"/>
      <c r="G116" s="222"/>
      <c r="H116" s="347"/>
      <c r="I116" s="347"/>
      <c r="O116" s="222"/>
      <c r="P116" s="222"/>
      <c r="Q116" s="222"/>
      <c r="R116" s="222"/>
      <c r="S116" s="222"/>
      <c r="T116" s="222"/>
      <c r="U116" s="222"/>
      <c r="V116" s="222"/>
      <c r="W116" s="222"/>
      <c r="X116" s="223"/>
    </row>
    <row r="117" spans="1:24" s="345" customFormat="1" x14ac:dyDescent="0.2">
      <c r="A117" s="218"/>
      <c r="B117" s="222"/>
      <c r="C117" s="222"/>
      <c r="D117" s="222"/>
      <c r="E117" s="222"/>
      <c r="F117" s="222"/>
      <c r="G117" s="222"/>
      <c r="H117" s="347"/>
      <c r="I117" s="347"/>
      <c r="O117" s="222"/>
      <c r="P117" s="222"/>
      <c r="Q117" s="222"/>
      <c r="R117" s="222"/>
      <c r="S117" s="222"/>
      <c r="T117" s="222"/>
      <c r="U117" s="222"/>
      <c r="V117" s="222"/>
      <c r="W117" s="222"/>
      <c r="X117" s="223"/>
    </row>
    <row r="118" spans="1:24" s="345" customFormat="1" x14ac:dyDescent="0.2">
      <c r="A118" s="218"/>
      <c r="B118" s="222"/>
      <c r="C118" s="222"/>
      <c r="D118" s="222"/>
      <c r="E118" s="222"/>
      <c r="F118" s="222"/>
      <c r="G118" s="222"/>
      <c r="H118" s="347"/>
      <c r="I118" s="347"/>
      <c r="O118" s="222"/>
      <c r="P118" s="222"/>
      <c r="Q118" s="222"/>
      <c r="R118" s="222"/>
      <c r="S118" s="222"/>
      <c r="T118" s="222"/>
      <c r="U118" s="222"/>
      <c r="V118" s="222"/>
      <c r="W118" s="222"/>
      <c r="X118" s="223"/>
    </row>
    <row r="119" spans="1:24" s="345" customFormat="1" x14ac:dyDescent="0.2">
      <c r="A119" s="218"/>
      <c r="B119" s="222"/>
      <c r="C119" s="222"/>
      <c r="D119" s="222"/>
      <c r="E119" s="222"/>
      <c r="F119" s="222"/>
      <c r="G119" s="222"/>
      <c r="H119" s="347"/>
      <c r="I119" s="347"/>
      <c r="O119" s="222"/>
      <c r="P119" s="222"/>
      <c r="Q119" s="222"/>
      <c r="R119" s="222"/>
      <c r="S119" s="222"/>
      <c r="T119" s="222"/>
      <c r="U119" s="222"/>
      <c r="V119" s="222"/>
      <c r="W119" s="222"/>
      <c r="X119" s="223"/>
    </row>
    <row r="120" spans="1:24" s="345" customFormat="1" x14ac:dyDescent="0.2">
      <c r="A120" s="218"/>
      <c r="B120" s="222"/>
      <c r="C120" s="222"/>
      <c r="D120" s="222"/>
      <c r="E120" s="222"/>
      <c r="F120" s="222"/>
      <c r="G120" s="222"/>
      <c r="H120" s="347"/>
      <c r="I120" s="347"/>
      <c r="O120" s="222"/>
      <c r="P120" s="222"/>
      <c r="Q120" s="222"/>
      <c r="R120" s="222"/>
      <c r="S120" s="222"/>
      <c r="T120" s="222"/>
      <c r="U120" s="222"/>
      <c r="V120" s="222"/>
      <c r="W120" s="222"/>
      <c r="X120" s="223"/>
    </row>
    <row r="121" spans="1:24" s="345" customFormat="1" x14ac:dyDescent="0.2">
      <c r="H121" s="347"/>
      <c r="I121" s="347"/>
    </row>
    <row r="122" spans="1:24" s="345" customFormat="1" x14ac:dyDescent="0.2">
      <c r="H122" s="347"/>
      <c r="I122" s="347"/>
    </row>
    <row r="123" spans="1:24" s="345" customFormat="1" x14ac:dyDescent="0.2">
      <c r="H123" s="347"/>
      <c r="I123" s="347"/>
    </row>
    <row r="124" spans="1:24" s="345" customFormat="1" x14ac:dyDescent="0.2">
      <c r="H124" s="347"/>
      <c r="I124" s="347"/>
    </row>
    <row r="125" spans="1:24" s="345" customFormat="1" x14ac:dyDescent="0.2">
      <c r="H125" s="347"/>
      <c r="I125" s="347"/>
    </row>
    <row r="126" spans="1:24" s="345" customFormat="1" x14ac:dyDescent="0.2">
      <c r="H126" s="347"/>
      <c r="I126" s="347"/>
    </row>
    <row r="127" spans="1:24" s="345" customFormat="1" x14ac:dyDescent="0.2">
      <c r="H127" s="347"/>
      <c r="I127" s="347"/>
    </row>
    <row r="128" spans="1:24" s="345" customFormat="1" x14ac:dyDescent="0.2">
      <c r="H128" s="347"/>
      <c r="I128" s="347"/>
    </row>
    <row r="129" spans="8:9" s="345" customFormat="1" x14ac:dyDescent="0.2">
      <c r="H129" s="347"/>
      <c r="I129" s="347"/>
    </row>
    <row r="130" spans="8:9" s="345" customFormat="1" x14ac:dyDescent="0.2">
      <c r="H130" s="347"/>
      <c r="I130" s="347"/>
    </row>
    <row r="131" spans="8:9" s="345" customFormat="1" x14ac:dyDescent="0.2">
      <c r="H131" s="347"/>
      <c r="I131" s="347"/>
    </row>
    <row r="132" spans="8:9" s="345" customFormat="1" x14ac:dyDescent="0.2">
      <c r="H132" s="347"/>
      <c r="I132" s="347"/>
    </row>
    <row r="133" spans="8:9" s="345" customFormat="1" x14ac:dyDescent="0.2">
      <c r="H133" s="347"/>
      <c r="I133" s="347"/>
    </row>
    <row r="134" spans="8:9" s="345" customFormat="1" x14ac:dyDescent="0.2">
      <c r="H134" s="347"/>
      <c r="I134" s="347"/>
    </row>
    <row r="135" spans="8:9" s="345" customFormat="1" x14ac:dyDescent="0.2">
      <c r="H135" s="347"/>
      <c r="I135" s="347"/>
    </row>
    <row r="136" spans="8:9" s="345" customFormat="1" x14ac:dyDescent="0.2">
      <c r="H136" s="347"/>
      <c r="I136" s="347"/>
    </row>
    <row r="137" spans="8:9" s="345" customFormat="1" x14ac:dyDescent="0.2">
      <c r="H137" s="347"/>
      <c r="I137" s="347"/>
    </row>
    <row r="138" spans="8:9" s="345" customFormat="1" x14ac:dyDescent="0.2">
      <c r="H138" s="347"/>
      <c r="I138" s="347"/>
    </row>
    <row r="139" spans="8:9" s="345" customFormat="1" x14ac:dyDescent="0.2">
      <c r="H139" s="347"/>
      <c r="I139" s="347"/>
    </row>
    <row r="140" spans="8:9" s="345" customFormat="1" x14ac:dyDescent="0.2">
      <c r="H140" s="347"/>
      <c r="I140" s="347"/>
    </row>
    <row r="141" spans="8:9" s="345" customFormat="1" x14ac:dyDescent="0.2">
      <c r="H141" s="347"/>
      <c r="I141" s="347"/>
    </row>
    <row r="142" spans="8:9" s="345" customFormat="1" x14ac:dyDescent="0.2">
      <c r="H142" s="347"/>
      <c r="I142" s="347"/>
    </row>
    <row r="143" spans="8:9" s="345" customFormat="1" x14ac:dyDescent="0.2">
      <c r="H143" s="347"/>
      <c r="I143" s="347"/>
    </row>
    <row r="144" spans="8:9" s="345" customFormat="1" x14ac:dyDescent="0.2">
      <c r="H144" s="347"/>
      <c r="I144" s="347"/>
    </row>
    <row r="145" spans="8:9" s="345" customFormat="1" x14ac:dyDescent="0.2">
      <c r="H145" s="347"/>
      <c r="I145" s="347"/>
    </row>
    <row r="146" spans="8:9" s="345" customFormat="1" x14ac:dyDescent="0.2">
      <c r="H146" s="347"/>
      <c r="I146" s="347"/>
    </row>
    <row r="147" spans="8:9" s="345" customFormat="1" x14ac:dyDescent="0.2">
      <c r="H147" s="347"/>
      <c r="I147" s="347"/>
    </row>
    <row r="148" spans="8:9" s="345" customFormat="1" x14ac:dyDescent="0.2">
      <c r="H148" s="347"/>
      <c r="I148" s="347"/>
    </row>
    <row r="149" spans="8:9" s="345" customFormat="1" x14ac:dyDescent="0.2">
      <c r="H149" s="347"/>
      <c r="I149" s="347"/>
    </row>
    <row r="150" spans="8:9" s="345" customFormat="1" x14ac:dyDescent="0.2">
      <c r="H150" s="347"/>
      <c r="I150" s="347"/>
    </row>
    <row r="151" spans="8:9" s="345" customFormat="1" x14ac:dyDescent="0.2">
      <c r="H151" s="347"/>
      <c r="I151" s="347"/>
    </row>
    <row r="152" spans="8:9" s="345" customFormat="1" x14ac:dyDescent="0.2">
      <c r="H152" s="347"/>
      <c r="I152" s="347"/>
    </row>
    <row r="153" spans="8:9" s="345" customFormat="1" x14ac:dyDescent="0.2">
      <c r="H153" s="347"/>
      <c r="I153" s="347"/>
    </row>
    <row r="154" spans="8:9" s="345" customFormat="1" x14ac:dyDescent="0.2">
      <c r="H154" s="347"/>
      <c r="I154" s="347"/>
    </row>
    <row r="155" spans="8:9" s="345" customFormat="1" x14ac:dyDescent="0.2">
      <c r="H155" s="347"/>
      <c r="I155" s="347"/>
    </row>
    <row r="156" spans="8:9" s="345" customFormat="1" x14ac:dyDescent="0.2">
      <c r="H156" s="347"/>
      <c r="I156" s="347"/>
    </row>
    <row r="157" spans="8:9" s="345" customFormat="1" x14ac:dyDescent="0.2">
      <c r="H157" s="347"/>
      <c r="I157" s="347"/>
    </row>
    <row r="158" spans="8:9" s="345" customFormat="1" x14ac:dyDescent="0.2">
      <c r="H158" s="347"/>
      <c r="I158" s="347"/>
    </row>
    <row r="159" spans="8:9" s="345" customFormat="1" x14ac:dyDescent="0.2">
      <c r="H159" s="347"/>
      <c r="I159" s="347"/>
    </row>
    <row r="160" spans="8:9" s="345" customFormat="1" x14ac:dyDescent="0.2">
      <c r="H160" s="347"/>
      <c r="I160" s="347"/>
    </row>
    <row r="161" spans="8:9" s="345" customFormat="1" x14ac:dyDescent="0.2">
      <c r="H161" s="347"/>
      <c r="I161" s="347"/>
    </row>
    <row r="162" spans="8:9" s="345" customFormat="1" x14ac:dyDescent="0.2">
      <c r="H162" s="347"/>
      <c r="I162" s="347"/>
    </row>
    <row r="163" spans="8:9" s="345" customFormat="1" x14ac:dyDescent="0.2">
      <c r="H163" s="347"/>
      <c r="I163" s="347"/>
    </row>
    <row r="164" spans="8:9" s="345" customFormat="1" x14ac:dyDescent="0.2">
      <c r="H164" s="347"/>
      <c r="I164" s="347"/>
    </row>
    <row r="165" spans="8:9" s="345" customFormat="1" x14ac:dyDescent="0.2">
      <c r="H165" s="347"/>
      <c r="I165" s="347"/>
    </row>
    <row r="166" spans="8:9" s="345" customFormat="1" x14ac:dyDescent="0.2">
      <c r="H166" s="347"/>
      <c r="I166" s="347"/>
    </row>
    <row r="167" spans="8:9" s="345" customFormat="1" x14ac:dyDescent="0.2">
      <c r="H167" s="347"/>
      <c r="I167" s="347"/>
    </row>
    <row r="168" spans="8:9" s="345" customFormat="1" x14ac:dyDescent="0.2">
      <c r="H168" s="347"/>
      <c r="I168" s="347"/>
    </row>
    <row r="169" spans="8:9" s="345" customFormat="1" x14ac:dyDescent="0.2">
      <c r="H169" s="347"/>
      <c r="I169" s="347"/>
    </row>
    <row r="170" spans="8:9" s="345" customFormat="1" x14ac:dyDescent="0.2">
      <c r="H170" s="347"/>
      <c r="I170" s="347"/>
    </row>
    <row r="171" spans="8:9" s="345" customFormat="1" x14ac:dyDescent="0.2">
      <c r="H171" s="347"/>
      <c r="I171" s="347"/>
    </row>
    <row r="172" spans="8:9" s="345" customFormat="1" x14ac:dyDescent="0.2">
      <c r="H172" s="347"/>
      <c r="I172" s="347"/>
    </row>
    <row r="173" spans="8:9" s="345" customFormat="1" x14ac:dyDescent="0.2">
      <c r="H173" s="347"/>
      <c r="I173" s="347"/>
    </row>
    <row r="174" spans="8:9" s="345" customFormat="1" x14ac:dyDescent="0.2">
      <c r="H174" s="347"/>
      <c r="I174" s="347"/>
    </row>
    <row r="175" spans="8:9" s="345" customFormat="1" x14ac:dyDescent="0.2">
      <c r="H175" s="347"/>
      <c r="I175" s="347"/>
    </row>
    <row r="176" spans="8:9" s="345" customFormat="1" x14ac:dyDescent="0.2">
      <c r="H176" s="347"/>
      <c r="I176" s="347"/>
    </row>
    <row r="177" spans="8:9" s="345" customFormat="1" x14ac:dyDescent="0.2">
      <c r="H177" s="347"/>
      <c r="I177" s="347"/>
    </row>
    <row r="178" spans="8:9" s="345" customFormat="1" x14ac:dyDescent="0.2">
      <c r="H178" s="347"/>
      <c r="I178" s="347"/>
    </row>
    <row r="179" spans="8:9" s="345" customFormat="1" x14ac:dyDescent="0.2">
      <c r="H179" s="347"/>
      <c r="I179" s="347"/>
    </row>
    <row r="180" spans="8:9" s="345" customFormat="1" x14ac:dyDescent="0.2">
      <c r="H180" s="347"/>
      <c r="I180" s="347"/>
    </row>
    <row r="181" spans="8:9" s="345" customFormat="1" x14ac:dyDescent="0.2">
      <c r="H181" s="347"/>
      <c r="I181" s="347"/>
    </row>
    <row r="182" spans="8:9" s="345" customFormat="1" x14ac:dyDescent="0.2">
      <c r="H182" s="347"/>
      <c r="I182" s="347"/>
    </row>
    <row r="183" spans="8:9" s="345" customFormat="1" x14ac:dyDescent="0.2">
      <c r="H183" s="347"/>
      <c r="I183" s="347"/>
    </row>
    <row r="184" spans="8:9" s="345" customFormat="1" x14ac:dyDescent="0.2">
      <c r="H184" s="347"/>
      <c r="I184" s="347"/>
    </row>
    <row r="185" spans="8:9" s="345" customFormat="1" x14ac:dyDescent="0.2">
      <c r="H185" s="347"/>
      <c r="I185" s="347"/>
    </row>
    <row r="186" spans="8:9" s="345" customFormat="1" x14ac:dyDescent="0.2">
      <c r="H186" s="347"/>
      <c r="I186" s="347"/>
    </row>
    <row r="187" spans="8:9" s="345" customFormat="1" x14ac:dyDescent="0.2">
      <c r="H187" s="347"/>
      <c r="I187" s="347"/>
    </row>
    <row r="188" spans="8:9" s="345" customFormat="1" x14ac:dyDescent="0.2">
      <c r="H188" s="347"/>
      <c r="I188" s="347"/>
    </row>
    <row r="189" spans="8:9" s="345" customFormat="1" x14ac:dyDescent="0.2">
      <c r="H189" s="347"/>
      <c r="I189" s="347"/>
    </row>
    <row r="190" spans="8:9" s="345" customFormat="1" x14ac:dyDescent="0.2">
      <c r="H190" s="347"/>
      <c r="I190" s="347"/>
    </row>
    <row r="191" spans="8:9" s="345" customFormat="1" x14ac:dyDescent="0.2">
      <c r="H191" s="347"/>
      <c r="I191" s="347"/>
    </row>
    <row r="192" spans="8:9" s="345" customFormat="1" x14ac:dyDescent="0.2">
      <c r="H192" s="347"/>
      <c r="I192" s="347"/>
    </row>
    <row r="193" spans="8:9" s="345" customFormat="1" x14ac:dyDescent="0.2">
      <c r="H193" s="347"/>
      <c r="I193" s="347"/>
    </row>
    <row r="194" spans="8:9" s="345" customFormat="1" x14ac:dyDescent="0.2">
      <c r="H194" s="347"/>
      <c r="I194" s="347"/>
    </row>
    <row r="195" spans="8:9" s="345" customFormat="1" x14ac:dyDescent="0.2">
      <c r="H195" s="347"/>
      <c r="I195" s="347"/>
    </row>
    <row r="196" spans="8:9" s="345" customFormat="1" x14ac:dyDescent="0.2">
      <c r="H196" s="347"/>
      <c r="I196" s="347"/>
    </row>
    <row r="197" spans="8:9" s="345" customFormat="1" x14ac:dyDescent="0.2">
      <c r="H197" s="347"/>
      <c r="I197" s="347"/>
    </row>
    <row r="198" spans="8:9" s="345" customFormat="1" x14ac:dyDescent="0.2">
      <c r="H198" s="347"/>
      <c r="I198" s="347"/>
    </row>
    <row r="199" spans="8:9" s="345" customFormat="1" x14ac:dyDescent="0.2">
      <c r="H199" s="347"/>
      <c r="I199" s="347"/>
    </row>
    <row r="200" spans="8:9" s="345" customFormat="1" x14ac:dyDescent="0.2">
      <c r="H200" s="347"/>
      <c r="I200" s="347"/>
    </row>
    <row r="201" spans="8:9" s="345" customFormat="1" x14ac:dyDescent="0.2">
      <c r="H201" s="347"/>
      <c r="I201" s="347"/>
    </row>
    <row r="202" spans="8:9" s="345" customFormat="1" x14ac:dyDescent="0.2">
      <c r="H202" s="347"/>
      <c r="I202" s="347"/>
    </row>
    <row r="203" spans="8:9" s="345" customFormat="1" x14ac:dyDescent="0.2">
      <c r="H203" s="347"/>
      <c r="I203" s="347"/>
    </row>
    <row r="204" spans="8:9" s="345" customFormat="1" x14ac:dyDescent="0.2">
      <c r="H204" s="347"/>
      <c r="I204" s="347"/>
    </row>
    <row r="205" spans="8:9" s="345" customFormat="1" x14ac:dyDescent="0.2">
      <c r="H205" s="347"/>
      <c r="I205" s="347"/>
    </row>
    <row r="206" spans="8:9" s="345" customFormat="1" x14ac:dyDescent="0.2">
      <c r="H206" s="347"/>
      <c r="I206" s="347"/>
    </row>
    <row r="207" spans="8:9" s="345" customFormat="1" x14ac:dyDescent="0.2">
      <c r="H207" s="347"/>
      <c r="I207" s="347"/>
    </row>
    <row r="208" spans="8:9" s="345" customFormat="1" x14ac:dyDescent="0.2">
      <c r="H208" s="347"/>
      <c r="I208" s="347"/>
    </row>
    <row r="209" spans="8:9" s="345" customFormat="1" x14ac:dyDescent="0.2">
      <c r="H209" s="347"/>
      <c r="I209" s="347"/>
    </row>
    <row r="210" spans="8:9" s="345" customFormat="1" x14ac:dyDescent="0.2">
      <c r="H210" s="347"/>
      <c r="I210" s="347"/>
    </row>
  </sheetData>
  <sheetProtection password="AE83" sheet="1" objects="1" scenarios="1"/>
  <mergeCells count="31">
    <mergeCell ref="Q42:U45"/>
    <mergeCell ref="Q50:Q60"/>
    <mergeCell ref="Q31:Q39"/>
    <mergeCell ref="Q7:Q20"/>
    <mergeCell ref="Q22:U25"/>
    <mergeCell ref="B40:B56"/>
    <mergeCell ref="B58:F61"/>
    <mergeCell ref="B32:F35"/>
    <mergeCell ref="B6:B30"/>
    <mergeCell ref="O5:O6"/>
    <mergeCell ref="D4:E5"/>
    <mergeCell ref="N5:N6"/>
    <mergeCell ref="M5:M6"/>
    <mergeCell ref="J4:K5"/>
    <mergeCell ref="J7:K8"/>
    <mergeCell ref="J6:K6"/>
    <mergeCell ref="J22:J23"/>
    <mergeCell ref="K22:K23"/>
    <mergeCell ref="J12:J13"/>
    <mergeCell ref="J14:J15"/>
    <mergeCell ref="J16:J17"/>
    <mergeCell ref="K24:K25"/>
    <mergeCell ref="J24:J25"/>
    <mergeCell ref="M3:N3"/>
    <mergeCell ref="K12:K13"/>
    <mergeCell ref="K14:K15"/>
    <mergeCell ref="K16:K17"/>
    <mergeCell ref="K18:K19"/>
    <mergeCell ref="K20:K21"/>
    <mergeCell ref="J18:J19"/>
    <mergeCell ref="J20:J21"/>
  </mergeCells>
  <phoneticPr fontId="16" type="noConversion"/>
  <conditionalFormatting sqref="K10">
    <cfRule type="cellIs" dxfId="98" priority="128" stopIfTrue="1" operator="greaterThan">
      <formula>L10</formula>
    </cfRule>
  </conditionalFormatting>
  <conditionalFormatting sqref="G3:H9 M10:M80">
    <cfRule type="cellIs" dxfId="97" priority="52" stopIfTrue="1" operator="equal">
      <formula>0</formula>
    </cfRule>
  </conditionalFormatting>
  <conditionalFormatting sqref="J16">
    <cfRule type="cellIs" dxfId="96" priority="28" operator="equal">
      <formula>"Go"</formula>
    </cfRule>
    <cfRule type="cellIs" dxfId="95" priority="29" operator="equal">
      <formula>"No Go"</formula>
    </cfRule>
  </conditionalFormatting>
  <conditionalFormatting sqref="K20 K22:K23">
    <cfRule type="cellIs" dxfId="94" priority="24" operator="equal">
      <formula>0</formula>
    </cfRule>
    <cfRule type="cellIs" dxfId="93" priority="25" operator="lessThan">
      <formula>100</formula>
    </cfRule>
  </conditionalFormatting>
  <conditionalFormatting sqref="J7:K8">
    <cfRule type="cellIs" dxfId="92" priority="18" stopIfTrue="1" operator="equal">
      <formula>0</formula>
    </cfRule>
  </conditionalFormatting>
  <conditionalFormatting sqref="E9">
    <cfRule type="cellIs" dxfId="91" priority="17" stopIfTrue="1" operator="equal">
      <formula>0</formula>
    </cfRule>
  </conditionalFormatting>
  <conditionalFormatting sqref="S52">
    <cfRule type="cellIs" dxfId="90" priority="16" stopIfTrue="1" operator="equal">
      <formula>0</formula>
    </cfRule>
  </conditionalFormatting>
  <conditionalFormatting sqref="J18">
    <cfRule type="cellIs" dxfId="89" priority="14" operator="equal">
      <formula>"Go"</formula>
    </cfRule>
    <cfRule type="cellIs" dxfId="88" priority="15" operator="equal">
      <formula>"No Go"</formula>
    </cfRule>
  </conditionalFormatting>
  <conditionalFormatting sqref="J24:K24 K25">
    <cfRule type="cellIs" dxfId="87" priority="13" stopIfTrue="1" operator="equal">
      <formula>0</formula>
    </cfRule>
  </conditionalFormatting>
  <conditionalFormatting sqref="K24:K25">
    <cfRule type="cellIs" dxfId="86" priority="7" operator="equal">
      <formula>"N/A"</formula>
    </cfRule>
    <cfRule type="cellIs" dxfId="85" priority="11" operator="equal">
      <formula>0</formula>
    </cfRule>
    <cfRule type="cellIs" dxfId="84" priority="12" operator="lessThan">
      <formula>100</formula>
    </cfRule>
  </conditionalFormatting>
  <conditionalFormatting sqref="K20:K21">
    <cfRule type="cellIs" dxfId="83" priority="10" operator="equal">
      <formula>"no Go"</formula>
    </cfRule>
  </conditionalFormatting>
  <conditionalFormatting sqref="K22:K23">
    <cfRule type="cellIs" dxfId="82" priority="9" operator="equal">
      <formula>0</formula>
    </cfRule>
  </conditionalFormatting>
  <conditionalFormatting sqref="K14:K19">
    <cfRule type="cellIs" dxfId="81" priority="8" operator="equal">
      <formula>0</formula>
    </cfRule>
  </conditionalFormatting>
  <conditionalFormatting sqref="D8:D29">
    <cfRule type="cellIs" dxfId="80" priority="6" operator="equal">
      <formula>0</formula>
    </cfRule>
  </conditionalFormatting>
  <conditionalFormatting sqref="D42:D55">
    <cfRule type="cellIs" dxfId="79" priority="5" operator="equal">
      <formula>0</formula>
    </cfRule>
  </conditionalFormatting>
  <conditionalFormatting sqref="S8:S19">
    <cfRule type="cellIs" dxfId="78" priority="4" operator="equal">
      <formula>0</formula>
    </cfRule>
  </conditionalFormatting>
  <conditionalFormatting sqref="S31:S39">
    <cfRule type="cellIs" dxfId="77" priority="3" operator="equal">
      <formula>0</formula>
    </cfRule>
  </conditionalFormatting>
  <conditionalFormatting sqref="S51:S59">
    <cfRule type="cellIs" dxfId="76" priority="2" operator="equal">
      <formula>0</formula>
    </cfRule>
  </conditionalFormatting>
  <conditionalFormatting sqref="N10:N59">
    <cfRule type="cellIs" dxfId="75" priority="1" operator="equal">
      <formula>0</formula>
    </cfRule>
  </conditionalFormatting>
  <dataValidations xWindow="900" yWindow="255" count="18">
    <dataValidation type="list" showInputMessage="1" showErrorMessage="1" sqref="E45">
      <formula1>SourceOfBusiness</formula1>
    </dataValidation>
    <dataValidation type="list" showInputMessage="1" showErrorMessage="1" sqref="E13:E14">
      <formula1>City</formula1>
    </dataValidation>
    <dataValidation type="list" allowBlank="1" showInputMessage="1" showErrorMessage="1" sqref="J2">
      <formula1>ClientIDs</formula1>
    </dataValidation>
    <dataValidation type="list" showInputMessage="1" showErrorMessage="1" error="Not a valid Deal" sqref="K10">
      <formula1>JobUpdate</formula1>
    </dataValidation>
    <dataValidation type="list" showInputMessage="1" showErrorMessage="1" sqref="N8">
      <formula1>SearchResult</formula1>
    </dataValidation>
    <dataValidation type="list" showInputMessage="1" showErrorMessage="1" sqref="T53">
      <formula1>GoNoGo</formula1>
    </dataValidation>
    <dataValidation type="list" showInputMessage="1" showErrorMessage="1" sqref="E28">
      <formula1>ProblemOpportunity</formula1>
    </dataValidation>
    <dataValidation type="list" showInputMessage="1" showErrorMessage="1" sqref="T57">
      <formula1>NoGoObjection</formula1>
    </dataValidation>
    <dataValidation type="list" showInputMessage="1" showErrorMessage="1" sqref="T38 T59 T18">
      <formula1>InsideSalesRep</formula1>
    </dataValidation>
    <dataValidation type="list" allowBlank="1" showInputMessage="1" showErrorMessage="1" sqref="E54 T37 T58">
      <formula1>SalesRep</formula1>
    </dataValidation>
    <dataValidation type="list" showInputMessage="1" showErrorMessage="1" sqref="T15 E52">
      <formula1>ReasonNQ</formula1>
    </dataValidation>
    <dataValidation type="list" showInputMessage="1" showErrorMessage="1" sqref="T56">
      <formula1>ReasonVariance</formula1>
    </dataValidation>
    <dataValidation type="list" showInputMessage="1" showErrorMessage="1" sqref="T10 T32 T52">
      <formula1>Solution</formula1>
    </dataValidation>
    <dataValidation type="list" showInputMessage="1" showErrorMessage="1" sqref="E12">
      <formula1>Industry</formula1>
    </dataValidation>
    <dataValidation type="list" showInputMessage="1" showErrorMessage="1" sqref="E50">
      <formula1>MeetingOutcome</formula1>
    </dataValidation>
    <dataValidation type="list" showInputMessage="1" showErrorMessage="1" sqref="E51 T14 T9">
      <formula1>NextStep</formula1>
    </dataValidation>
    <dataValidation type="list" showInputMessage="1" showErrorMessage="1" sqref="T17">
      <formula1>SalesRep</formula1>
    </dataValidation>
    <dataValidation type="list" showInputMessage="1" showErrorMessage="1" sqref="D7 D41">
      <formula1>ExistingNew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1" r:id="rId4" name="Option Button 39">
              <controlPr defaultSize="0" autoFill="0" autoLine="0" autoPict="0" macro="[0]!Enter_Quote">
                <anchor moveWithCells="1">
                  <from>
                    <xdr:col>40</xdr:col>
                    <xdr:colOff>257175</xdr:colOff>
                    <xdr:row>44</xdr:row>
                    <xdr:rowOff>104775</xdr:rowOff>
                  </from>
                  <to>
                    <xdr:col>42</xdr:col>
                    <xdr:colOff>552450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7" r:id="rId5" name="Option Button 175">
              <controlPr defaultSize="0" autoFill="0" autoLine="0" autoPict="0" macro="[0]!Sale">
                <anchor moveWithCells="1">
                  <from>
                    <xdr:col>19</xdr:col>
                    <xdr:colOff>247650</xdr:colOff>
                    <xdr:row>60</xdr:row>
                    <xdr:rowOff>104775</xdr:rowOff>
                  </from>
                  <to>
                    <xdr:col>21</xdr:col>
                    <xdr:colOff>9525</xdr:colOff>
                    <xdr:row>62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92" r:id="rId6" name="Option Button 320">
              <controlPr defaultSize="0" autoFill="0" autoLine="0" autoPict="0" macro="[0]!Copy_Address_to_Property">
                <anchor moveWithCells="1">
                  <from>
                    <xdr:col>63</xdr:col>
                    <xdr:colOff>171450</xdr:colOff>
                    <xdr:row>20</xdr:row>
                    <xdr:rowOff>0</xdr:rowOff>
                  </from>
                  <to>
                    <xdr:col>66</xdr:col>
                    <xdr:colOff>552450</xdr:colOff>
                    <xdr:row>21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5" r:id="rId7" name="Option Button 373">
              <controlPr defaultSize="0" autoFill="0" autoLine="0" autoPict="0" macro="[3]!Search">
                <anchor moveWithCells="1">
                  <from>
                    <xdr:col>12</xdr:col>
                    <xdr:colOff>85725</xdr:colOff>
                    <xdr:row>6</xdr:row>
                    <xdr:rowOff>161925</xdr:rowOff>
                  </from>
                  <to>
                    <xdr:col>12</xdr:col>
                    <xdr:colOff>1333500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49" r:id="rId8" name="Option Button 377">
              <controlPr defaultSize="0" autoFill="0" autoLine="0" autoPict="0" macro="[0]!OpportunityNotes">
                <anchor moveWithCells="1">
                  <from>
                    <xdr:col>1</xdr:col>
                    <xdr:colOff>0</xdr:colOff>
                    <xdr:row>61</xdr:row>
                    <xdr:rowOff>57150</xdr:rowOff>
                  </from>
                  <to>
                    <xdr:col>2</xdr:col>
                    <xdr:colOff>923925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0" r:id="rId9" name="Option Button 378">
              <controlPr defaultSize="0" autoFill="0" autoLine="0" autoPict="0" macro="[0]!Opportunity">
                <anchor moveWithCells="1">
                  <from>
                    <xdr:col>4</xdr:col>
                    <xdr:colOff>333375</xdr:colOff>
                    <xdr:row>61</xdr:row>
                    <xdr:rowOff>104775</xdr:rowOff>
                  </from>
                  <to>
                    <xdr:col>5</xdr:col>
                    <xdr:colOff>219075</xdr:colOff>
                    <xdr:row>63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3" r:id="rId10" name="Option Button 381">
              <controlPr defaultSize="0" autoFill="0" autoLine="0" autoPict="0" macro="[0]!QualificationNotes">
                <anchor moveWithCells="1">
                  <from>
                    <xdr:col>16</xdr:col>
                    <xdr:colOff>0</xdr:colOff>
                    <xdr:row>25</xdr:row>
                    <xdr:rowOff>57150</xdr:rowOff>
                  </from>
                  <to>
                    <xdr:col>17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4" r:id="rId11" name="Option Button 382">
              <controlPr defaultSize="0" autoFill="0" autoLine="0" autoPict="0" macro="[0]!Qualification">
                <anchor moveWithCells="1">
                  <from>
                    <xdr:col>19</xdr:col>
                    <xdr:colOff>333375</xdr:colOff>
                    <xdr:row>25</xdr:row>
                    <xdr:rowOff>114300</xdr:rowOff>
                  </from>
                  <to>
                    <xdr:col>21</xdr:col>
                    <xdr:colOff>0</xdr:colOff>
                    <xdr:row>27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7" r:id="rId12" name="Option Button 385">
              <controlPr defaultSize="0" autoFill="0" autoLine="0" autoPict="0" macro="[0]!ProposalNotes">
                <anchor moveWithCells="1">
                  <from>
                    <xdr:col>16</xdr:col>
                    <xdr:colOff>0</xdr:colOff>
                    <xdr:row>45</xdr:row>
                    <xdr:rowOff>57150</xdr:rowOff>
                  </from>
                  <to>
                    <xdr:col>17</xdr:col>
                    <xdr:colOff>714375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8" r:id="rId13" name="Option Button 386">
              <controlPr defaultSize="0" autoFill="0" autoLine="0" autoPict="0" macro="[0]!Proposal">
                <anchor moveWithCells="1">
                  <from>
                    <xdr:col>19</xdr:col>
                    <xdr:colOff>219075</xdr:colOff>
                    <xdr:row>45</xdr:row>
                    <xdr:rowOff>114300</xdr:rowOff>
                  </from>
                  <to>
                    <xdr:col>21</xdr:col>
                    <xdr:colOff>0</xdr:colOff>
                    <xdr:row>47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59" r:id="rId14" name="Option Button 387">
              <controlPr defaultSize="0" autoFill="0" autoLine="0" autoPict="0" macro="[0]!CorporateNotes">
                <anchor moveWithCells="1">
                  <from>
                    <xdr:col>1</xdr:col>
                    <xdr:colOff>0</xdr:colOff>
                    <xdr:row>35</xdr:row>
                    <xdr:rowOff>57150</xdr:rowOff>
                  </from>
                  <to>
                    <xdr:col>2</xdr:col>
                    <xdr:colOff>1209675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60" r:id="rId15" name="Option Button 388">
              <controlPr defaultSize="0" autoFill="0" autoLine="0" autoPict="0" macro="[0]!Corporate_Client">
                <anchor moveWithCells="1">
                  <from>
                    <xdr:col>4</xdr:col>
                    <xdr:colOff>47625</xdr:colOff>
                    <xdr:row>35</xdr:row>
                    <xdr:rowOff>123825</xdr:rowOff>
                  </from>
                  <to>
                    <xdr:col>5</xdr:col>
                    <xdr:colOff>219075</xdr:colOff>
                    <xdr:row>38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M3259"/>
  <sheetViews>
    <sheetView workbookViewId="0">
      <selection activeCell="J25" sqref="J25"/>
    </sheetView>
  </sheetViews>
  <sheetFormatPr defaultRowHeight="12.75" x14ac:dyDescent="0.2"/>
  <cols>
    <col min="1" max="1" width="2.7109375" style="422" customWidth="1"/>
    <col min="2" max="2" width="11.5703125" style="432" customWidth="1"/>
    <col min="3" max="3" width="5" style="24" customWidth="1"/>
    <col min="4" max="4" width="34.7109375" style="432" customWidth="1"/>
    <col min="5" max="5" width="2.7109375" style="422" customWidth="1"/>
    <col min="6" max="6" width="13.140625" style="291" customWidth="1"/>
    <col min="7" max="7" width="2.7109375" style="422" customWidth="1"/>
    <col min="8" max="8" width="13.140625" style="291" customWidth="1"/>
    <col min="9" max="9" width="2.7109375" style="422" customWidth="1"/>
    <col min="10" max="10" width="19.7109375" style="431" customWidth="1"/>
    <col min="11" max="11" width="2.7109375" style="422" customWidth="1"/>
    <col min="12" max="12" width="24.140625" style="96" customWidth="1"/>
    <col min="13" max="13" width="2.7109375" style="422" customWidth="1"/>
    <col min="14" max="14" width="20.140625" style="25" customWidth="1"/>
    <col min="15" max="15" width="2.7109375" style="345" customWidth="1"/>
    <col min="16" max="16" width="17.85546875" style="96" customWidth="1"/>
    <col min="17" max="17" width="2.7109375" style="422" customWidth="1"/>
    <col min="18" max="18" width="16.28515625" style="25" customWidth="1"/>
    <col min="19" max="19" width="2.7109375" style="96" customWidth="1"/>
    <col min="20" max="20" width="15.7109375" style="96" customWidth="1"/>
    <col min="21" max="21" width="2.7109375" style="422" customWidth="1"/>
    <col min="22" max="22" width="9.28515625" style="25" customWidth="1"/>
    <col min="23" max="23" width="2.7109375" style="345" customWidth="1"/>
    <col min="24" max="24" width="18.140625" style="25" customWidth="1"/>
    <col min="25" max="25" width="2.7109375" style="345" customWidth="1"/>
    <col min="26" max="26" width="18" style="25" customWidth="1"/>
    <col min="27" max="27" width="2.7109375" style="422" customWidth="1"/>
    <col min="28" max="28" width="25.85546875" style="25" customWidth="1"/>
    <col min="29" max="29" width="2.7109375" style="422" customWidth="1"/>
    <col min="30" max="30" width="18" style="25" customWidth="1"/>
    <col min="31" max="31" width="2.7109375" style="422" customWidth="1"/>
    <col min="32" max="32" width="17.7109375" style="25" customWidth="1"/>
    <col min="33" max="33" width="2.7109375" style="422" customWidth="1"/>
    <col min="34" max="34" width="17" style="25" customWidth="1"/>
    <col min="35" max="35" width="2.7109375" style="422" customWidth="1"/>
    <col min="36" max="36" width="18.28515625" style="25" customWidth="1"/>
    <col min="37" max="37" width="2.7109375" style="422" customWidth="1"/>
    <col min="38" max="38" width="15.42578125" style="25" customWidth="1"/>
    <col min="39" max="39" width="2.7109375" style="422" customWidth="1"/>
    <col min="40" max="16384" width="9.140625" style="25"/>
  </cols>
  <sheetData>
    <row r="1" spans="1:39" s="421" customFormat="1" x14ac:dyDescent="0.2">
      <c r="A1" s="411"/>
      <c r="B1" s="412" t="s">
        <v>18</v>
      </c>
      <c r="C1" s="413"/>
      <c r="D1" s="414" t="s">
        <v>20</v>
      </c>
      <c r="E1" s="415"/>
      <c r="F1" s="412" t="s">
        <v>18</v>
      </c>
      <c r="G1" s="415"/>
      <c r="H1" s="412"/>
      <c r="I1" s="415" t="s">
        <v>16</v>
      </c>
      <c r="J1" s="416"/>
      <c r="K1" s="415"/>
      <c r="L1" s="417"/>
      <c r="M1" s="415"/>
      <c r="N1" s="419"/>
      <c r="O1" s="418"/>
      <c r="P1" s="419"/>
      <c r="Q1" s="420"/>
      <c r="S1" s="419"/>
      <c r="T1" s="419"/>
      <c r="U1" s="420"/>
      <c r="W1" s="418"/>
      <c r="Y1" s="418"/>
      <c r="AA1" s="420"/>
      <c r="AC1" s="420"/>
      <c r="AE1" s="420"/>
      <c r="AG1" s="420"/>
      <c r="AI1" s="420"/>
      <c r="AK1" s="420"/>
      <c r="AM1" s="420"/>
    </row>
    <row r="2" spans="1:39" x14ac:dyDescent="0.2">
      <c r="B2" s="623" t="s">
        <v>8</v>
      </c>
      <c r="C2" s="424"/>
      <c r="D2" s="623" t="s">
        <v>342</v>
      </c>
      <c r="E2" s="425"/>
      <c r="F2" s="624" t="s">
        <v>24</v>
      </c>
      <c r="G2" s="425"/>
      <c r="H2" s="630" t="s">
        <v>343</v>
      </c>
      <c r="I2" s="425"/>
      <c r="J2" s="626" t="s">
        <v>160</v>
      </c>
      <c r="K2" s="425"/>
      <c r="L2" s="625" t="s">
        <v>23</v>
      </c>
      <c r="M2" s="425"/>
      <c r="N2" s="430" t="s">
        <v>117</v>
      </c>
      <c r="O2" s="427"/>
      <c r="P2" s="625" t="s">
        <v>262</v>
      </c>
      <c r="R2" s="625" t="s">
        <v>242</v>
      </c>
      <c r="T2" s="625" t="s">
        <v>191</v>
      </c>
      <c r="V2" s="428" t="s">
        <v>27</v>
      </c>
      <c r="W2" s="427"/>
      <c r="X2" s="625" t="s">
        <v>270</v>
      </c>
      <c r="Y2" s="427"/>
      <c r="Z2" s="625" t="s">
        <v>271</v>
      </c>
      <c r="AB2" s="625" t="s">
        <v>54</v>
      </c>
      <c r="AD2" s="625" t="s">
        <v>59</v>
      </c>
      <c r="AF2" s="625" t="s">
        <v>29</v>
      </c>
      <c r="AH2" s="428" t="s">
        <v>64</v>
      </c>
      <c r="AJ2" s="428" t="s">
        <v>73</v>
      </c>
      <c r="AL2" s="428" t="s">
        <v>74</v>
      </c>
    </row>
    <row r="3" spans="1:39" x14ac:dyDescent="0.2">
      <c r="B3" s="423"/>
      <c r="C3" s="424"/>
      <c r="D3" s="423"/>
      <c r="E3" s="425"/>
      <c r="F3" s="426"/>
      <c r="G3" s="425"/>
      <c r="H3" s="426"/>
      <c r="I3" s="425"/>
      <c r="J3" s="429"/>
      <c r="K3" s="425"/>
      <c r="L3" s="430"/>
      <c r="M3" s="425"/>
      <c r="N3" s="428"/>
      <c r="O3" s="427"/>
      <c r="P3" s="430"/>
      <c r="R3" s="428"/>
      <c r="V3" s="428"/>
      <c r="W3" s="427"/>
      <c r="X3" s="428"/>
      <c r="Y3" s="427"/>
      <c r="Z3" s="428"/>
      <c r="AB3" s="428"/>
      <c r="AD3" s="428"/>
      <c r="AF3" s="428"/>
      <c r="AH3" s="428"/>
      <c r="AJ3" s="428"/>
      <c r="AL3" s="428"/>
    </row>
    <row r="4" spans="1:39" x14ac:dyDescent="0.2">
      <c r="B4" s="431">
        <v>0</v>
      </c>
      <c r="H4" s="431">
        <f>IF(Dashboard!$J$7=0,"",O!$M$7)</f>
        <v>0</v>
      </c>
      <c r="J4" s="434"/>
      <c r="L4" s="435"/>
      <c r="N4" s="436" t="s">
        <v>118</v>
      </c>
      <c r="O4" s="437"/>
      <c r="P4" s="436"/>
      <c r="R4" s="438"/>
      <c r="T4" s="439"/>
      <c r="V4" s="440"/>
      <c r="W4" s="441"/>
      <c r="X4" s="517"/>
      <c r="Y4" s="441"/>
      <c r="Z4" s="517"/>
      <c r="AB4" s="436"/>
      <c r="AD4" s="440"/>
      <c r="AF4" s="440"/>
      <c r="AH4" s="440"/>
      <c r="AJ4" s="440"/>
      <c r="AL4" s="440"/>
    </row>
    <row r="5" spans="1:39" x14ac:dyDescent="0.2">
      <c r="B5" s="431">
        <f>IF(LEFT($D5,Dashboard!$N$4)=Dashboard!$N$5,MAX($B$4:$B4)+1,0)</f>
        <v>0</v>
      </c>
      <c r="C5" s="24">
        <v>1</v>
      </c>
      <c r="D5" s="432" t="str">
        <f>IF(C5&gt;'C'!$Q$7,"",VLOOKUP(C5,'C'!$O$9:$P$10,2,FALSE))</f>
        <v/>
      </c>
      <c r="F5" s="433">
        <v>1</v>
      </c>
      <c r="H5" s="431" t="str">
        <f>IF(OR(H4=1,H4="",H4=0),"",H4-1)</f>
        <v/>
      </c>
      <c r="J5" s="509" t="s">
        <v>253</v>
      </c>
      <c r="K5" s="442"/>
      <c r="L5" s="512" t="s">
        <v>133</v>
      </c>
      <c r="M5" s="442"/>
      <c r="N5" s="436" t="s">
        <v>119</v>
      </c>
      <c r="O5" s="437"/>
      <c r="P5" s="515" t="s">
        <v>198</v>
      </c>
      <c r="R5" s="516" t="s">
        <v>31</v>
      </c>
      <c r="S5" s="96">
        <v>1</v>
      </c>
      <c r="T5" s="515" t="s">
        <v>228</v>
      </c>
      <c r="V5" s="440" t="s">
        <v>2</v>
      </c>
      <c r="W5" s="441"/>
      <c r="X5" s="515" t="s">
        <v>279</v>
      </c>
      <c r="Y5" s="441"/>
      <c r="Z5" s="515" t="s">
        <v>274</v>
      </c>
      <c r="AB5" s="515" t="s">
        <v>129</v>
      </c>
      <c r="AD5" s="513" t="s">
        <v>57</v>
      </c>
      <c r="AF5" s="513" t="s">
        <v>55</v>
      </c>
      <c r="AH5" s="440" t="s">
        <v>15</v>
      </c>
      <c r="AJ5" s="436" t="s">
        <v>292</v>
      </c>
      <c r="AL5" s="440" t="s">
        <v>75</v>
      </c>
    </row>
    <row r="6" spans="1:39" x14ac:dyDescent="0.2">
      <c r="B6" s="431">
        <f>IF(LEFT($D6,Dashboard!$N$4)=Dashboard!$N$5,MAX($B$4:$B5)+1,0)</f>
        <v>0</v>
      </c>
      <c r="C6" s="24">
        <v>2</v>
      </c>
      <c r="D6" s="432" t="str">
        <f>IF(C6&gt;'C'!$Q$7,"",VLOOKUP(C6,'C'!$O$9:$P$10,2,FALSE))</f>
        <v/>
      </c>
      <c r="F6" s="433">
        <v>2</v>
      </c>
      <c r="H6" s="431" t="str">
        <f t="shared" ref="H6:H33" si="0">IF(OR(H5=1,H5="",H5=0),"",H5-1)</f>
        <v/>
      </c>
      <c r="J6" s="509" t="s">
        <v>268</v>
      </c>
      <c r="L6" s="512" t="s">
        <v>134</v>
      </c>
      <c r="O6" s="437"/>
      <c r="P6" s="515" t="s">
        <v>199</v>
      </c>
      <c r="R6" s="516" t="s">
        <v>0</v>
      </c>
      <c r="S6" s="96">
        <v>2</v>
      </c>
      <c r="T6" s="515" t="s">
        <v>233</v>
      </c>
      <c r="V6" s="440" t="s">
        <v>53</v>
      </c>
      <c r="X6" s="515" t="s">
        <v>272</v>
      </c>
      <c r="Z6" s="515" t="s">
        <v>275</v>
      </c>
      <c r="AB6" s="515" t="s">
        <v>122</v>
      </c>
      <c r="AD6" s="515" t="s">
        <v>123</v>
      </c>
      <c r="AF6" s="513" t="s">
        <v>56</v>
      </c>
      <c r="AH6" s="440" t="s">
        <v>63</v>
      </c>
      <c r="AJ6" s="436" t="s">
        <v>242</v>
      </c>
      <c r="AL6" s="440" t="s">
        <v>76</v>
      </c>
    </row>
    <row r="7" spans="1:39" x14ac:dyDescent="0.2">
      <c r="B7" s="431">
        <f>IF(LEFT($D7,Dashboard!$N$4)=Dashboard!$N$5,MAX($B$4:$B6)+1,0)</f>
        <v>0</v>
      </c>
      <c r="C7" s="24">
        <v>3</v>
      </c>
      <c r="D7" s="432" t="str">
        <f>IF(C7&gt;'C'!$Q$7,"",VLOOKUP(C7,'C'!$O$9:$P$10,2,FALSE))</f>
        <v/>
      </c>
      <c r="F7" s="433">
        <v>3</v>
      </c>
      <c r="H7" s="431" t="str">
        <f t="shared" si="0"/>
        <v/>
      </c>
      <c r="J7" s="509" t="s">
        <v>252</v>
      </c>
      <c r="L7" s="512" t="s">
        <v>109</v>
      </c>
      <c r="N7" s="34"/>
      <c r="O7" s="437"/>
      <c r="P7" s="515" t="s">
        <v>200</v>
      </c>
      <c r="R7" s="516" t="s">
        <v>48</v>
      </c>
      <c r="S7" s="96">
        <v>3</v>
      </c>
      <c r="T7" s="515" t="s">
        <v>131</v>
      </c>
      <c r="V7" s="443"/>
      <c r="X7" s="515" t="s">
        <v>273</v>
      </c>
      <c r="Z7" s="515" t="s">
        <v>276</v>
      </c>
      <c r="AB7" s="515" t="s">
        <v>121</v>
      </c>
      <c r="AD7" s="513" t="s">
        <v>58</v>
      </c>
      <c r="AF7" s="515" t="s">
        <v>120</v>
      </c>
      <c r="AH7" s="443"/>
      <c r="AJ7" s="436" t="s">
        <v>295</v>
      </c>
      <c r="AL7" s="440" t="s">
        <v>77</v>
      </c>
    </row>
    <row r="8" spans="1:39" x14ac:dyDescent="0.2">
      <c r="B8" s="431">
        <f>IF(LEFT($D8,Dashboard!$N$4)=Dashboard!$N$5,MAX($B$4:$B7)+1,0)</f>
        <v>0</v>
      </c>
      <c r="C8" s="24">
        <v>4</v>
      </c>
      <c r="D8" s="432" t="str">
        <f>IF(C8&gt;'C'!$Q$7,"",VLOOKUP(C8,'C'!$O$9:$P$10,2,FALSE))</f>
        <v/>
      </c>
      <c r="F8" s="433">
        <v>4</v>
      </c>
      <c r="H8" s="431" t="str">
        <f t="shared" si="0"/>
        <v/>
      </c>
      <c r="J8" s="509" t="s">
        <v>254</v>
      </c>
      <c r="L8" s="512" t="s">
        <v>108</v>
      </c>
      <c r="O8" s="437"/>
      <c r="P8" s="515" t="s">
        <v>201</v>
      </c>
      <c r="R8" s="516" t="s">
        <v>1</v>
      </c>
      <c r="S8" s="96">
        <v>4</v>
      </c>
      <c r="T8" s="515" t="s">
        <v>231</v>
      </c>
      <c r="V8" s="443"/>
      <c r="X8" s="514"/>
      <c r="Z8" s="515" t="s">
        <v>277</v>
      </c>
      <c r="AB8" s="515" t="s">
        <v>130</v>
      </c>
      <c r="AD8" s="515" t="s">
        <v>124</v>
      </c>
      <c r="AF8" s="515" t="s">
        <v>125</v>
      </c>
      <c r="AJ8" s="440" t="s">
        <v>23</v>
      </c>
      <c r="AL8" s="440" t="s">
        <v>85</v>
      </c>
    </row>
    <row r="9" spans="1:39" x14ac:dyDescent="0.2">
      <c r="B9" s="431">
        <f>IF(LEFT($D9,Dashboard!$N$4)=Dashboard!$N$5,MAX($B$4:$B8)+1,0)</f>
        <v>0</v>
      </c>
      <c r="C9" s="24">
        <v>5</v>
      </c>
      <c r="D9" s="432" t="str">
        <f>IF(C9&gt;'C'!$Q$7,"",VLOOKUP(C9,'C'!$O$9:$P$10,2,FALSE))</f>
        <v/>
      </c>
      <c r="F9" s="433">
        <v>5</v>
      </c>
      <c r="H9" s="431" t="str">
        <f t="shared" si="0"/>
        <v/>
      </c>
      <c r="J9" s="509" t="s">
        <v>255</v>
      </c>
      <c r="L9" s="512" t="s">
        <v>135</v>
      </c>
      <c r="O9" s="437"/>
      <c r="P9" s="515" t="s">
        <v>202</v>
      </c>
      <c r="R9" s="516" t="s">
        <v>33</v>
      </c>
      <c r="S9" s="96">
        <v>5</v>
      </c>
      <c r="T9" s="515" t="s">
        <v>226</v>
      </c>
      <c r="Z9" s="515" t="s">
        <v>278</v>
      </c>
      <c r="AB9" s="515"/>
      <c r="AD9" s="515" t="s">
        <v>128</v>
      </c>
      <c r="AF9" s="515" t="s">
        <v>126</v>
      </c>
      <c r="AJ9" s="443"/>
      <c r="AL9" s="440" t="s">
        <v>86</v>
      </c>
    </row>
    <row r="10" spans="1:39" x14ac:dyDescent="0.2">
      <c r="B10" s="431">
        <f>IF(LEFT($D10,Dashboard!$N$4)=Dashboard!$N$5,MAX($B$4:$B9)+1,0)</f>
        <v>0</v>
      </c>
      <c r="C10" s="24">
        <v>6</v>
      </c>
      <c r="D10" s="432" t="str">
        <f>IF(C10&gt;'C'!$Q$7,"",VLOOKUP(C10,'C'!$O$9:$P$10,2,FALSE))</f>
        <v/>
      </c>
      <c r="F10" s="433">
        <v>6</v>
      </c>
      <c r="H10" s="431" t="str">
        <f t="shared" si="0"/>
        <v/>
      </c>
      <c r="J10" s="509" t="s">
        <v>264</v>
      </c>
      <c r="L10" s="512" t="s">
        <v>136</v>
      </c>
      <c r="O10" s="437"/>
      <c r="P10" s="515" t="s">
        <v>203</v>
      </c>
      <c r="R10" s="516" t="s">
        <v>47</v>
      </c>
      <c r="S10" s="96">
        <v>6</v>
      </c>
      <c r="T10" s="515" t="s">
        <v>227</v>
      </c>
      <c r="Z10" s="514"/>
      <c r="AB10" s="514"/>
      <c r="AD10" s="514"/>
      <c r="AF10" s="515" t="s">
        <v>127</v>
      </c>
      <c r="AL10" s="443"/>
    </row>
    <row r="11" spans="1:39" x14ac:dyDescent="0.2">
      <c r="B11" s="431">
        <f>IF(LEFT($D11,Dashboard!$N$4)=Dashboard!$N$5,MAX($B$4:$B10)+1,0)</f>
        <v>0</v>
      </c>
      <c r="C11" s="24">
        <v>7</v>
      </c>
      <c r="D11" s="432" t="str">
        <f>IF(C11&gt;'C'!$Q$7,"",VLOOKUP(C11,'C'!$O$9:$P$10,2,FALSE))</f>
        <v/>
      </c>
      <c r="F11" s="433">
        <v>7</v>
      </c>
      <c r="H11" s="431" t="str">
        <f t="shared" si="0"/>
        <v/>
      </c>
      <c r="J11" s="509" t="s">
        <v>265</v>
      </c>
      <c r="L11" s="512" t="s">
        <v>137</v>
      </c>
      <c r="O11" s="437"/>
      <c r="P11" s="515" t="s">
        <v>204</v>
      </c>
      <c r="R11" s="516" t="s">
        <v>45</v>
      </c>
      <c r="S11" s="96">
        <v>7</v>
      </c>
      <c r="T11" s="515" t="s">
        <v>232</v>
      </c>
      <c r="Z11" s="514"/>
      <c r="AB11" s="514"/>
      <c r="AD11" s="514"/>
      <c r="AF11" s="514"/>
      <c r="AL11" s="443"/>
    </row>
    <row r="12" spans="1:39" x14ac:dyDescent="0.2">
      <c r="B12" s="431">
        <f>IF(LEFT($D12,Dashboard!$N$4)=Dashboard!$N$5,MAX($B$4:$B11)+1,0)</f>
        <v>0</v>
      </c>
      <c r="C12" s="24">
        <v>8</v>
      </c>
      <c r="D12" s="432" t="str">
        <f>IF(C12&gt;'C'!$Q$7,"",VLOOKUP(C12,'C'!$O$9:$P$10,2,FALSE))</f>
        <v/>
      </c>
      <c r="F12" s="433">
        <v>8</v>
      </c>
      <c r="H12" s="431" t="str">
        <f t="shared" si="0"/>
        <v/>
      </c>
      <c r="J12" s="509" t="s">
        <v>269</v>
      </c>
      <c r="L12" s="512" t="s">
        <v>138</v>
      </c>
      <c r="O12" s="437"/>
      <c r="P12" s="515" t="s">
        <v>205</v>
      </c>
      <c r="R12" s="516" t="s">
        <v>42</v>
      </c>
      <c r="S12" s="96">
        <v>8</v>
      </c>
      <c r="T12" s="515" t="s">
        <v>234</v>
      </c>
      <c r="Z12" s="514"/>
      <c r="AB12" s="514"/>
      <c r="AD12" s="514"/>
      <c r="AF12" s="514"/>
      <c r="AL12" s="443"/>
    </row>
    <row r="13" spans="1:39" x14ac:dyDescent="0.2">
      <c r="B13" s="431">
        <f>IF(LEFT($D13,Dashboard!$N$4)=Dashboard!$N$5,MAX($B$4:$B12)+1,0)</f>
        <v>0</v>
      </c>
      <c r="C13" s="24">
        <v>9</v>
      </c>
      <c r="D13" s="432" t="str">
        <f>IF(C13&gt;'C'!$Q$7,"",VLOOKUP(C13,'C'!$O$9:$P$10,2,FALSE))</f>
        <v/>
      </c>
      <c r="F13" s="433">
        <v>9</v>
      </c>
      <c r="H13" s="431" t="str">
        <f t="shared" si="0"/>
        <v/>
      </c>
      <c r="J13" s="509" t="s">
        <v>267</v>
      </c>
      <c r="L13" s="512" t="s">
        <v>106</v>
      </c>
      <c r="O13" s="437"/>
      <c r="P13" s="515" t="s">
        <v>206</v>
      </c>
      <c r="R13" s="516" t="s">
        <v>44</v>
      </c>
      <c r="S13" s="96">
        <v>9</v>
      </c>
      <c r="T13" s="515" t="s">
        <v>230</v>
      </c>
      <c r="Z13" s="514"/>
      <c r="AB13" s="514"/>
      <c r="AD13" s="514"/>
      <c r="AF13" s="514"/>
      <c r="AL13" s="443"/>
    </row>
    <row r="14" spans="1:39" x14ac:dyDescent="0.2">
      <c r="B14" s="431">
        <f>IF(LEFT($D14,Dashboard!$N$4)=Dashboard!$N$5,MAX($B$4:$B13)+1,0)</f>
        <v>0</v>
      </c>
      <c r="C14" s="24">
        <v>10</v>
      </c>
      <c r="D14" s="432" t="str">
        <f>IF(C14&gt;'C'!$Q$7,"",VLOOKUP(C14,'C'!$O$9:$P$10,2,FALSE))</f>
        <v/>
      </c>
      <c r="F14" s="433">
        <v>10</v>
      </c>
      <c r="H14" s="431" t="str">
        <f t="shared" si="0"/>
        <v/>
      </c>
      <c r="J14" s="509" t="s">
        <v>263</v>
      </c>
      <c r="L14" s="512" t="s">
        <v>36</v>
      </c>
      <c r="O14" s="437"/>
      <c r="P14" s="515" t="s">
        <v>207</v>
      </c>
      <c r="R14" s="516" t="s">
        <v>46</v>
      </c>
      <c r="S14" s="96">
        <v>10</v>
      </c>
      <c r="T14" s="515" t="s">
        <v>229</v>
      </c>
      <c r="Z14" s="514"/>
      <c r="AB14" s="514"/>
      <c r="AD14" s="514"/>
      <c r="AF14" s="514"/>
    </row>
    <row r="15" spans="1:39" x14ac:dyDescent="0.2">
      <c r="B15" s="431">
        <f>IF(LEFT($D15,Dashboard!$N$4)=Dashboard!$N$5,MAX($B$4:$B14)+1,0)</f>
        <v>0</v>
      </c>
      <c r="C15" s="24">
        <v>11</v>
      </c>
      <c r="D15" s="432" t="str">
        <f>IF(C15&gt;'C'!$Q$7,"",VLOOKUP(C15,'C'!$O$9:$P$10,2,FALSE))</f>
        <v/>
      </c>
      <c r="F15" s="433">
        <v>11</v>
      </c>
      <c r="H15" s="431" t="str">
        <f t="shared" si="0"/>
        <v/>
      </c>
      <c r="J15" s="509" t="s">
        <v>266</v>
      </c>
      <c r="L15" s="512" t="s">
        <v>110</v>
      </c>
      <c r="O15" s="437"/>
      <c r="P15" s="515" t="s">
        <v>208</v>
      </c>
      <c r="R15" s="514"/>
      <c r="T15" s="514"/>
      <c r="Z15" s="514"/>
      <c r="AB15" s="514"/>
      <c r="AD15" s="514"/>
      <c r="AF15" s="514"/>
    </row>
    <row r="16" spans="1:39" x14ac:dyDescent="0.2">
      <c r="B16" s="431">
        <f>IF(LEFT($D16,Dashboard!$N$4)=Dashboard!$N$5,MAX($B$4:$B15)+1,0)</f>
        <v>0</v>
      </c>
      <c r="C16" s="24">
        <v>12</v>
      </c>
      <c r="D16" s="432" t="str">
        <f>IF(C16&gt;'C'!$Q$7,"",VLOOKUP(C16,'C'!$O$9:$P$10,2,FALSE))</f>
        <v/>
      </c>
      <c r="F16" s="433">
        <v>12</v>
      </c>
      <c r="H16" s="431" t="str">
        <f t="shared" si="0"/>
        <v/>
      </c>
      <c r="J16" s="510"/>
      <c r="L16" s="512" t="s">
        <v>38</v>
      </c>
      <c r="O16" s="437"/>
      <c r="P16" s="515" t="s">
        <v>209</v>
      </c>
      <c r="R16" s="514"/>
      <c r="T16" s="514"/>
      <c r="Z16" s="514"/>
      <c r="AB16" s="514"/>
      <c r="AD16" s="514"/>
      <c r="AF16" s="514"/>
    </row>
    <row r="17" spans="2:32" x14ac:dyDescent="0.2">
      <c r="B17" s="431">
        <f>IF(LEFT($D17,Dashboard!$N$4)=Dashboard!$N$5,MAX($B$4:$B16)+1,0)</f>
        <v>0</v>
      </c>
      <c r="C17" s="24">
        <v>13</v>
      </c>
      <c r="D17" s="432" t="str">
        <f>IF(C17&gt;'C'!$Q$7,"",VLOOKUP(C17,'C'!$O$9:$P$10,2,FALSE))</f>
        <v/>
      </c>
      <c r="F17" s="433">
        <v>13</v>
      </c>
      <c r="H17" s="431" t="str">
        <f t="shared" si="0"/>
        <v/>
      </c>
      <c r="J17" s="510"/>
      <c r="L17" s="512" t="s">
        <v>132</v>
      </c>
      <c r="O17" s="437"/>
      <c r="P17" s="515" t="s">
        <v>210</v>
      </c>
      <c r="R17" s="514"/>
      <c r="T17" s="514"/>
      <c r="Z17" s="514"/>
      <c r="AB17" s="514"/>
      <c r="AD17" s="514"/>
      <c r="AF17" s="514"/>
    </row>
    <row r="18" spans="2:32" x14ac:dyDescent="0.2">
      <c r="B18" s="431">
        <f>IF(LEFT($D18,Dashboard!$N$4)=Dashboard!$N$5,MAX($B$4:$B17)+1,0)</f>
        <v>0</v>
      </c>
      <c r="C18" s="24">
        <v>14</v>
      </c>
      <c r="D18" s="432" t="str">
        <f>IF(C18&gt;'C'!$Q$7,"",VLOOKUP(C18,'C'!$O$9:$P$10,2,FALSE))</f>
        <v/>
      </c>
      <c r="F18" s="433">
        <v>14</v>
      </c>
      <c r="H18" s="431" t="str">
        <f t="shared" si="0"/>
        <v/>
      </c>
      <c r="J18" s="510"/>
      <c r="L18" s="512" t="s">
        <v>139</v>
      </c>
      <c r="O18" s="437"/>
      <c r="P18" s="515" t="s">
        <v>211</v>
      </c>
      <c r="R18" s="514"/>
      <c r="T18" s="514"/>
      <c r="Z18" s="514"/>
      <c r="AB18" s="514"/>
      <c r="AD18" s="514"/>
      <c r="AF18" s="514"/>
    </row>
    <row r="19" spans="2:32" x14ac:dyDescent="0.2">
      <c r="B19" s="431">
        <f>IF(LEFT($D19,Dashboard!$N$4)=Dashboard!$N$5,MAX($B$4:$B18)+1,0)</f>
        <v>0</v>
      </c>
      <c r="C19" s="24">
        <v>15</v>
      </c>
      <c r="D19" s="432" t="str">
        <f>IF(C19&gt;'C'!$Q$7,"",VLOOKUP(C19,'C'!$O$9:$P$10,2,FALSE))</f>
        <v/>
      </c>
      <c r="F19" s="433">
        <v>15</v>
      </c>
      <c r="H19" s="431" t="str">
        <f t="shared" si="0"/>
        <v/>
      </c>
      <c r="J19" s="510"/>
      <c r="L19" s="512" t="s">
        <v>41</v>
      </c>
      <c r="O19" s="437"/>
      <c r="P19" s="515" t="s">
        <v>212</v>
      </c>
      <c r="R19" s="514"/>
      <c r="T19" s="514"/>
      <c r="Z19" s="514"/>
      <c r="AB19" s="514"/>
      <c r="AD19" s="514"/>
      <c r="AF19" s="514"/>
    </row>
    <row r="20" spans="2:32" x14ac:dyDescent="0.2">
      <c r="B20" s="431">
        <f>IF(LEFT($D20,Dashboard!$N$4)=Dashboard!$N$5,MAX($B$4:$B19)+1,0)</f>
        <v>0</v>
      </c>
      <c r="C20" s="24">
        <v>16</v>
      </c>
      <c r="D20" s="432" t="str">
        <f>IF(C20&gt;'C'!$Q$7,"",VLOOKUP(C20,'C'!$O$9:$P$10,2,FALSE))</f>
        <v/>
      </c>
      <c r="F20" s="433">
        <v>16</v>
      </c>
      <c r="H20" s="431" t="str">
        <f t="shared" si="0"/>
        <v/>
      </c>
      <c r="J20" s="510"/>
      <c r="L20" s="512" t="s">
        <v>140</v>
      </c>
      <c r="O20" s="437"/>
      <c r="P20" s="515" t="s">
        <v>213</v>
      </c>
      <c r="R20" s="514"/>
      <c r="T20" s="514"/>
      <c r="Z20" s="514"/>
      <c r="AB20" s="514"/>
      <c r="AD20" s="514"/>
      <c r="AF20" s="514"/>
    </row>
    <row r="21" spans="2:32" x14ac:dyDescent="0.2">
      <c r="B21" s="431">
        <f>IF(LEFT($D21,Dashboard!$N$4)=Dashboard!$N$5,MAX($B$4:$B20)+1,0)</f>
        <v>0</v>
      </c>
      <c r="C21" s="24">
        <v>17</v>
      </c>
      <c r="D21" s="432" t="str">
        <f>IF(C21&gt;'C'!$Q$7,"",VLOOKUP(C21,'C'!$O$9:$P$10,2,FALSE))</f>
        <v/>
      </c>
      <c r="F21" s="433">
        <v>17</v>
      </c>
      <c r="H21" s="431" t="str">
        <f t="shared" si="0"/>
        <v/>
      </c>
      <c r="J21" s="510"/>
      <c r="L21" s="512" t="s">
        <v>141</v>
      </c>
      <c r="O21" s="437"/>
      <c r="P21" s="515" t="s">
        <v>214</v>
      </c>
      <c r="Z21" s="514"/>
      <c r="AB21" s="514"/>
      <c r="AD21" s="514"/>
      <c r="AF21" s="514"/>
    </row>
    <row r="22" spans="2:32" x14ac:dyDescent="0.2">
      <c r="B22" s="431">
        <f>IF(LEFT($D22,Dashboard!$N$4)=Dashboard!$N$5,MAX($B$4:$B21)+1,0)</f>
        <v>0</v>
      </c>
      <c r="C22" s="24">
        <v>18</v>
      </c>
      <c r="D22" s="432" t="str">
        <f>IF(C22&gt;'C'!$Q$7,"",VLOOKUP(C22,'C'!$O$9:$P$10,2,FALSE))</f>
        <v/>
      </c>
      <c r="F22" s="433">
        <v>18</v>
      </c>
      <c r="H22" s="431" t="str">
        <f t="shared" si="0"/>
        <v/>
      </c>
      <c r="J22" s="510"/>
      <c r="L22" s="512" t="s">
        <v>142</v>
      </c>
      <c r="O22" s="437"/>
      <c r="P22" s="515" t="s">
        <v>215</v>
      </c>
      <c r="Z22" s="514"/>
      <c r="AB22" s="514"/>
      <c r="AD22" s="514"/>
      <c r="AF22" s="514"/>
    </row>
    <row r="23" spans="2:32" x14ac:dyDescent="0.2">
      <c r="B23" s="431">
        <f>IF(LEFT($D23,Dashboard!$N$4)=Dashboard!$N$5,MAX($B$4:$B22)+1,0)</f>
        <v>0</v>
      </c>
      <c r="C23" s="24">
        <v>19</v>
      </c>
      <c r="D23" s="432" t="str">
        <f>IF(C23&gt;'C'!$Q$7,"",VLOOKUP(C23,'C'!$O$9:$P$10,2,FALSE))</f>
        <v/>
      </c>
      <c r="F23" s="433">
        <v>19</v>
      </c>
      <c r="H23" s="431" t="str">
        <f t="shared" si="0"/>
        <v/>
      </c>
      <c r="J23" s="510"/>
      <c r="L23" s="512" t="s">
        <v>39</v>
      </c>
      <c r="O23" s="437"/>
      <c r="P23" s="515" t="s">
        <v>216</v>
      </c>
      <c r="Z23" s="514"/>
      <c r="AB23" s="514"/>
      <c r="AD23" s="514"/>
      <c r="AF23" s="514"/>
    </row>
    <row r="24" spans="2:32" x14ac:dyDescent="0.2">
      <c r="B24" s="431">
        <f>IF(LEFT($D24,Dashboard!$N$4)=Dashboard!$N$5,MAX($B$4:$B23)+1,0)</f>
        <v>0</v>
      </c>
      <c r="C24" s="24">
        <v>20</v>
      </c>
      <c r="D24" s="432" t="str">
        <f>IF(C24&gt;'C'!$Q$7,"",VLOOKUP(C24,'C'!$O$9:$P$10,2,FALSE))</f>
        <v/>
      </c>
      <c r="F24" s="433">
        <v>20</v>
      </c>
      <c r="H24" s="431" t="str">
        <f t="shared" si="0"/>
        <v/>
      </c>
      <c r="J24" s="510"/>
      <c r="L24" s="512" t="s">
        <v>143</v>
      </c>
      <c r="O24" s="437"/>
      <c r="P24" s="515" t="s">
        <v>217</v>
      </c>
      <c r="AB24" s="514"/>
      <c r="AD24" s="514"/>
      <c r="AF24" s="514"/>
    </row>
    <row r="25" spans="2:32" x14ac:dyDescent="0.2">
      <c r="B25" s="431">
        <f>IF(LEFT($D25,Dashboard!$N$4)=Dashboard!$N$5,MAX($B$4:$B24)+1,0)</f>
        <v>0</v>
      </c>
      <c r="C25" s="24">
        <v>21</v>
      </c>
      <c r="D25" s="432" t="str">
        <f>IF(C25&gt;'C'!$Q$7,"",VLOOKUP(C25,'C'!$O$9:$P$10,2,FALSE))</f>
        <v/>
      </c>
      <c r="F25" s="433">
        <v>21</v>
      </c>
      <c r="H25" s="431" t="str">
        <f t="shared" si="0"/>
        <v/>
      </c>
      <c r="J25" s="510"/>
      <c r="L25" s="512" t="s">
        <v>34</v>
      </c>
      <c r="O25" s="437"/>
      <c r="P25" s="515" t="s">
        <v>218</v>
      </c>
      <c r="AB25" s="514"/>
      <c r="AD25" s="514"/>
      <c r="AF25" s="514"/>
    </row>
    <row r="26" spans="2:32" x14ac:dyDescent="0.2">
      <c r="B26" s="431">
        <f>IF(LEFT($D26,Dashboard!$N$4)=Dashboard!$N$5,MAX($B$4:$B25)+1,0)</f>
        <v>0</v>
      </c>
      <c r="C26" s="24">
        <v>22</v>
      </c>
      <c r="D26" s="432" t="str">
        <f>IF(C26&gt;'C'!$Q$7,"",VLOOKUP(C26,'C'!$O$9:$P$10,2,FALSE))</f>
        <v/>
      </c>
      <c r="F26" s="433">
        <v>22</v>
      </c>
      <c r="H26" s="431" t="str">
        <f t="shared" si="0"/>
        <v/>
      </c>
      <c r="J26" s="510"/>
      <c r="L26" s="512" t="s">
        <v>144</v>
      </c>
      <c r="O26" s="437"/>
      <c r="P26" s="515" t="s">
        <v>219</v>
      </c>
      <c r="AB26" s="514"/>
      <c r="AD26" s="514"/>
      <c r="AF26" s="514"/>
    </row>
    <row r="27" spans="2:32" x14ac:dyDescent="0.2">
      <c r="B27" s="431">
        <f>IF(LEFT($D27,Dashboard!$N$4)=Dashboard!$N$5,MAX($B$4:$B26)+1,0)</f>
        <v>0</v>
      </c>
      <c r="C27" s="24">
        <v>23</v>
      </c>
      <c r="D27" s="432" t="str">
        <f>IF(C27&gt;'C'!$Q$7,"",VLOOKUP(C27,'C'!$O$9:$P$10,2,FALSE))</f>
        <v/>
      </c>
      <c r="F27" s="433">
        <v>23</v>
      </c>
      <c r="H27" s="431" t="str">
        <f t="shared" si="0"/>
        <v/>
      </c>
      <c r="J27" s="510"/>
      <c r="L27" s="512" t="s">
        <v>145</v>
      </c>
      <c r="O27" s="437"/>
      <c r="P27" s="515" t="s">
        <v>220</v>
      </c>
      <c r="AD27" s="514"/>
    </row>
    <row r="28" spans="2:32" x14ac:dyDescent="0.2">
      <c r="B28" s="431">
        <f>IF(LEFT($D28,Dashboard!$N$4)=Dashboard!$N$5,MAX($B$4:$B27)+1,0)</f>
        <v>0</v>
      </c>
      <c r="C28" s="24">
        <v>24</v>
      </c>
      <c r="D28" s="432" t="str">
        <f>IF(C28&gt;'C'!$Q$7,"",VLOOKUP(C28,'C'!$O$9:$P$10,2,FALSE))</f>
        <v/>
      </c>
      <c r="F28" s="433">
        <v>24</v>
      </c>
      <c r="H28" s="431" t="str">
        <f t="shared" si="0"/>
        <v/>
      </c>
      <c r="J28" s="510"/>
      <c r="L28" s="513" t="s">
        <v>52</v>
      </c>
      <c r="O28" s="437"/>
      <c r="P28" s="515" t="s">
        <v>221</v>
      </c>
      <c r="AD28" s="514"/>
    </row>
    <row r="29" spans="2:32" x14ac:dyDescent="0.2">
      <c r="B29" s="431">
        <f>IF(LEFT($D29,Dashboard!$N$4)=Dashboard!$N$5,MAX($B$4:$B28)+1,0)</f>
        <v>0</v>
      </c>
      <c r="C29" s="24">
        <v>25</v>
      </c>
      <c r="D29" s="432" t="str">
        <f>IF(C29&gt;'C'!$Q$7,"",VLOOKUP(C29,'C'!$O$9:$P$10,2,FALSE))</f>
        <v/>
      </c>
      <c r="F29" s="433">
        <v>25</v>
      </c>
      <c r="H29" s="431" t="str">
        <f t="shared" si="0"/>
        <v/>
      </c>
      <c r="J29" s="510"/>
      <c r="L29" s="512" t="s">
        <v>147</v>
      </c>
      <c r="N29" s="435"/>
      <c r="O29" s="437"/>
      <c r="P29" s="515" t="s">
        <v>222</v>
      </c>
    </row>
    <row r="30" spans="2:32" x14ac:dyDescent="0.2">
      <c r="B30" s="431">
        <f>IF(LEFT($D30,Dashboard!$N$4)=Dashboard!$N$5,MAX($B$4:$B29)+1,0)</f>
        <v>0</v>
      </c>
      <c r="C30" s="24">
        <v>26</v>
      </c>
      <c r="D30" s="432" t="str">
        <f>IF(C30&gt;'C'!$Q$7,"",VLOOKUP(C30,'C'!$O$9:$P$10,2,FALSE))</f>
        <v/>
      </c>
      <c r="F30" s="433">
        <v>26</v>
      </c>
      <c r="H30" s="431" t="str">
        <f t="shared" si="0"/>
        <v/>
      </c>
      <c r="J30" s="510"/>
      <c r="L30" s="512" t="s">
        <v>146</v>
      </c>
      <c r="N30" s="435"/>
      <c r="O30" s="437"/>
      <c r="P30" s="515" t="s">
        <v>223</v>
      </c>
    </row>
    <row r="31" spans="2:32" x14ac:dyDescent="0.2">
      <c r="B31" s="431">
        <f>IF(LEFT($D31,Dashboard!$N$4)=Dashboard!$N$5,MAX($B$4:$B30)+1,0)</f>
        <v>0</v>
      </c>
      <c r="C31" s="24">
        <v>27</v>
      </c>
      <c r="D31" s="432" t="str">
        <f>IF(C31&gt;'C'!$Q$7,"",VLOOKUP(C31,'C'!$O$9:$P$10,2,FALSE))</f>
        <v/>
      </c>
      <c r="F31" s="433">
        <v>27</v>
      </c>
      <c r="H31" s="431" t="str">
        <f t="shared" si="0"/>
        <v/>
      </c>
      <c r="J31" s="510"/>
      <c r="L31" s="512" t="s">
        <v>32</v>
      </c>
      <c r="N31" s="435"/>
      <c r="O31" s="437"/>
      <c r="P31" s="515" t="s">
        <v>224</v>
      </c>
    </row>
    <row r="32" spans="2:32" x14ac:dyDescent="0.2">
      <c r="B32" s="431">
        <f>IF(LEFT($D32,Dashboard!$N$4)=Dashboard!$N$5,MAX($B$4:$B31)+1,0)</f>
        <v>0</v>
      </c>
      <c r="C32" s="24">
        <v>28</v>
      </c>
      <c r="D32" s="432" t="str">
        <f>IF(C32&gt;'C'!$Q$7,"",VLOOKUP(C32,'C'!$O$9:$P$10,2,FALSE))</f>
        <v/>
      </c>
      <c r="F32" s="433">
        <v>28</v>
      </c>
      <c r="H32" s="431" t="str">
        <f t="shared" si="0"/>
        <v/>
      </c>
      <c r="J32" s="510"/>
      <c r="L32" s="512" t="s">
        <v>152</v>
      </c>
      <c r="N32" s="435"/>
      <c r="O32" s="437"/>
      <c r="P32" s="515" t="s">
        <v>225</v>
      </c>
    </row>
    <row r="33" spans="2:16" x14ac:dyDescent="0.2">
      <c r="B33" s="431">
        <f>IF(LEFT($D33,Dashboard!$N$4)=Dashboard!$N$5,MAX($B$4:$B32)+1,0)</f>
        <v>0</v>
      </c>
      <c r="C33" s="24">
        <v>29</v>
      </c>
      <c r="D33" s="432" t="str">
        <f>IF(C33&gt;'C'!$Q$7,"",VLOOKUP(C33,'C'!$O$9:$P$10,2,FALSE))</f>
        <v/>
      </c>
      <c r="F33" s="433">
        <v>29</v>
      </c>
      <c r="H33" s="431" t="str">
        <f t="shared" si="0"/>
        <v/>
      </c>
      <c r="J33" s="511"/>
      <c r="L33" s="512" t="s">
        <v>50</v>
      </c>
      <c r="N33" s="435"/>
      <c r="O33" s="437"/>
      <c r="P33" s="515"/>
    </row>
    <row r="34" spans="2:16" x14ac:dyDescent="0.2">
      <c r="B34" s="431">
        <f>IF(LEFT($D34,Dashboard!$N$4)=Dashboard!$N$5,MAX($B$4:$B33)+1,0)</f>
        <v>0</v>
      </c>
      <c r="C34" s="24">
        <v>30</v>
      </c>
      <c r="D34" s="432" t="str">
        <f>IF(C34&gt;'C'!$Q$7,"",VLOOKUP(C34,'C'!$O$9:$P$10,2,FALSE))</f>
        <v/>
      </c>
      <c r="F34" s="433">
        <v>30</v>
      </c>
      <c r="H34" s="431" t="str">
        <f t="shared" ref="H34:H97" si="1">IF(OR(H33=1,H33=""),"",H33-1)</f>
        <v/>
      </c>
      <c r="L34" s="512" t="s">
        <v>35</v>
      </c>
      <c r="N34" s="435"/>
      <c r="O34" s="437"/>
      <c r="P34" s="436"/>
    </row>
    <row r="35" spans="2:16" x14ac:dyDescent="0.2">
      <c r="B35" s="431">
        <f>IF(LEFT($D35,Dashboard!$N$4)=Dashboard!$N$5,MAX($B$4:$B34)+1,0)</f>
        <v>0</v>
      </c>
      <c r="C35" s="24">
        <v>31</v>
      </c>
      <c r="D35" s="432" t="str">
        <f>IF(C35&gt;'C'!$Q$7,"",VLOOKUP(C35,'C'!$O$9:$P$10,2,FALSE))</f>
        <v/>
      </c>
      <c r="F35" s="433">
        <v>31</v>
      </c>
      <c r="H35" s="431" t="str">
        <f t="shared" si="1"/>
        <v/>
      </c>
      <c r="L35" s="512" t="s">
        <v>148</v>
      </c>
      <c r="N35" s="435"/>
    </row>
    <row r="36" spans="2:16" x14ac:dyDescent="0.2">
      <c r="B36" s="431">
        <f>IF(LEFT($D36,Dashboard!$N$4)=Dashboard!$N$5,MAX($B$4:$B35)+1,0)</f>
        <v>0</v>
      </c>
      <c r="C36" s="24">
        <v>32</v>
      </c>
      <c r="D36" s="432" t="str">
        <f>IF(C36&gt;'C'!$Q$7,"",VLOOKUP(C36,'C'!$O$9:$P$10,2,FALSE))</f>
        <v/>
      </c>
      <c r="F36" s="433">
        <v>32</v>
      </c>
      <c r="H36" s="431" t="str">
        <f t="shared" si="1"/>
        <v/>
      </c>
      <c r="L36" s="512" t="s">
        <v>149</v>
      </c>
      <c r="N36" s="435"/>
    </row>
    <row r="37" spans="2:16" x14ac:dyDescent="0.2">
      <c r="B37" s="431">
        <f>IF(LEFT($D37,Dashboard!$N$4)=Dashboard!$N$5,MAX($B$4:$B36)+1,0)</f>
        <v>0</v>
      </c>
      <c r="C37" s="24">
        <v>33</v>
      </c>
      <c r="D37" s="432" t="str">
        <f>IF(C37&gt;'C'!$Q$7,"",VLOOKUP(C37,'C'!$O$9:$P$10,2,FALSE))</f>
        <v/>
      </c>
      <c r="F37" s="433">
        <v>33</v>
      </c>
      <c r="H37" s="431" t="str">
        <f t="shared" si="1"/>
        <v/>
      </c>
      <c r="L37" s="514" t="s">
        <v>40</v>
      </c>
      <c r="N37" s="435"/>
    </row>
    <row r="38" spans="2:16" x14ac:dyDescent="0.2">
      <c r="B38" s="431">
        <f>IF(LEFT($D38,Dashboard!$N$4)=Dashboard!$N$5,MAX($B$4:$B37)+1,0)</f>
        <v>0</v>
      </c>
      <c r="C38" s="24">
        <v>34</v>
      </c>
      <c r="D38" s="432" t="str">
        <f>IF(C38&gt;'C'!$Q$7,"",VLOOKUP(C38,'C'!$O$9:$P$10,2,FALSE))</f>
        <v/>
      </c>
      <c r="F38" s="433">
        <v>34</v>
      </c>
      <c r="H38" s="431" t="str">
        <f t="shared" si="1"/>
        <v/>
      </c>
      <c r="L38" s="512" t="s">
        <v>150</v>
      </c>
      <c r="N38" s="435"/>
    </row>
    <row r="39" spans="2:16" x14ac:dyDescent="0.2">
      <c r="B39" s="431">
        <f>IF(LEFT($D39,Dashboard!$N$4)=Dashboard!$N$5,MAX($B$4:$B38)+1,0)</f>
        <v>0</v>
      </c>
      <c r="C39" s="24">
        <v>35</v>
      </c>
      <c r="D39" s="432" t="str">
        <f>IF(C39&gt;'C'!$Q$7,"",VLOOKUP(C39,'C'!$O$9:$P$10,2,FALSE))</f>
        <v/>
      </c>
      <c r="F39" s="433">
        <v>35</v>
      </c>
      <c r="H39" s="431" t="str">
        <f t="shared" si="1"/>
        <v/>
      </c>
      <c r="L39" s="512" t="s">
        <v>153</v>
      </c>
      <c r="N39" s="435"/>
    </row>
    <row r="40" spans="2:16" x14ac:dyDescent="0.2">
      <c r="B40" s="431">
        <f>IF(LEFT($D40,Dashboard!$N$4)=Dashboard!$N$5,MAX($B$4:$B39)+1,0)</f>
        <v>0</v>
      </c>
      <c r="C40" s="24">
        <v>36</v>
      </c>
      <c r="D40" s="432" t="str">
        <f>IF(C40&gt;'C'!$Q$7,"",VLOOKUP(C40,'C'!$O$9:$P$10,2,FALSE))</f>
        <v/>
      </c>
      <c r="F40" s="433">
        <v>36</v>
      </c>
      <c r="H40" s="431" t="str">
        <f t="shared" si="1"/>
        <v/>
      </c>
      <c r="L40" s="512" t="s">
        <v>151</v>
      </c>
      <c r="N40" s="435"/>
    </row>
    <row r="41" spans="2:16" x14ac:dyDescent="0.2">
      <c r="B41" s="431">
        <f>IF(LEFT($D41,Dashboard!$N$4)=Dashboard!$N$5,MAX($B$4:$B40)+1,0)</f>
        <v>0</v>
      </c>
      <c r="C41" s="24">
        <v>37</v>
      </c>
      <c r="D41" s="432" t="str">
        <f>IF(C41&gt;'C'!$Q$7,"",VLOOKUP(C41,'C'!$O$9:$P$10,2,FALSE))</f>
        <v/>
      </c>
      <c r="F41" s="433">
        <v>37</v>
      </c>
      <c r="H41" s="431" t="str">
        <f t="shared" si="1"/>
        <v/>
      </c>
      <c r="L41" s="512" t="s">
        <v>37</v>
      </c>
      <c r="N41" s="435"/>
    </row>
    <row r="42" spans="2:16" x14ac:dyDescent="0.2">
      <c r="B42" s="431">
        <f>IF(LEFT($D42,Dashboard!$N$4)=Dashboard!$N$5,MAX($B$4:$B41)+1,0)</f>
        <v>0</v>
      </c>
      <c r="C42" s="24">
        <v>38</v>
      </c>
      <c r="D42" s="432" t="str">
        <f>IF(C42&gt;'C'!$Q$7,"",VLOOKUP(C42,'C'!$O$9:$P$10,2,FALSE))</f>
        <v/>
      </c>
      <c r="F42" s="433">
        <v>38</v>
      </c>
      <c r="H42" s="431" t="str">
        <f t="shared" si="1"/>
        <v/>
      </c>
      <c r="L42" s="512" t="s">
        <v>51</v>
      </c>
      <c r="N42" s="435"/>
    </row>
    <row r="43" spans="2:16" x14ac:dyDescent="0.2">
      <c r="B43" s="431">
        <f>IF(LEFT($D43,Dashboard!$N$4)=Dashboard!$N$5,MAX($B$4:$B42)+1,0)</f>
        <v>0</v>
      </c>
      <c r="C43" s="24">
        <v>39</v>
      </c>
      <c r="D43" s="432" t="str">
        <f>IF(C43&gt;'C'!$Q$7,"",VLOOKUP(C43,'C'!$O$9:$P$10,2,FALSE))</f>
        <v/>
      </c>
      <c r="F43" s="433">
        <v>39</v>
      </c>
      <c r="H43" s="431" t="str">
        <f t="shared" si="1"/>
        <v/>
      </c>
      <c r="L43" s="512" t="s">
        <v>107</v>
      </c>
      <c r="N43" s="435"/>
    </row>
    <row r="44" spans="2:16" x14ac:dyDescent="0.2">
      <c r="B44" s="431">
        <f>IF(LEFT($D44,Dashboard!$N$4)=Dashboard!$N$5,MAX($B$4:$B43)+1,0)</f>
        <v>0</v>
      </c>
      <c r="C44" s="24">
        <v>40</v>
      </c>
      <c r="D44" s="432" t="str">
        <f>IF(C44&gt;'C'!$Q$7,"",VLOOKUP(C44,'C'!$O$9:$P$10,2,FALSE))</f>
        <v/>
      </c>
      <c r="F44" s="433">
        <v>40</v>
      </c>
      <c r="H44" s="431" t="str">
        <f t="shared" si="1"/>
        <v/>
      </c>
      <c r="L44" s="515" t="s">
        <v>49</v>
      </c>
      <c r="N44" s="435"/>
    </row>
    <row r="45" spans="2:16" x14ac:dyDescent="0.2">
      <c r="B45" s="431">
        <f>IF(LEFT($D45,Dashboard!$N$4)=Dashboard!$N$5,MAX($B$4:$B44)+1,0)</f>
        <v>0</v>
      </c>
      <c r="C45" s="24">
        <v>41</v>
      </c>
      <c r="D45" s="432" t="str">
        <f>IF(C45&gt;'C'!$Q$7,"",VLOOKUP(C45,'C'!$O$9:$P$10,2,FALSE))</f>
        <v/>
      </c>
      <c r="F45" s="433">
        <v>41</v>
      </c>
      <c r="H45" s="431" t="str">
        <f t="shared" si="1"/>
        <v/>
      </c>
      <c r="L45" s="514" t="s">
        <v>43</v>
      </c>
      <c r="N45" s="435"/>
    </row>
    <row r="46" spans="2:16" x14ac:dyDescent="0.2">
      <c r="B46" s="431">
        <f>IF(LEFT($D46,Dashboard!$N$4)=Dashboard!$N$5,MAX($B$4:$B45)+1,0)</f>
        <v>0</v>
      </c>
      <c r="C46" s="24">
        <v>42</v>
      </c>
      <c r="D46" s="432" t="str">
        <f>IF(C46&gt;'C'!$Q$7,"",VLOOKUP(C46,'C'!$O$9:$P$10,2,FALSE))</f>
        <v/>
      </c>
      <c r="F46" s="433">
        <v>42</v>
      </c>
      <c r="H46" s="431" t="str">
        <f t="shared" si="1"/>
        <v/>
      </c>
      <c r="L46" s="512" t="s">
        <v>30</v>
      </c>
      <c r="N46" s="435"/>
    </row>
    <row r="47" spans="2:16" x14ac:dyDescent="0.2">
      <c r="B47" s="431">
        <f>IF(LEFT($D47,Dashboard!$N$4)=Dashboard!$N$5,MAX($B$4:$B46)+1,0)</f>
        <v>0</v>
      </c>
      <c r="C47" s="24">
        <v>43</v>
      </c>
      <c r="D47" s="432" t="str">
        <f>IF(C47&gt;'C'!$Q$7,"",VLOOKUP(C47,'C'!$O$9:$P$10,2,FALSE))</f>
        <v/>
      </c>
      <c r="F47" s="433">
        <v>43</v>
      </c>
      <c r="H47" s="431" t="str">
        <f t="shared" si="1"/>
        <v/>
      </c>
      <c r="L47" s="514"/>
      <c r="N47" s="435"/>
    </row>
    <row r="48" spans="2:16" x14ac:dyDescent="0.2">
      <c r="B48" s="431">
        <f>IF(LEFT($D48,Dashboard!$N$4)=Dashboard!$N$5,MAX($B$4:$B47)+1,0)</f>
        <v>0</v>
      </c>
      <c r="C48" s="24">
        <v>44</v>
      </c>
      <c r="D48" s="432" t="str">
        <f>IF(C48&gt;'C'!$Q$7,"",VLOOKUP(C48,'C'!$O$9:$P$10,2,FALSE))</f>
        <v/>
      </c>
      <c r="F48" s="433">
        <v>44</v>
      </c>
      <c r="H48" s="431" t="str">
        <f t="shared" si="1"/>
        <v/>
      </c>
      <c r="L48" s="514"/>
      <c r="N48" s="435"/>
    </row>
    <row r="49" spans="2:14" x14ac:dyDescent="0.2">
      <c r="B49" s="431">
        <f>IF(LEFT($D49,Dashboard!$N$4)=Dashboard!$N$5,MAX($B$4:$B48)+1,0)</f>
        <v>0</v>
      </c>
      <c r="C49" s="24">
        <v>45</v>
      </c>
      <c r="D49" s="432" t="str">
        <f>IF(C49&gt;'C'!$Q$7,"",VLOOKUP(C49,'C'!$O$9:$P$10,2,FALSE))</f>
        <v/>
      </c>
      <c r="F49" s="433">
        <v>45</v>
      </c>
      <c r="H49" s="431" t="str">
        <f t="shared" si="1"/>
        <v/>
      </c>
      <c r="L49" s="514"/>
      <c r="N49" s="435"/>
    </row>
    <row r="50" spans="2:14" x14ac:dyDescent="0.2">
      <c r="B50" s="431">
        <f>IF(LEFT($D50,Dashboard!$N$4)=Dashboard!$N$5,MAX($B$4:$B49)+1,0)</f>
        <v>0</v>
      </c>
      <c r="C50" s="24">
        <v>46</v>
      </c>
      <c r="D50" s="432" t="str">
        <f>IF(C50&gt;'C'!$Q$7,"",VLOOKUP(C50,'C'!$O$9:$P$10,2,FALSE))</f>
        <v/>
      </c>
      <c r="F50" s="433">
        <v>46</v>
      </c>
      <c r="H50" s="431" t="str">
        <f t="shared" si="1"/>
        <v/>
      </c>
      <c r="L50" s="514"/>
      <c r="N50" s="435"/>
    </row>
    <row r="51" spans="2:14" x14ac:dyDescent="0.2">
      <c r="B51" s="431">
        <f>IF(LEFT($D51,Dashboard!$N$4)=Dashboard!$N$5,MAX($B$4:$B50)+1,0)</f>
        <v>0</v>
      </c>
      <c r="C51" s="24">
        <v>47</v>
      </c>
      <c r="D51" s="432" t="str">
        <f>IF(C51&gt;'C'!$Q$7,"",VLOOKUP(C51,'C'!$O$9:$P$10,2,FALSE))</f>
        <v/>
      </c>
      <c r="F51" s="433">
        <v>47</v>
      </c>
      <c r="H51" s="431" t="str">
        <f t="shared" si="1"/>
        <v/>
      </c>
      <c r="L51" s="514"/>
      <c r="N51" s="435"/>
    </row>
    <row r="52" spans="2:14" x14ac:dyDescent="0.2">
      <c r="B52" s="431">
        <f>IF(LEFT($D52,Dashboard!$N$4)=Dashboard!$N$5,MAX($B$4:$B51)+1,0)</f>
        <v>0</v>
      </c>
      <c r="C52" s="24">
        <v>48</v>
      </c>
      <c r="D52" s="432" t="str">
        <f>IF(C52&gt;'C'!$Q$7,"",VLOOKUP(C52,'C'!$O$9:$P$10,2,FALSE))</f>
        <v/>
      </c>
      <c r="F52" s="433">
        <v>48</v>
      </c>
      <c r="H52" s="431" t="str">
        <f t="shared" si="1"/>
        <v/>
      </c>
      <c r="L52" s="514"/>
      <c r="N52" s="435"/>
    </row>
    <row r="53" spans="2:14" x14ac:dyDescent="0.2">
      <c r="B53" s="431">
        <f>IF(LEFT($D53,Dashboard!$N$4)=Dashboard!$N$5,MAX($B$4:$B52)+1,0)</f>
        <v>0</v>
      </c>
      <c r="C53" s="24">
        <v>49</v>
      </c>
      <c r="D53" s="432" t="str">
        <f>IF(C53&gt;'C'!$Q$7,"",VLOOKUP(C53,'C'!$O$9:$P$10,2,FALSE))</f>
        <v/>
      </c>
      <c r="F53" s="433">
        <v>49</v>
      </c>
      <c r="H53" s="431" t="str">
        <f t="shared" si="1"/>
        <v/>
      </c>
      <c r="L53" s="514"/>
      <c r="N53" s="435"/>
    </row>
    <row r="54" spans="2:14" x14ac:dyDescent="0.2">
      <c r="B54" s="431">
        <f>IF(LEFT($D54,Dashboard!$N$4)=Dashboard!$N$5,MAX($B$4:$B53)+1,0)</f>
        <v>0</v>
      </c>
      <c r="C54" s="24">
        <v>50</v>
      </c>
      <c r="D54" s="432" t="str">
        <f>IF(C54&gt;'C'!$Q$7,"",VLOOKUP(C54,'C'!$O$9:$P$10,2,FALSE))</f>
        <v/>
      </c>
      <c r="F54" s="433">
        <v>50</v>
      </c>
      <c r="H54" s="431" t="str">
        <f t="shared" si="1"/>
        <v/>
      </c>
      <c r="L54" s="514"/>
      <c r="N54" s="435"/>
    </row>
    <row r="55" spans="2:14" x14ac:dyDescent="0.2">
      <c r="B55" s="431">
        <f>IF(LEFT($D55,Dashboard!$N$4)=Dashboard!$N$5,MAX($B$4:$B54)+1,0)</f>
        <v>0</v>
      </c>
      <c r="C55" s="24">
        <v>51</v>
      </c>
      <c r="D55" s="432" t="str">
        <f>IF(C55&gt;'C'!$Q$7,"",VLOOKUP(C55,'C'!$O$9:$P$10,2,FALSE))</f>
        <v/>
      </c>
      <c r="F55" s="433">
        <v>51</v>
      </c>
      <c r="H55" s="431" t="str">
        <f t="shared" si="1"/>
        <v/>
      </c>
      <c r="L55" s="514"/>
      <c r="N55" s="435"/>
    </row>
    <row r="56" spans="2:14" x14ac:dyDescent="0.2">
      <c r="B56" s="431">
        <f>IF(LEFT($D56,Dashboard!$N$4)=Dashboard!$N$5,MAX($B$4:$B55)+1,0)</f>
        <v>0</v>
      </c>
      <c r="C56" s="24">
        <v>52</v>
      </c>
      <c r="D56" s="432" t="str">
        <f>IF(C56&gt;'C'!$Q$7,"",VLOOKUP(C56,'C'!$O$9:$P$10,2,FALSE))</f>
        <v/>
      </c>
      <c r="F56" s="433">
        <v>52</v>
      </c>
      <c r="H56" s="431" t="str">
        <f t="shared" si="1"/>
        <v/>
      </c>
      <c r="L56" s="514"/>
      <c r="N56" s="435"/>
    </row>
    <row r="57" spans="2:14" x14ac:dyDescent="0.2">
      <c r="B57" s="431">
        <f>IF(LEFT($D57,Dashboard!$N$4)=Dashboard!$N$5,MAX($B$4:$B56)+1,0)</f>
        <v>0</v>
      </c>
      <c r="C57" s="24">
        <v>53</v>
      </c>
      <c r="D57" s="432" t="str">
        <f>IF(C57&gt;'C'!$Q$7,"",VLOOKUP(C57,'C'!$O$9:$P$10,2,FALSE))</f>
        <v/>
      </c>
      <c r="F57" s="433">
        <v>53</v>
      </c>
      <c r="H57" s="431" t="str">
        <f t="shared" si="1"/>
        <v/>
      </c>
      <c r="L57" s="514"/>
      <c r="N57" s="435"/>
    </row>
    <row r="58" spans="2:14" x14ac:dyDescent="0.2">
      <c r="B58" s="431">
        <f>IF(LEFT($D58,Dashboard!$N$4)=Dashboard!$N$5,MAX($B$4:$B57)+1,0)</f>
        <v>0</v>
      </c>
      <c r="C58" s="24">
        <v>54</v>
      </c>
      <c r="D58" s="432" t="str">
        <f>IF(C58&gt;'C'!$Q$7,"",VLOOKUP(C58,'C'!$O$9:$P$10,2,FALSE))</f>
        <v/>
      </c>
      <c r="F58" s="433">
        <v>54</v>
      </c>
      <c r="H58" s="431" t="str">
        <f t="shared" si="1"/>
        <v/>
      </c>
      <c r="L58" s="514"/>
      <c r="N58" s="435"/>
    </row>
    <row r="59" spans="2:14" x14ac:dyDescent="0.2">
      <c r="B59" s="431">
        <f>IF(LEFT($D59,Dashboard!$N$4)=Dashboard!$N$5,MAX($B$4:$B58)+1,0)</f>
        <v>0</v>
      </c>
      <c r="C59" s="24">
        <v>55</v>
      </c>
      <c r="D59" s="432" t="str">
        <f>IF(C59&gt;'C'!$Q$7,"",VLOOKUP(C59,'C'!$O$9:$P$10,2,FALSE))</f>
        <v/>
      </c>
      <c r="F59" s="433">
        <v>55</v>
      </c>
      <c r="H59" s="431" t="str">
        <f t="shared" si="1"/>
        <v/>
      </c>
      <c r="L59" s="514"/>
      <c r="N59" s="435"/>
    </row>
    <row r="60" spans="2:14" x14ac:dyDescent="0.2">
      <c r="B60" s="431">
        <f>IF(LEFT($D60,Dashboard!$N$4)=Dashboard!$N$5,MAX($B$4:$B59)+1,0)</f>
        <v>0</v>
      </c>
      <c r="C60" s="24">
        <v>56</v>
      </c>
      <c r="D60" s="432" t="str">
        <f>IF(C60&gt;'C'!$Q$7,"",VLOOKUP(C60,'C'!$O$9:$P$10,2,FALSE))</f>
        <v/>
      </c>
      <c r="F60" s="433">
        <v>56</v>
      </c>
      <c r="H60" s="431" t="str">
        <f t="shared" si="1"/>
        <v/>
      </c>
      <c r="L60" s="514"/>
      <c r="N60" s="435"/>
    </row>
    <row r="61" spans="2:14" x14ac:dyDescent="0.2">
      <c r="B61" s="431">
        <f>IF(LEFT($D61,Dashboard!$N$4)=Dashboard!$N$5,MAX($B$4:$B60)+1,0)</f>
        <v>0</v>
      </c>
      <c r="C61" s="24">
        <v>57</v>
      </c>
      <c r="D61" s="432" t="str">
        <f>IF(C61&gt;'C'!$Q$7,"",VLOOKUP(C61,'C'!$O$9:$P$10,2,FALSE))</f>
        <v/>
      </c>
      <c r="F61" s="433">
        <v>57</v>
      </c>
      <c r="H61" s="431" t="str">
        <f t="shared" si="1"/>
        <v/>
      </c>
      <c r="L61" s="514"/>
      <c r="N61" s="435"/>
    </row>
    <row r="62" spans="2:14" x14ac:dyDescent="0.2">
      <c r="B62" s="431">
        <f>IF(LEFT($D62,Dashboard!$N$4)=Dashboard!$N$5,MAX($B$4:$B61)+1,0)</f>
        <v>0</v>
      </c>
      <c r="C62" s="24">
        <v>58</v>
      </c>
      <c r="D62" s="432" t="str">
        <f>IF(C62&gt;'C'!$Q$7,"",VLOOKUP(C62,'C'!$O$9:$P$10,2,FALSE))</f>
        <v/>
      </c>
      <c r="F62" s="433">
        <v>58</v>
      </c>
      <c r="H62" s="431" t="str">
        <f t="shared" si="1"/>
        <v/>
      </c>
      <c r="N62" s="435"/>
    </row>
    <row r="63" spans="2:14" x14ac:dyDescent="0.2">
      <c r="B63" s="431">
        <f>IF(LEFT($D63,Dashboard!$N$4)=Dashboard!$N$5,MAX($B$4:$B62)+1,0)</f>
        <v>0</v>
      </c>
      <c r="C63" s="24">
        <v>59</v>
      </c>
      <c r="D63" s="432" t="str">
        <f>IF(C63&gt;'C'!$Q$7,"",VLOOKUP(C63,'C'!$O$9:$P$10,2,FALSE))</f>
        <v/>
      </c>
      <c r="F63" s="433">
        <v>59</v>
      </c>
      <c r="H63" s="431" t="str">
        <f t="shared" si="1"/>
        <v/>
      </c>
      <c r="N63" s="435"/>
    </row>
    <row r="64" spans="2:14" x14ac:dyDescent="0.2">
      <c r="B64" s="431">
        <f>IF(LEFT($D64,Dashboard!$N$4)=Dashboard!$N$5,MAX($B$4:$B63)+1,0)</f>
        <v>0</v>
      </c>
      <c r="C64" s="24">
        <v>60</v>
      </c>
      <c r="D64" s="432" t="str">
        <f>IF(C64&gt;'C'!$Q$7,"",VLOOKUP(C64,'C'!$O$9:$P$10,2,FALSE))</f>
        <v/>
      </c>
      <c r="F64" s="433">
        <v>60</v>
      </c>
      <c r="H64" s="431" t="str">
        <f t="shared" si="1"/>
        <v/>
      </c>
      <c r="N64" s="435"/>
    </row>
    <row r="65" spans="2:14" x14ac:dyDescent="0.2">
      <c r="B65" s="431">
        <f>IF(LEFT($D65,Dashboard!$N$4)=Dashboard!$N$5,MAX($B$4:$B64)+1,0)</f>
        <v>0</v>
      </c>
      <c r="C65" s="24">
        <v>61</v>
      </c>
      <c r="D65" s="432" t="str">
        <f>IF(C65&gt;'C'!$Q$7,"",VLOOKUP(C65,'C'!$O$9:$P$10,2,FALSE))</f>
        <v/>
      </c>
      <c r="F65" s="433">
        <v>61</v>
      </c>
      <c r="H65" s="431" t="str">
        <f t="shared" si="1"/>
        <v/>
      </c>
      <c r="N65" s="435"/>
    </row>
    <row r="66" spans="2:14" x14ac:dyDescent="0.2">
      <c r="B66" s="431">
        <f>IF(LEFT($D66,Dashboard!$N$4)=Dashboard!$N$5,MAX($B$4:$B65)+1,0)</f>
        <v>0</v>
      </c>
      <c r="C66" s="24">
        <v>62</v>
      </c>
      <c r="D66" s="432" t="str">
        <f>IF(C66&gt;'C'!$Q$7,"",VLOOKUP(C66,'C'!$O$9:$P$10,2,FALSE))</f>
        <v/>
      </c>
      <c r="F66" s="433">
        <v>62</v>
      </c>
      <c r="H66" s="431" t="str">
        <f t="shared" si="1"/>
        <v/>
      </c>
      <c r="N66" s="435"/>
    </row>
    <row r="67" spans="2:14" x14ac:dyDescent="0.2">
      <c r="B67" s="431">
        <f>IF(LEFT($D67,Dashboard!$N$4)=Dashboard!$N$5,MAX($B$4:$B66)+1,0)</f>
        <v>0</v>
      </c>
      <c r="C67" s="24">
        <v>63</v>
      </c>
      <c r="D67" s="432" t="str">
        <f>IF(C67&gt;'C'!$Q$7,"",VLOOKUP(C67,'C'!$O$9:$P$10,2,FALSE))</f>
        <v/>
      </c>
      <c r="F67" s="433">
        <v>63</v>
      </c>
      <c r="H67" s="431" t="str">
        <f t="shared" si="1"/>
        <v/>
      </c>
    </row>
    <row r="68" spans="2:14" x14ac:dyDescent="0.2">
      <c r="B68" s="431">
        <f>IF(LEFT($D68,Dashboard!$N$4)=Dashboard!$N$5,MAX($B$4:$B67)+1,0)</f>
        <v>0</v>
      </c>
      <c r="C68" s="24">
        <v>64</v>
      </c>
      <c r="D68" s="432" t="str">
        <f>IF(C68&gt;'C'!$Q$7,"",VLOOKUP(C68,'C'!$O$9:$P$10,2,FALSE))</f>
        <v/>
      </c>
      <c r="F68" s="433">
        <v>64</v>
      </c>
      <c r="H68" s="431" t="str">
        <f t="shared" si="1"/>
        <v/>
      </c>
    </row>
    <row r="69" spans="2:14" x14ac:dyDescent="0.2">
      <c r="B69" s="431">
        <f>IF(LEFT($D69,Dashboard!$N$4)=Dashboard!$N$5,MAX($B$4:$B68)+1,0)</f>
        <v>0</v>
      </c>
      <c r="C69" s="24">
        <v>65</v>
      </c>
      <c r="D69" s="432" t="str">
        <f>IF(C69&gt;'C'!$Q$7,"",VLOOKUP(C69,'C'!$O$9:$P$10,2,FALSE))</f>
        <v/>
      </c>
      <c r="F69" s="433">
        <v>65</v>
      </c>
      <c r="H69" s="431" t="str">
        <f t="shared" si="1"/>
        <v/>
      </c>
    </row>
    <row r="70" spans="2:14" x14ac:dyDescent="0.2">
      <c r="B70" s="431">
        <f>IF(LEFT($D70,Dashboard!$N$4)=Dashboard!$N$5,MAX($B$4:$B69)+1,0)</f>
        <v>0</v>
      </c>
      <c r="C70" s="24">
        <v>66</v>
      </c>
      <c r="D70" s="432" t="str">
        <f>IF(C70&gt;'C'!$Q$7,"",VLOOKUP(C70,'C'!$O$9:$P$10,2,FALSE))</f>
        <v/>
      </c>
      <c r="F70" s="433">
        <v>66</v>
      </c>
      <c r="H70" s="431" t="str">
        <f t="shared" si="1"/>
        <v/>
      </c>
    </row>
    <row r="71" spans="2:14" x14ac:dyDescent="0.2">
      <c r="B71" s="431">
        <f>IF(LEFT($D71,Dashboard!$N$4)=Dashboard!$N$5,MAX($B$4:$B70)+1,0)</f>
        <v>0</v>
      </c>
      <c r="C71" s="24">
        <v>67</v>
      </c>
      <c r="D71" s="432" t="str">
        <f>IF(C71&gt;'C'!$Q$7,"",VLOOKUP(C71,'C'!$O$9:$P$10,2,FALSE))</f>
        <v/>
      </c>
      <c r="F71" s="433">
        <v>67</v>
      </c>
      <c r="H71" s="431" t="str">
        <f t="shared" si="1"/>
        <v/>
      </c>
    </row>
    <row r="72" spans="2:14" x14ac:dyDescent="0.2">
      <c r="B72" s="431">
        <f>IF(LEFT($D72,Dashboard!$N$4)=Dashboard!$N$5,MAX($B$4:$B71)+1,0)</f>
        <v>0</v>
      </c>
      <c r="C72" s="24">
        <v>68</v>
      </c>
      <c r="D72" s="432" t="str">
        <f>IF(C72&gt;'C'!$Q$7,"",VLOOKUP(C72,'C'!$O$9:$P$10,2,FALSE))</f>
        <v/>
      </c>
      <c r="F72" s="433">
        <v>68</v>
      </c>
      <c r="H72" s="431" t="str">
        <f t="shared" si="1"/>
        <v/>
      </c>
    </row>
    <row r="73" spans="2:14" x14ac:dyDescent="0.2">
      <c r="B73" s="431">
        <f>IF(LEFT($D73,Dashboard!$N$4)=Dashboard!$N$5,MAX($B$4:$B72)+1,0)</f>
        <v>0</v>
      </c>
      <c r="C73" s="24">
        <v>69</v>
      </c>
      <c r="D73" s="432" t="str">
        <f>IF(C73&gt;'C'!$Q$7,"",VLOOKUP(C73,'C'!$O$9:$P$10,2,FALSE))</f>
        <v/>
      </c>
      <c r="F73" s="433">
        <v>69</v>
      </c>
      <c r="H73" s="431" t="str">
        <f t="shared" si="1"/>
        <v/>
      </c>
    </row>
    <row r="74" spans="2:14" x14ac:dyDescent="0.2">
      <c r="B74" s="431">
        <f>IF(LEFT($D74,Dashboard!$N$4)=Dashboard!$N$5,MAX($B$4:$B73)+1,0)</f>
        <v>0</v>
      </c>
      <c r="C74" s="24">
        <v>70</v>
      </c>
      <c r="D74" s="432" t="str">
        <f>IF(C74&gt;'C'!$Q$7,"",VLOOKUP(C74,'C'!$O$9:$P$10,2,FALSE))</f>
        <v/>
      </c>
      <c r="F74" s="433">
        <v>70</v>
      </c>
      <c r="H74" s="431" t="str">
        <f t="shared" si="1"/>
        <v/>
      </c>
    </row>
    <row r="75" spans="2:14" x14ac:dyDescent="0.2">
      <c r="B75" s="431">
        <f>IF(LEFT($D75,Dashboard!$N$4)=Dashboard!$N$5,MAX($B$4:$B74)+1,0)</f>
        <v>0</v>
      </c>
      <c r="C75" s="24">
        <v>71</v>
      </c>
      <c r="D75" s="432" t="str">
        <f>IF(C75&gt;'C'!$Q$7,"",VLOOKUP(C75,'C'!$O$9:$P$10,2,FALSE))</f>
        <v/>
      </c>
      <c r="F75" s="433">
        <v>71</v>
      </c>
      <c r="H75" s="431" t="str">
        <f t="shared" si="1"/>
        <v/>
      </c>
    </row>
    <row r="76" spans="2:14" x14ac:dyDescent="0.2">
      <c r="B76" s="431">
        <f>IF(LEFT($D76,Dashboard!$N$4)=Dashboard!$N$5,MAX($B$4:$B75)+1,0)</f>
        <v>0</v>
      </c>
      <c r="C76" s="24">
        <v>72</v>
      </c>
      <c r="D76" s="432" t="str">
        <f>IF(C76&gt;'C'!$Q$7,"",VLOOKUP(C76,'C'!$O$9:$P$10,2,FALSE))</f>
        <v/>
      </c>
      <c r="F76" s="433">
        <v>72</v>
      </c>
      <c r="H76" s="431" t="str">
        <f t="shared" si="1"/>
        <v/>
      </c>
    </row>
    <row r="77" spans="2:14" x14ac:dyDescent="0.2">
      <c r="B77" s="431">
        <f>IF(LEFT($D77,Dashboard!$N$4)=Dashboard!$N$5,MAX($B$4:$B76)+1,0)</f>
        <v>0</v>
      </c>
      <c r="C77" s="24">
        <v>73</v>
      </c>
      <c r="D77" s="432" t="str">
        <f>IF(C77&gt;'C'!$Q$7,"",VLOOKUP(C77,'C'!$O$9:$P$10,2,FALSE))</f>
        <v/>
      </c>
      <c r="F77" s="433">
        <v>73</v>
      </c>
      <c r="H77" s="431" t="str">
        <f t="shared" si="1"/>
        <v/>
      </c>
    </row>
    <row r="78" spans="2:14" x14ac:dyDescent="0.2">
      <c r="B78" s="431">
        <f>IF(LEFT($D78,Dashboard!$N$4)=Dashboard!$N$5,MAX($B$4:$B77)+1,0)</f>
        <v>0</v>
      </c>
      <c r="C78" s="24">
        <v>74</v>
      </c>
      <c r="D78" s="432" t="str">
        <f>IF(C78&gt;'C'!$Q$7,"",VLOOKUP(C78,'C'!$O$9:$P$10,2,FALSE))</f>
        <v/>
      </c>
      <c r="F78" s="433">
        <v>74</v>
      </c>
      <c r="H78" s="431" t="str">
        <f t="shared" si="1"/>
        <v/>
      </c>
    </row>
    <row r="79" spans="2:14" x14ac:dyDescent="0.2">
      <c r="B79" s="431">
        <f>IF(LEFT($D79,Dashboard!$N$4)=Dashboard!$N$5,MAX($B$4:$B78)+1,0)</f>
        <v>0</v>
      </c>
      <c r="C79" s="24">
        <v>75</v>
      </c>
      <c r="D79" s="432" t="str">
        <f>IF(C79&gt;'C'!$Q$7,"",VLOOKUP(C79,'C'!$O$9:$P$10,2,FALSE))</f>
        <v/>
      </c>
      <c r="F79" s="433">
        <v>75</v>
      </c>
      <c r="H79" s="431" t="str">
        <f t="shared" si="1"/>
        <v/>
      </c>
    </row>
    <row r="80" spans="2:14" x14ac:dyDescent="0.2">
      <c r="B80" s="431">
        <f>IF(LEFT($D80,Dashboard!$N$4)=Dashboard!$N$5,MAX($B$4:$B79)+1,0)</f>
        <v>0</v>
      </c>
      <c r="C80" s="24">
        <v>76</v>
      </c>
      <c r="D80" s="432" t="str">
        <f>IF(C80&gt;'C'!$Q$7,"",VLOOKUP(C80,'C'!$O$9:$P$10,2,FALSE))</f>
        <v/>
      </c>
      <c r="F80" s="433">
        <v>76</v>
      </c>
      <c r="H80" s="431" t="str">
        <f t="shared" si="1"/>
        <v/>
      </c>
    </row>
    <row r="81" spans="2:8" x14ac:dyDescent="0.2">
      <c r="B81" s="431">
        <f>IF(LEFT($D81,Dashboard!$N$4)=Dashboard!$N$5,MAX($B$4:$B80)+1,0)</f>
        <v>0</v>
      </c>
      <c r="C81" s="24">
        <v>77</v>
      </c>
      <c r="D81" s="432" t="str">
        <f>IF(C81&gt;'C'!$Q$7,"",VLOOKUP(C81,'C'!$O$9:$P$10,2,FALSE))</f>
        <v/>
      </c>
      <c r="F81" s="433">
        <v>77</v>
      </c>
      <c r="H81" s="431" t="str">
        <f t="shared" si="1"/>
        <v/>
      </c>
    </row>
    <row r="82" spans="2:8" x14ac:dyDescent="0.2">
      <c r="B82" s="431">
        <f>IF(LEFT($D82,Dashboard!$N$4)=Dashboard!$N$5,MAX($B$4:$B81)+1,0)</f>
        <v>0</v>
      </c>
      <c r="C82" s="24">
        <v>78</v>
      </c>
      <c r="D82" s="432" t="str">
        <f>IF(C82&gt;'C'!$Q$7,"",VLOOKUP(C82,'C'!$O$9:$P$10,2,FALSE))</f>
        <v/>
      </c>
      <c r="F82" s="433">
        <v>78</v>
      </c>
      <c r="H82" s="431" t="str">
        <f t="shared" si="1"/>
        <v/>
      </c>
    </row>
    <row r="83" spans="2:8" x14ac:dyDescent="0.2">
      <c r="B83" s="431">
        <f>IF(LEFT($D83,Dashboard!$N$4)=Dashboard!$N$5,MAX($B$4:$B82)+1,0)</f>
        <v>0</v>
      </c>
      <c r="C83" s="24">
        <v>79</v>
      </c>
      <c r="D83" s="432" t="str">
        <f>IF(C83&gt;'C'!$Q$7,"",VLOOKUP(C83,'C'!$O$9:$P$10,2,FALSE))</f>
        <v/>
      </c>
      <c r="F83" s="433">
        <v>79</v>
      </c>
      <c r="H83" s="431" t="str">
        <f t="shared" si="1"/>
        <v/>
      </c>
    </row>
    <row r="84" spans="2:8" x14ac:dyDescent="0.2">
      <c r="B84" s="431">
        <f>IF(LEFT($D84,Dashboard!$N$4)=Dashboard!$N$5,MAX($B$4:$B83)+1,0)</f>
        <v>0</v>
      </c>
      <c r="C84" s="24">
        <v>80</v>
      </c>
      <c r="D84" s="432" t="str">
        <f>IF(C84&gt;'C'!$Q$7,"",VLOOKUP(C84,'C'!$O$9:$P$10,2,FALSE))</f>
        <v/>
      </c>
      <c r="F84" s="433">
        <v>80</v>
      </c>
      <c r="H84" s="431" t="str">
        <f t="shared" si="1"/>
        <v/>
      </c>
    </row>
    <row r="85" spans="2:8" x14ac:dyDescent="0.2">
      <c r="B85" s="431">
        <f>IF(LEFT($D85,Dashboard!$N$4)=Dashboard!$N$5,MAX($B$4:$B84)+1,0)</f>
        <v>0</v>
      </c>
      <c r="C85" s="24">
        <v>81</v>
      </c>
      <c r="D85" s="432" t="str">
        <f>IF(C85&gt;'C'!$Q$7,"",VLOOKUP(C85,'C'!$O$9:$P$10,2,FALSE))</f>
        <v/>
      </c>
      <c r="F85" s="433">
        <v>81</v>
      </c>
      <c r="H85" s="431" t="str">
        <f t="shared" si="1"/>
        <v/>
      </c>
    </row>
    <row r="86" spans="2:8" x14ac:dyDescent="0.2">
      <c r="B86" s="431">
        <f>IF(LEFT($D86,Dashboard!$N$4)=Dashboard!$N$5,MAX($B$4:$B85)+1,0)</f>
        <v>0</v>
      </c>
      <c r="C86" s="24">
        <v>82</v>
      </c>
      <c r="D86" s="432" t="str">
        <f>IF(C86&gt;'C'!$Q$7,"",VLOOKUP(C86,'C'!$O$9:$P$10,2,FALSE))</f>
        <v/>
      </c>
      <c r="F86" s="433">
        <v>82</v>
      </c>
      <c r="H86" s="431" t="str">
        <f t="shared" si="1"/>
        <v/>
      </c>
    </row>
    <row r="87" spans="2:8" x14ac:dyDescent="0.2">
      <c r="B87" s="431">
        <f>IF(LEFT($D87,Dashboard!$N$4)=Dashboard!$N$5,MAX($B$4:$B86)+1,0)</f>
        <v>0</v>
      </c>
      <c r="C87" s="24">
        <v>83</v>
      </c>
      <c r="D87" s="432" t="str">
        <f>IF(C87&gt;'C'!$Q$7,"",VLOOKUP(C87,'C'!$O$9:$P$10,2,FALSE))</f>
        <v/>
      </c>
      <c r="F87" s="433">
        <v>83</v>
      </c>
      <c r="H87" s="431" t="str">
        <f t="shared" si="1"/>
        <v/>
      </c>
    </row>
    <row r="88" spans="2:8" x14ac:dyDescent="0.2">
      <c r="B88" s="431">
        <f>IF(LEFT($D88,Dashboard!$N$4)=Dashboard!$N$5,MAX($B$4:$B87)+1,0)</f>
        <v>0</v>
      </c>
      <c r="C88" s="24">
        <v>84</v>
      </c>
      <c r="D88" s="432" t="str">
        <f>IF(C88&gt;'C'!$Q$7,"",VLOOKUP(C88,'C'!$O$9:$P$10,2,FALSE))</f>
        <v/>
      </c>
      <c r="F88" s="433">
        <v>84</v>
      </c>
      <c r="H88" s="431" t="str">
        <f t="shared" si="1"/>
        <v/>
      </c>
    </row>
    <row r="89" spans="2:8" x14ac:dyDescent="0.2">
      <c r="B89" s="431">
        <f>IF(LEFT($D89,Dashboard!$N$4)=Dashboard!$N$5,MAX($B$4:$B88)+1,0)</f>
        <v>0</v>
      </c>
      <c r="C89" s="24">
        <v>85</v>
      </c>
      <c r="D89" s="432" t="str">
        <f>IF(C89&gt;'C'!$Q$7,"",VLOOKUP(C89,'C'!$O$9:$P$10,2,FALSE))</f>
        <v/>
      </c>
      <c r="F89" s="433">
        <v>85</v>
      </c>
      <c r="H89" s="431" t="str">
        <f t="shared" si="1"/>
        <v/>
      </c>
    </row>
    <row r="90" spans="2:8" x14ac:dyDescent="0.2">
      <c r="B90" s="431">
        <f>IF(LEFT($D90,Dashboard!$N$4)=Dashboard!$N$5,MAX($B$4:$B89)+1,0)</f>
        <v>0</v>
      </c>
      <c r="C90" s="24">
        <v>86</v>
      </c>
      <c r="D90" s="432" t="str">
        <f>IF(C90&gt;'C'!$Q$7,"",VLOOKUP(C90,'C'!$O$9:$P$10,2,FALSE))</f>
        <v/>
      </c>
      <c r="F90" s="433">
        <v>86</v>
      </c>
      <c r="H90" s="431" t="str">
        <f t="shared" si="1"/>
        <v/>
      </c>
    </row>
    <row r="91" spans="2:8" x14ac:dyDescent="0.2">
      <c r="B91" s="431">
        <f>IF(LEFT($D91,Dashboard!$N$4)=Dashboard!$N$5,MAX($B$4:$B90)+1,0)</f>
        <v>0</v>
      </c>
      <c r="C91" s="24">
        <v>87</v>
      </c>
      <c r="D91" s="432" t="str">
        <f>IF(C91&gt;'C'!$Q$7,"",VLOOKUP(C91,'C'!$O$9:$P$10,2,FALSE))</f>
        <v/>
      </c>
      <c r="F91" s="433">
        <v>87</v>
      </c>
      <c r="H91" s="431" t="str">
        <f t="shared" si="1"/>
        <v/>
      </c>
    </row>
    <row r="92" spans="2:8" x14ac:dyDescent="0.2">
      <c r="B92" s="431">
        <f>IF(LEFT($D92,Dashboard!$N$4)=Dashboard!$N$5,MAX($B$4:$B91)+1,0)</f>
        <v>0</v>
      </c>
      <c r="C92" s="24">
        <v>88</v>
      </c>
      <c r="D92" s="432" t="str">
        <f>IF(C92&gt;'C'!$Q$7,"",VLOOKUP(C92,'C'!$O$9:$P$10,2,FALSE))</f>
        <v/>
      </c>
      <c r="F92" s="433">
        <v>88</v>
      </c>
      <c r="H92" s="431" t="str">
        <f t="shared" si="1"/>
        <v/>
      </c>
    </row>
    <row r="93" spans="2:8" x14ac:dyDescent="0.2">
      <c r="B93" s="431">
        <f>IF(LEFT($D93,Dashboard!$N$4)=Dashboard!$N$5,MAX($B$4:$B92)+1,0)</f>
        <v>0</v>
      </c>
      <c r="C93" s="24">
        <v>89</v>
      </c>
      <c r="D93" s="432" t="str">
        <f>IF(C93&gt;'C'!$Q$7,"",VLOOKUP(C93,'C'!$O$9:$P$10,2,FALSE))</f>
        <v/>
      </c>
      <c r="F93" s="433">
        <v>89</v>
      </c>
      <c r="H93" s="431" t="str">
        <f t="shared" si="1"/>
        <v/>
      </c>
    </row>
    <row r="94" spans="2:8" x14ac:dyDescent="0.2">
      <c r="B94" s="431">
        <f>IF(LEFT($D94,Dashboard!$N$4)=Dashboard!$N$5,MAX($B$4:$B93)+1,0)</f>
        <v>0</v>
      </c>
      <c r="C94" s="24">
        <v>90</v>
      </c>
      <c r="D94" s="432" t="str">
        <f>IF(C94&gt;'C'!$Q$7,"",VLOOKUP(C94,'C'!$O$9:$P$10,2,FALSE))</f>
        <v/>
      </c>
      <c r="F94" s="433">
        <v>90</v>
      </c>
      <c r="H94" s="431" t="str">
        <f t="shared" si="1"/>
        <v/>
      </c>
    </row>
    <row r="95" spans="2:8" x14ac:dyDescent="0.2">
      <c r="B95" s="431">
        <f>IF(LEFT($D95,Dashboard!$N$4)=Dashboard!$N$5,MAX($B$4:$B94)+1,0)</f>
        <v>0</v>
      </c>
      <c r="C95" s="24">
        <v>91</v>
      </c>
      <c r="D95" s="432" t="str">
        <f>IF(C95&gt;'C'!$Q$7,"",VLOOKUP(C95,'C'!$O$9:$P$10,2,FALSE))</f>
        <v/>
      </c>
      <c r="F95" s="433">
        <v>91</v>
      </c>
      <c r="H95" s="431" t="str">
        <f t="shared" si="1"/>
        <v/>
      </c>
    </row>
    <row r="96" spans="2:8" x14ac:dyDescent="0.2">
      <c r="B96" s="431">
        <f>IF(LEFT($D96,Dashboard!$N$4)=Dashboard!$N$5,MAX($B$4:$B95)+1,0)</f>
        <v>0</v>
      </c>
      <c r="C96" s="24">
        <v>92</v>
      </c>
      <c r="D96" s="432" t="str">
        <f>IF(C96&gt;'C'!$Q$7,"",VLOOKUP(C96,'C'!$O$9:$P$10,2,FALSE))</f>
        <v/>
      </c>
      <c r="F96" s="433">
        <v>92</v>
      </c>
      <c r="H96" s="431" t="str">
        <f t="shared" si="1"/>
        <v/>
      </c>
    </row>
    <row r="97" spans="2:8" x14ac:dyDescent="0.2">
      <c r="B97" s="431">
        <f>IF(LEFT($D97,Dashboard!$N$4)=Dashboard!$N$5,MAX($B$4:$B96)+1,0)</f>
        <v>0</v>
      </c>
      <c r="C97" s="24">
        <v>93</v>
      </c>
      <c r="D97" s="432" t="str">
        <f>IF(C97&gt;'C'!$Q$7,"",VLOOKUP(C97,'C'!$O$9:$P$10,2,FALSE))</f>
        <v/>
      </c>
      <c r="F97" s="433">
        <v>93</v>
      </c>
      <c r="H97" s="431" t="str">
        <f t="shared" si="1"/>
        <v/>
      </c>
    </row>
    <row r="98" spans="2:8" x14ac:dyDescent="0.2">
      <c r="B98" s="431">
        <f>IF(LEFT($D98,Dashboard!$N$4)=Dashboard!$N$5,MAX($B$4:$B97)+1,0)</f>
        <v>0</v>
      </c>
      <c r="C98" s="24">
        <v>94</v>
      </c>
      <c r="D98" s="432" t="str">
        <f>IF(C98&gt;'C'!$Q$7,"",VLOOKUP(C98,'C'!$O$9:$P$10,2,FALSE))</f>
        <v/>
      </c>
      <c r="F98" s="433">
        <v>94</v>
      </c>
      <c r="H98" s="431" t="str">
        <f t="shared" ref="H98:H102" si="2">IF(OR(H97=1,H97=""),"",H97-1)</f>
        <v/>
      </c>
    </row>
    <row r="99" spans="2:8" x14ac:dyDescent="0.2">
      <c r="B99" s="431">
        <f>IF(LEFT($D99,Dashboard!$N$4)=Dashboard!$N$5,MAX($B$4:$B98)+1,0)</f>
        <v>0</v>
      </c>
      <c r="C99" s="24">
        <v>95</v>
      </c>
      <c r="D99" s="432" t="str">
        <f>IF(C99&gt;'C'!$Q$7,"",VLOOKUP(C99,'C'!$O$9:$P$10,2,FALSE))</f>
        <v/>
      </c>
      <c r="F99" s="433">
        <v>95</v>
      </c>
      <c r="H99" s="431" t="str">
        <f t="shared" si="2"/>
        <v/>
      </c>
    </row>
    <row r="100" spans="2:8" x14ac:dyDescent="0.2">
      <c r="B100" s="431">
        <f>IF(LEFT($D100,Dashboard!$N$4)=Dashboard!$N$5,MAX($B$4:$B99)+1,0)</f>
        <v>0</v>
      </c>
      <c r="C100" s="24">
        <v>96</v>
      </c>
      <c r="D100" s="432" t="str">
        <f>IF(C100&gt;'C'!$Q$7,"",VLOOKUP(C100,'C'!$O$9:$P$10,2,FALSE))</f>
        <v/>
      </c>
      <c r="F100" s="433">
        <v>96</v>
      </c>
      <c r="H100" s="431" t="str">
        <f t="shared" si="2"/>
        <v/>
      </c>
    </row>
    <row r="101" spans="2:8" x14ac:dyDescent="0.2">
      <c r="B101" s="431">
        <f>IF(LEFT($D101,Dashboard!$N$4)=Dashboard!$N$5,MAX($B$4:$B100)+1,0)</f>
        <v>0</v>
      </c>
      <c r="C101" s="24">
        <v>97</v>
      </c>
      <c r="D101" s="432" t="str">
        <f>IF(C101&gt;'C'!$Q$7,"",VLOOKUP(C101,'C'!$O$9:$P$10,2,FALSE))</f>
        <v/>
      </c>
      <c r="F101" s="433">
        <v>97</v>
      </c>
      <c r="H101" s="431" t="str">
        <f t="shared" si="2"/>
        <v/>
      </c>
    </row>
    <row r="102" spans="2:8" x14ac:dyDescent="0.2">
      <c r="B102" s="431">
        <f>IF(LEFT($D102,Dashboard!$N$4)=Dashboard!$N$5,MAX($B$4:$B101)+1,0)</f>
        <v>0</v>
      </c>
      <c r="C102" s="24">
        <v>98</v>
      </c>
      <c r="D102" s="432" t="str">
        <f>IF(C102&gt;'C'!$Q$7,"",VLOOKUP(C102,'C'!$O$9:$P$10,2,FALSE))</f>
        <v/>
      </c>
      <c r="F102" s="433">
        <v>98</v>
      </c>
      <c r="H102" s="431" t="str">
        <f t="shared" si="2"/>
        <v/>
      </c>
    </row>
    <row r="103" spans="2:8" x14ac:dyDescent="0.2">
      <c r="B103" s="431">
        <f>IF(LEFT($D103,Dashboard!$N$4)=Dashboard!$N$5,MAX($B$4:$B102)+1,0)</f>
        <v>0</v>
      </c>
      <c r="C103" s="24">
        <v>99</v>
      </c>
      <c r="D103" s="432" t="str">
        <f>IF(C103&gt;'C'!$Q$7,"",VLOOKUP(C103,'C'!$O$9:$P$10,2,FALSE))</f>
        <v/>
      </c>
      <c r="F103" s="433">
        <v>99</v>
      </c>
      <c r="H103" s="431"/>
    </row>
    <row r="104" spans="2:8" x14ac:dyDescent="0.2">
      <c r="B104" s="431">
        <f>IF(LEFT($D104,Dashboard!$N$4)=Dashboard!$N$5,MAX($B$4:$B103)+1,0)</f>
        <v>0</v>
      </c>
      <c r="C104" s="24">
        <v>100</v>
      </c>
      <c r="D104" s="432" t="str">
        <f>IF(C104&gt;'C'!$Q$7,"",VLOOKUP(C104,'C'!$O$9:$P$10,2,FALSE))</f>
        <v/>
      </c>
      <c r="F104" s="433">
        <v>100</v>
      </c>
      <c r="H104" s="431"/>
    </row>
    <row r="105" spans="2:8" x14ac:dyDescent="0.2">
      <c r="B105" s="431">
        <f>IF(LEFT($D105,Dashboard!$N$4)=Dashboard!$N$5,MAX($B$4:$B104)+1,0)</f>
        <v>0</v>
      </c>
      <c r="C105" s="24">
        <v>101</v>
      </c>
      <c r="D105" s="432" t="str">
        <f>IF(C105&gt;'C'!$Q$7,"",VLOOKUP(C105,'C'!$O$9:$P$10,2,FALSE))</f>
        <v/>
      </c>
      <c r="H105" s="431"/>
    </row>
    <row r="106" spans="2:8" x14ac:dyDescent="0.2">
      <c r="B106" s="431">
        <f>IF(LEFT($D106,Dashboard!$N$4)=Dashboard!$N$5,MAX($B$4:$B105)+1,0)</f>
        <v>0</v>
      </c>
      <c r="C106" s="24">
        <v>102</v>
      </c>
      <c r="D106" s="432" t="str">
        <f>IF(C106&gt;'C'!$Q$7,"",VLOOKUP(C106,'C'!$O$9:$P$10,2,FALSE))</f>
        <v/>
      </c>
      <c r="H106" s="431"/>
    </row>
    <row r="107" spans="2:8" x14ac:dyDescent="0.2">
      <c r="B107" s="431">
        <f>IF(LEFT($D107,Dashboard!$N$4)=Dashboard!$N$5,MAX($B$4:$B106)+1,0)</f>
        <v>0</v>
      </c>
      <c r="C107" s="24">
        <v>103</v>
      </c>
      <c r="D107" s="432" t="str">
        <f>IF(C107&gt;'C'!$Q$7,"",VLOOKUP(C107,'C'!$O$9:$P$10,2,FALSE))</f>
        <v/>
      </c>
      <c r="H107" s="431"/>
    </row>
    <row r="108" spans="2:8" x14ac:dyDescent="0.2">
      <c r="B108" s="431">
        <f>IF(LEFT($D108,Dashboard!$N$4)=Dashboard!$N$5,MAX($B$4:$B107)+1,0)</f>
        <v>0</v>
      </c>
      <c r="C108" s="24">
        <v>104</v>
      </c>
      <c r="D108" s="432" t="str">
        <f>IF(C108&gt;'C'!$Q$7,"",VLOOKUP(C108,'C'!$O$9:$P$10,2,FALSE))</f>
        <v/>
      </c>
      <c r="H108" s="431"/>
    </row>
    <row r="109" spans="2:8" x14ac:dyDescent="0.2">
      <c r="B109" s="431">
        <f>IF(LEFT($D109,Dashboard!$N$4)=Dashboard!$N$5,MAX($B$4:$B108)+1,0)</f>
        <v>0</v>
      </c>
      <c r="C109" s="24">
        <v>105</v>
      </c>
      <c r="D109" s="432" t="str">
        <f>IF(C109&gt;'C'!$Q$7,"",VLOOKUP(C109,'C'!$O$9:$P$10,2,FALSE))</f>
        <v/>
      </c>
      <c r="H109" s="431"/>
    </row>
    <row r="110" spans="2:8" x14ac:dyDescent="0.2">
      <c r="B110" s="431">
        <f>IF(LEFT($D110,Dashboard!$N$4)=Dashboard!$N$5,MAX($B$4:$B109)+1,0)</f>
        <v>0</v>
      </c>
      <c r="C110" s="24">
        <v>106</v>
      </c>
      <c r="D110" s="432" t="str">
        <f>IF(C110&gt;'C'!$Q$7,"",VLOOKUP(C110,'C'!$O$9:$P$10,2,FALSE))</f>
        <v/>
      </c>
      <c r="H110" s="431"/>
    </row>
    <row r="111" spans="2:8" x14ac:dyDescent="0.2">
      <c r="B111" s="431">
        <f>IF(LEFT($D111,Dashboard!$N$4)=Dashboard!$N$5,MAX($B$4:$B110)+1,0)</f>
        <v>0</v>
      </c>
      <c r="C111" s="24">
        <v>107</v>
      </c>
      <c r="D111" s="432" t="str">
        <f>IF(C111&gt;'C'!$Q$7,"",VLOOKUP(C111,'C'!$O$9:$P$10,2,FALSE))</f>
        <v/>
      </c>
      <c r="H111" s="431"/>
    </row>
    <row r="112" spans="2:8" x14ac:dyDescent="0.2">
      <c r="B112" s="431">
        <f>IF(LEFT($D112,Dashboard!$N$4)=Dashboard!$N$5,MAX($B$4:$B111)+1,0)</f>
        <v>0</v>
      </c>
      <c r="C112" s="24">
        <v>108</v>
      </c>
      <c r="D112" s="432" t="str">
        <f>IF(C112&gt;'C'!$Q$7,"",VLOOKUP(C112,'C'!$O$9:$P$10,2,FALSE))</f>
        <v/>
      </c>
      <c r="H112" s="431"/>
    </row>
    <row r="113" spans="2:8" x14ac:dyDescent="0.2">
      <c r="B113" s="431">
        <f>IF(LEFT($D113,Dashboard!$N$4)=Dashboard!$N$5,MAX($B$4:$B112)+1,0)</f>
        <v>0</v>
      </c>
      <c r="C113" s="24">
        <v>109</v>
      </c>
      <c r="D113" s="432" t="str">
        <f>IF(C113&gt;'C'!$Q$7,"",VLOOKUP(C113,'C'!$O$9:$P$10,2,FALSE))</f>
        <v/>
      </c>
      <c r="H113" s="431"/>
    </row>
    <row r="114" spans="2:8" x14ac:dyDescent="0.2">
      <c r="B114" s="431">
        <f>IF(LEFT($D114,Dashboard!$N$4)=Dashboard!$N$5,MAX($B$4:$B113)+1,0)</f>
        <v>0</v>
      </c>
      <c r="C114" s="24">
        <v>110</v>
      </c>
      <c r="D114" s="432" t="str">
        <f>IF(C114&gt;'C'!$Q$7,"",VLOOKUP(C114,'C'!$O$9:$P$10,2,FALSE))</f>
        <v/>
      </c>
      <c r="H114" s="431"/>
    </row>
    <row r="115" spans="2:8" x14ac:dyDescent="0.2">
      <c r="B115" s="431">
        <f>IF(LEFT($D115,Dashboard!$N$4)=Dashboard!$N$5,MAX($B$4:$B114)+1,0)</f>
        <v>0</v>
      </c>
      <c r="C115" s="24">
        <v>111</v>
      </c>
      <c r="D115" s="432" t="str">
        <f>IF(C115&gt;'C'!$Q$7,"",VLOOKUP(C115,'C'!$O$9:$P$10,2,FALSE))</f>
        <v/>
      </c>
      <c r="H115" s="431"/>
    </row>
    <row r="116" spans="2:8" x14ac:dyDescent="0.2">
      <c r="B116" s="431">
        <f>IF(LEFT($D116,Dashboard!$N$4)=Dashboard!$N$5,MAX($B$4:$B115)+1,0)</f>
        <v>0</v>
      </c>
      <c r="C116" s="24">
        <v>112</v>
      </c>
      <c r="D116" s="432" t="str">
        <f>IF(C116&gt;'C'!$Q$7,"",VLOOKUP(C116,'C'!$O$9:$P$10,2,FALSE))</f>
        <v/>
      </c>
      <c r="H116" s="431"/>
    </row>
    <row r="117" spans="2:8" x14ac:dyDescent="0.2">
      <c r="B117" s="431">
        <f>IF(LEFT($D117,Dashboard!$N$4)=Dashboard!$N$5,MAX($B$4:$B116)+1,0)</f>
        <v>0</v>
      </c>
      <c r="C117" s="24">
        <v>113</v>
      </c>
      <c r="D117" s="432" t="str">
        <f>IF(C117&gt;'C'!$Q$7,"",VLOOKUP(C117,'C'!$O$9:$P$10,2,FALSE))</f>
        <v/>
      </c>
      <c r="H117" s="431"/>
    </row>
    <row r="118" spans="2:8" x14ac:dyDescent="0.2">
      <c r="B118" s="431">
        <f>IF(LEFT($D118,Dashboard!$N$4)=Dashboard!$N$5,MAX($B$4:$B117)+1,0)</f>
        <v>0</v>
      </c>
      <c r="C118" s="24">
        <v>114</v>
      </c>
      <c r="D118" s="432" t="str">
        <f>IF(C118&gt;'C'!$Q$7,"",VLOOKUP(C118,'C'!$O$9:$P$10,2,FALSE))</f>
        <v/>
      </c>
      <c r="H118" s="431"/>
    </row>
    <row r="119" spans="2:8" x14ac:dyDescent="0.2">
      <c r="B119" s="431">
        <f>IF(LEFT($D119,Dashboard!$N$4)=Dashboard!$N$5,MAX($B$4:$B118)+1,0)</f>
        <v>0</v>
      </c>
      <c r="C119" s="24">
        <v>115</v>
      </c>
      <c r="D119" s="432" t="str">
        <f>IF(C119&gt;'C'!$Q$7,"",VLOOKUP(C119,'C'!$O$9:$P$10,2,FALSE))</f>
        <v/>
      </c>
      <c r="H119" s="431"/>
    </row>
    <row r="120" spans="2:8" x14ac:dyDescent="0.2">
      <c r="B120" s="431">
        <f>IF(LEFT($D120,Dashboard!$N$4)=Dashboard!$N$5,MAX($B$4:$B119)+1,0)</f>
        <v>0</v>
      </c>
      <c r="C120" s="24">
        <v>116</v>
      </c>
      <c r="D120" s="432" t="str">
        <f>IF(C120&gt;'C'!$Q$7,"",VLOOKUP(C120,'C'!$O$9:$P$10,2,FALSE))</f>
        <v/>
      </c>
      <c r="H120" s="431"/>
    </row>
    <row r="121" spans="2:8" x14ac:dyDescent="0.2">
      <c r="B121" s="431">
        <f>IF(LEFT($D121,Dashboard!$N$4)=Dashboard!$N$5,MAX($B$4:$B120)+1,0)</f>
        <v>0</v>
      </c>
      <c r="C121" s="24">
        <v>117</v>
      </c>
      <c r="D121" s="432" t="str">
        <f>IF(C121&gt;'C'!$Q$7,"",VLOOKUP(C121,'C'!$O$9:$P$10,2,FALSE))</f>
        <v/>
      </c>
      <c r="H121" s="431"/>
    </row>
    <row r="122" spans="2:8" x14ac:dyDescent="0.2">
      <c r="B122" s="431">
        <f>IF(LEFT($D122,Dashboard!$N$4)=Dashboard!$N$5,MAX($B$4:$B121)+1,0)</f>
        <v>0</v>
      </c>
      <c r="C122" s="24">
        <v>118</v>
      </c>
      <c r="D122" s="432" t="str">
        <f>IF(C122&gt;'C'!$Q$7,"",VLOOKUP(C122,'C'!$O$9:$P$10,2,FALSE))</f>
        <v/>
      </c>
    </row>
    <row r="123" spans="2:8" x14ac:dyDescent="0.2">
      <c r="B123" s="431">
        <f>IF(LEFT($D123,Dashboard!$N$4)=Dashboard!$N$5,MAX($B$4:$B122)+1,0)</f>
        <v>0</v>
      </c>
      <c r="C123" s="24">
        <v>119</v>
      </c>
      <c r="D123" s="432" t="str">
        <f>IF(C123&gt;'C'!$Q$7,"",VLOOKUP(C123,'C'!$O$9:$P$10,2,FALSE))</f>
        <v/>
      </c>
    </row>
    <row r="124" spans="2:8" x14ac:dyDescent="0.2">
      <c r="B124" s="431">
        <f>IF(LEFT($D124,Dashboard!$N$4)=Dashboard!$N$5,MAX($B$4:$B123)+1,0)</f>
        <v>0</v>
      </c>
      <c r="C124" s="24">
        <v>120</v>
      </c>
      <c r="D124" s="432" t="str">
        <f>IF(C124&gt;'C'!$Q$7,"",VLOOKUP(C124,'C'!$O$9:$P$10,2,FALSE))</f>
        <v/>
      </c>
    </row>
    <row r="125" spans="2:8" x14ac:dyDescent="0.2">
      <c r="B125" s="431">
        <f>IF(LEFT($D125,Dashboard!$N$4)=Dashboard!$N$5,MAX($B$4:$B124)+1,0)</f>
        <v>0</v>
      </c>
      <c r="C125" s="24">
        <v>121</v>
      </c>
      <c r="D125" s="432" t="str">
        <f>IF(C125&gt;'C'!$Q$7,"",VLOOKUP(C125,'C'!$O$9:$P$10,2,FALSE))</f>
        <v/>
      </c>
    </row>
    <row r="126" spans="2:8" x14ac:dyDescent="0.2">
      <c r="B126" s="431">
        <f>IF(LEFT($D126,Dashboard!$N$4)=Dashboard!$N$5,MAX($B$4:$B125)+1,0)</f>
        <v>0</v>
      </c>
      <c r="C126" s="24">
        <v>122</v>
      </c>
      <c r="D126" s="432" t="str">
        <f>IF(C126&gt;'C'!$Q$7,"",VLOOKUP(C126,'C'!$O$9:$P$10,2,FALSE))</f>
        <v/>
      </c>
    </row>
    <row r="127" spans="2:8" x14ac:dyDescent="0.2">
      <c r="B127" s="431">
        <f>IF(LEFT($D127,Dashboard!$N$4)=Dashboard!$N$5,MAX($B$4:$B126)+1,0)</f>
        <v>0</v>
      </c>
      <c r="C127" s="24">
        <v>123</v>
      </c>
      <c r="D127" s="432" t="str">
        <f>IF(C127&gt;'C'!$Q$7,"",VLOOKUP(C127,'C'!$O$9:$P$10,2,FALSE))</f>
        <v/>
      </c>
    </row>
    <row r="128" spans="2:8" x14ac:dyDescent="0.2">
      <c r="B128" s="431">
        <f>IF(LEFT($D128,Dashboard!$N$4)=Dashboard!$N$5,MAX($B$4:$B127)+1,0)</f>
        <v>0</v>
      </c>
      <c r="C128" s="24">
        <v>124</v>
      </c>
      <c r="D128" s="432" t="str">
        <f>IF(C128&gt;'C'!$Q$7,"",VLOOKUP(C128,'C'!$O$9:$P$10,2,FALSE))</f>
        <v/>
      </c>
    </row>
    <row r="129" spans="2:4" x14ac:dyDescent="0.2">
      <c r="B129" s="431">
        <f>IF(LEFT($D129,Dashboard!$N$4)=Dashboard!$N$5,MAX($B$4:$B128)+1,0)</f>
        <v>0</v>
      </c>
      <c r="C129" s="24">
        <v>125</v>
      </c>
      <c r="D129" s="432" t="str">
        <f>IF(C129&gt;'C'!$Q$7,"",VLOOKUP(C129,'C'!$O$9:$P$10,2,FALSE))</f>
        <v/>
      </c>
    </row>
    <row r="130" spans="2:4" x14ac:dyDescent="0.2">
      <c r="B130" s="431">
        <f>IF(LEFT($D130,Dashboard!$N$4)=Dashboard!$N$5,MAX($B$4:$B129)+1,0)</f>
        <v>0</v>
      </c>
      <c r="C130" s="24">
        <v>126</v>
      </c>
      <c r="D130" s="432" t="str">
        <f>IF(C130&gt;'C'!$Q$7,"",VLOOKUP(C130,'C'!$O$9:$P$10,2,FALSE))</f>
        <v/>
      </c>
    </row>
    <row r="131" spans="2:4" x14ac:dyDescent="0.2">
      <c r="B131" s="431">
        <f>IF(LEFT($D131,Dashboard!$N$4)=Dashboard!$N$5,MAX($B$4:$B130)+1,0)</f>
        <v>0</v>
      </c>
      <c r="C131" s="24">
        <v>127</v>
      </c>
      <c r="D131" s="432" t="str">
        <f>IF(C131&gt;'C'!$Q$7,"",VLOOKUP(C131,'C'!$O$9:$P$10,2,FALSE))</f>
        <v/>
      </c>
    </row>
    <row r="132" spans="2:4" x14ac:dyDescent="0.2">
      <c r="B132" s="431">
        <f>IF(LEFT($D132,Dashboard!$N$4)=Dashboard!$N$5,MAX($B$4:$B131)+1,0)</f>
        <v>0</v>
      </c>
      <c r="C132" s="24">
        <v>128</v>
      </c>
      <c r="D132" s="432" t="str">
        <f>IF(C132&gt;'C'!$Q$7,"",VLOOKUP(C132,'C'!$O$9:$P$10,2,FALSE))</f>
        <v/>
      </c>
    </row>
    <row r="133" spans="2:4" x14ac:dyDescent="0.2">
      <c r="B133" s="431">
        <f>IF(LEFT($D133,Dashboard!$N$4)=Dashboard!$N$5,MAX($B$4:$B132)+1,0)</f>
        <v>0</v>
      </c>
      <c r="C133" s="24">
        <v>129</v>
      </c>
      <c r="D133" s="432" t="str">
        <f>IF(C133&gt;'C'!$Q$7,"",VLOOKUP(C133,'C'!$O$9:$P$10,2,FALSE))</f>
        <v/>
      </c>
    </row>
    <row r="134" spans="2:4" x14ac:dyDescent="0.2">
      <c r="B134" s="431">
        <f>IF(LEFT($D134,Dashboard!$N$4)=Dashboard!$N$5,MAX($B$4:$B133)+1,0)</f>
        <v>0</v>
      </c>
      <c r="C134" s="24">
        <v>130</v>
      </c>
      <c r="D134" s="432" t="str">
        <f>IF(C134&gt;'C'!$Q$7,"",VLOOKUP(C134,'C'!$O$9:$P$10,2,FALSE))</f>
        <v/>
      </c>
    </row>
    <row r="135" spans="2:4" x14ac:dyDescent="0.2">
      <c r="B135" s="431">
        <f>IF(LEFT($D135,Dashboard!$N$4)=Dashboard!$N$5,MAX($B$4:$B134)+1,0)</f>
        <v>0</v>
      </c>
      <c r="C135" s="24">
        <v>131</v>
      </c>
      <c r="D135" s="432" t="str">
        <f>IF(C135&gt;'C'!$Q$7,"",VLOOKUP(C135,'C'!$O$9:$P$10,2,FALSE))</f>
        <v/>
      </c>
    </row>
    <row r="136" spans="2:4" x14ac:dyDescent="0.2">
      <c r="B136" s="431">
        <f>IF(LEFT($D136,Dashboard!$N$4)=Dashboard!$N$5,MAX($B$4:$B135)+1,0)</f>
        <v>0</v>
      </c>
      <c r="C136" s="24">
        <v>132</v>
      </c>
      <c r="D136" s="432" t="str">
        <f>IF(C136&gt;'C'!$Q$7,"",VLOOKUP(C136,'C'!$O$9:$P$10,2,FALSE))</f>
        <v/>
      </c>
    </row>
    <row r="137" spans="2:4" x14ac:dyDescent="0.2">
      <c r="B137" s="431">
        <f>IF(LEFT($D137,Dashboard!$N$4)=Dashboard!$N$5,MAX($B$4:$B136)+1,0)</f>
        <v>0</v>
      </c>
      <c r="C137" s="24">
        <v>133</v>
      </c>
      <c r="D137" s="432" t="str">
        <f>IF(C137&gt;'C'!$Q$7,"",VLOOKUP(C137,'C'!$O$9:$P$10,2,FALSE))</f>
        <v/>
      </c>
    </row>
    <row r="138" spans="2:4" x14ac:dyDescent="0.2">
      <c r="B138" s="431">
        <f>IF(LEFT($D138,Dashboard!$N$4)=Dashboard!$N$5,MAX($B$4:$B137)+1,0)</f>
        <v>0</v>
      </c>
      <c r="C138" s="24">
        <v>134</v>
      </c>
      <c r="D138" s="432" t="str">
        <f>IF(C138&gt;'C'!$Q$7,"",VLOOKUP(C138,'C'!$O$9:$P$10,2,FALSE))</f>
        <v/>
      </c>
    </row>
    <row r="139" spans="2:4" x14ac:dyDescent="0.2">
      <c r="B139" s="431">
        <f>IF(LEFT($D139,Dashboard!$N$4)=Dashboard!$N$5,MAX($B$4:$B138)+1,0)</f>
        <v>0</v>
      </c>
      <c r="C139" s="24">
        <v>135</v>
      </c>
      <c r="D139" s="432" t="str">
        <f>IF(C139&gt;'C'!$Q$7,"",VLOOKUP(C139,'C'!$O$9:$P$10,2,FALSE))</f>
        <v/>
      </c>
    </row>
    <row r="140" spans="2:4" x14ac:dyDescent="0.2">
      <c r="B140" s="431">
        <f>IF(LEFT($D140,Dashboard!$N$4)=Dashboard!$N$5,MAX($B$4:$B139)+1,0)</f>
        <v>0</v>
      </c>
      <c r="C140" s="24">
        <v>136</v>
      </c>
      <c r="D140" s="432" t="str">
        <f>IF(C140&gt;'C'!$Q$7,"",VLOOKUP(C140,'C'!$O$9:$P$10,2,FALSE))</f>
        <v/>
      </c>
    </row>
    <row r="141" spans="2:4" x14ac:dyDescent="0.2">
      <c r="B141" s="431">
        <f>IF(LEFT($D141,Dashboard!$N$4)=Dashboard!$N$5,MAX($B$4:$B140)+1,0)</f>
        <v>0</v>
      </c>
      <c r="C141" s="24">
        <v>137</v>
      </c>
      <c r="D141" s="432" t="str">
        <f>IF(C141&gt;'C'!$Q$7,"",VLOOKUP(C141,'C'!$O$9:$P$10,2,FALSE))</f>
        <v/>
      </c>
    </row>
    <row r="142" spans="2:4" x14ac:dyDescent="0.2">
      <c r="B142" s="431">
        <f>IF(LEFT($D142,Dashboard!$N$4)=Dashboard!$N$5,MAX($B$4:$B141)+1,0)</f>
        <v>0</v>
      </c>
      <c r="C142" s="24">
        <v>138</v>
      </c>
      <c r="D142" s="432" t="str">
        <f>IF(C142&gt;'C'!$Q$7,"",VLOOKUP(C142,'C'!$O$9:$P$10,2,FALSE))</f>
        <v/>
      </c>
    </row>
    <row r="143" spans="2:4" x14ac:dyDescent="0.2">
      <c r="B143" s="431">
        <f>IF(LEFT($D143,Dashboard!$N$4)=Dashboard!$N$5,MAX($B$4:$B142)+1,0)</f>
        <v>0</v>
      </c>
      <c r="C143" s="24">
        <v>139</v>
      </c>
      <c r="D143" s="432" t="str">
        <f>IF(C143&gt;'C'!$Q$7,"",VLOOKUP(C143,'C'!$O$9:$P$10,2,FALSE))</f>
        <v/>
      </c>
    </row>
    <row r="144" spans="2:4" x14ac:dyDescent="0.2">
      <c r="B144" s="431">
        <f>IF(LEFT($D144,Dashboard!$N$4)=Dashboard!$N$5,MAX($B$4:$B143)+1,0)</f>
        <v>0</v>
      </c>
      <c r="C144" s="24">
        <v>140</v>
      </c>
      <c r="D144" s="432" t="str">
        <f>IF(C144&gt;'C'!$Q$7,"",VLOOKUP(C144,'C'!$O$9:$P$10,2,FALSE))</f>
        <v/>
      </c>
    </row>
    <row r="145" spans="2:4" x14ac:dyDescent="0.2">
      <c r="B145" s="431">
        <f>IF(LEFT($D145,Dashboard!$N$4)=Dashboard!$N$5,MAX($B$4:$B144)+1,0)</f>
        <v>0</v>
      </c>
      <c r="C145" s="24">
        <v>141</v>
      </c>
      <c r="D145" s="432" t="str">
        <f>IF(C145&gt;'C'!$Q$7,"",VLOOKUP(C145,'C'!$O$9:$P$10,2,FALSE))</f>
        <v/>
      </c>
    </row>
    <row r="146" spans="2:4" x14ac:dyDescent="0.2">
      <c r="B146" s="431">
        <f>IF(LEFT($D146,Dashboard!$N$4)=Dashboard!$N$5,MAX($B$4:$B145)+1,0)</f>
        <v>0</v>
      </c>
      <c r="C146" s="24">
        <v>142</v>
      </c>
      <c r="D146" s="432" t="str">
        <f>IF(C146&gt;'C'!$Q$7,"",VLOOKUP(C146,'C'!$O$9:$P$10,2,FALSE))</f>
        <v/>
      </c>
    </row>
    <row r="147" spans="2:4" x14ac:dyDescent="0.2">
      <c r="B147" s="431">
        <f>IF(LEFT($D147,Dashboard!$N$4)=Dashboard!$N$5,MAX($B$4:$B146)+1,0)</f>
        <v>0</v>
      </c>
      <c r="C147" s="24">
        <v>143</v>
      </c>
      <c r="D147" s="432" t="str">
        <f>IF(C147&gt;'C'!$Q$7,"",VLOOKUP(C147,'C'!$O$9:$P$10,2,FALSE))</f>
        <v/>
      </c>
    </row>
    <row r="148" spans="2:4" x14ac:dyDescent="0.2">
      <c r="B148" s="431">
        <f>IF(LEFT($D148,Dashboard!$N$4)=Dashboard!$N$5,MAX($B$4:$B147)+1,0)</f>
        <v>0</v>
      </c>
      <c r="C148" s="24">
        <v>144</v>
      </c>
      <c r="D148" s="432" t="str">
        <f>IF(C148&gt;'C'!$Q$7,"",VLOOKUP(C148,'C'!$O$9:$P$10,2,FALSE))</f>
        <v/>
      </c>
    </row>
    <row r="149" spans="2:4" x14ac:dyDescent="0.2">
      <c r="B149" s="431">
        <f>IF(LEFT($D149,Dashboard!$N$4)=Dashboard!$N$5,MAX($B$4:$B148)+1,0)</f>
        <v>0</v>
      </c>
      <c r="C149" s="24">
        <v>145</v>
      </c>
      <c r="D149" s="432" t="str">
        <f>IF(C149&gt;'C'!$Q$7,"",VLOOKUP(C149,'C'!$O$9:$P$10,2,FALSE))</f>
        <v/>
      </c>
    </row>
    <row r="150" spans="2:4" x14ac:dyDescent="0.2">
      <c r="B150" s="431">
        <f>IF(LEFT($D150,Dashboard!$N$4)=Dashboard!$N$5,MAX($B$4:$B149)+1,0)</f>
        <v>0</v>
      </c>
      <c r="C150" s="24">
        <v>146</v>
      </c>
      <c r="D150" s="432" t="str">
        <f>IF(C150&gt;'C'!$Q$7,"",VLOOKUP(C150,'C'!$O$9:$P$10,2,FALSE))</f>
        <v/>
      </c>
    </row>
    <row r="151" spans="2:4" x14ac:dyDescent="0.2">
      <c r="B151" s="431">
        <f>IF(LEFT($D151,Dashboard!$N$4)=Dashboard!$N$5,MAX($B$4:$B150)+1,0)</f>
        <v>0</v>
      </c>
      <c r="C151" s="24">
        <v>147</v>
      </c>
      <c r="D151" s="432" t="str">
        <f>IF(C151&gt;'C'!$Q$7,"",VLOOKUP(C151,'C'!$O$9:$P$10,2,FALSE))</f>
        <v/>
      </c>
    </row>
    <row r="152" spans="2:4" x14ac:dyDescent="0.2">
      <c r="B152" s="431">
        <f>IF(LEFT($D152,Dashboard!$N$4)=Dashboard!$N$5,MAX($B$4:$B151)+1,0)</f>
        <v>0</v>
      </c>
      <c r="C152" s="24">
        <v>148</v>
      </c>
      <c r="D152" s="432" t="str">
        <f>IF(C152&gt;'C'!$Q$7,"",VLOOKUP(C152,'C'!$O$9:$P$10,2,FALSE))</f>
        <v/>
      </c>
    </row>
    <row r="153" spans="2:4" x14ac:dyDescent="0.2">
      <c r="B153" s="431">
        <f>IF(LEFT($D153,Dashboard!$N$4)=Dashboard!$N$5,MAX($B$4:$B152)+1,0)</f>
        <v>0</v>
      </c>
      <c r="C153" s="24">
        <v>149</v>
      </c>
      <c r="D153" s="432" t="str">
        <f>IF(C153&gt;'C'!$Q$7,"",VLOOKUP(C153,'C'!$O$9:$P$10,2,FALSE))</f>
        <v/>
      </c>
    </row>
    <row r="154" spans="2:4" x14ac:dyDescent="0.2">
      <c r="B154" s="431">
        <f>IF(LEFT($D154,Dashboard!$N$4)=Dashboard!$N$5,MAX($B$4:$B153)+1,0)</f>
        <v>0</v>
      </c>
      <c r="C154" s="24">
        <v>150</v>
      </c>
      <c r="D154" s="432" t="str">
        <f>IF(C154&gt;'C'!$Q$7,"",VLOOKUP(C154,'C'!$O$9:$P$10,2,FALSE))</f>
        <v/>
      </c>
    </row>
    <row r="155" spans="2:4" x14ac:dyDescent="0.2">
      <c r="B155" s="431">
        <f>IF(LEFT($D155,Dashboard!$N$4)=Dashboard!$N$5,MAX($B$4:$B154)+1,0)</f>
        <v>0</v>
      </c>
      <c r="C155" s="24">
        <v>151</v>
      </c>
      <c r="D155" s="432" t="str">
        <f>IF(C155&gt;'C'!$Q$7,"",VLOOKUP(C155,'C'!$O$9:$P$10,2,FALSE))</f>
        <v/>
      </c>
    </row>
    <row r="156" spans="2:4" x14ac:dyDescent="0.2">
      <c r="B156" s="431">
        <f>IF(LEFT($D156,Dashboard!$N$4)=Dashboard!$N$5,MAX($B$4:$B155)+1,0)</f>
        <v>0</v>
      </c>
      <c r="C156" s="24">
        <v>152</v>
      </c>
      <c r="D156" s="432" t="str">
        <f>IF(C156&gt;'C'!$Q$7,"",VLOOKUP(C156,'C'!$O$9:$P$10,2,FALSE))</f>
        <v/>
      </c>
    </row>
    <row r="157" spans="2:4" x14ac:dyDescent="0.2">
      <c r="B157" s="431">
        <f>IF(LEFT($D157,Dashboard!$N$4)=Dashboard!$N$5,MAX($B$4:$B156)+1,0)</f>
        <v>0</v>
      </c>
      <c r="C157" s="24">
        <v>153</v>
      </c>
      <c r="D157" s="432" t="str">
        <f>IF(C157&gt;'C'!$Q$7,"",VLOOKUP(C157,'C'!$O$9:$P$10,2,FALSE))</f>
        <v/>
      </c>
    </row>
    <row r="158" spans="2:4" x14ac:dyDescent="0.2">
      <c r="B158" s="431">
        <f>IF(LEFT($D158,Dashboard!$N$4)=Dashboard!$N$5,MAX($B$4:$B157)+1,0)</f>
        <v>0</v>
      </c>
      <c r="C158" s="24">
        <v>154</v>
      </c>
      <c r="D158" s="432" t="str">
        <f>IF(C158&gt;'C'!$Q$7,"",VLOOKUP(C158,'C'!$O$9:$P$10,2,FALSE))</f>
        <v/>
      </c>
    </row>
    <row r="159" spans="2:4" x14ac:dyDescent="0.2">
      <c r="B159" s="431">
        <f>IF(LEFT($D159,Dashboard!$N$4)=Dashboard!$N$5,MAX($B$4:$B158)+1,0)</f>
        <v>0</v>
      </c>
      <c r="C159" s="24">
        <v>155</v>
      </c>
      <c r="D159" s="432" t="str">
        <f>IF(C159&gt;'C'!$Q$7,"",VLOOKUP(C159,'C'!$O$9:$P$10,2,FALSE))</f>
        <v/>
      </c>
    </row>
    <row r="160" spans="2:4" x14ac:dyDescent="0.2">
      <c r="B160" s="431">
        <f>IF(LEFT($D160,Dashboard!$N$4)=Dashboard!$N$5,MAX($B$4:$B159)+1,0)</f>
        <v>0</v>
      </c>
      <c r="C160" s="24">
        <v>156</v>
      </c>
      <c r="D160" s="432" t="str">
        <f>IF(C160&gt;'C'!$Q$7,"",VLOOKUP(C160,'C'!$O$9:$P$10,2,FALSE))</f>
        <v/>
      </c>
    </row>
    <row r="161" spans="2:4" x14ac:dyDescent="0.2">
      <c r="B161" s="431">
        <f>IF(LEFT($D161,Dashboard!$N$4)=Dashboard!$N$5,MAX($B$4:$B160)+1,0)</f>
        <v>0</v>
      </c>
      <c r="C161" s="24">
        <v>157</v>
      </c>
      <c r="D161" s="432" t="str">
        <f>IF(C161&gt;'C'!$Q$7,"",VLOOKUP(C161,'C'!$O$9:$P$10,2,FALSE))</f>
        <v/>
      </c>
    </row>
    <row r="162" spans="2:4" x14ac:dyDescent="0.2">
      <c r="B162" s="431">
        <f>IF(LEFT($D162,Dashboard!$N$4)=Dashboard!$N$5,MAX($B$4:$B161)+1,0)</f>
        <v>0</v>
      </c>
      <c r="C162" s="24">
        <v>158</v>
      </c>
      <c r="D162" s="432" t="str">
        <f>IF(C162&gt;'C'!$Q$7,"",VLOOKUP(C162,'C'!$O$9:$P$10,2,FALSE))</f>
        <v/>
      </c>
    </row>
    <row r="163" spans="2:4" x14ac:dyDescent="0.2">
      <c r="B163" s="431">
        <f>IF(LEFT($D163,Dashboard!$N$4)=Dashboard!$N$5,MAX($B$4:$B162)+1,0)</f>
        <v>0</v>
      </c>
      <c r="C163" s="24">
        <v>159</v>
      </c>
      <c r="D163" s="432" t="str">
        <f>IF(C163&gt;'C'!$Q$7,"",VLOOKUP(C163,'C'!$O$9:$P$10,2,FALSE))</f>
        <v/>
      </c>
    </row>
    <row r="164" spans="2:4" x14ac:dyDescent="0.2">
      <c r="B164" s="431">
        <f>IF(LEFT($D164,Dashboard!$N$4)=Dashboard!$N$5,MAX($B$4:$B163)+1,0)</f>
        <v>0</v>
      </c>
      <c r="C164" s="24">
        <v>160</v>
      </c>
      <c r="D164" s="432" t="str">
        <f>IF(C164&gt;'C'!$Q$7,"",VLOOKUP(C164,'C'!$O$9:$P$10,2,FALSE))</f>
        <v/>
      </c>
    </row>
    <row r="165" spans="2:4" x14ac:dyDescent="0.2">
      <c r="B165" s="431">
        <f>IF(LEFT($D165,Dashboard!$N$4)=Dashboard!$N$5,MAX($B$4:$B164)+1,0)</f>
        <v>0</v>
      </c>
      <c r="C165" s="24">
        <v>161</v>
      </c>
      <c r="D165" s="432" t="str">
        <f>IF(C165&gt;'C'!$Q$7,"",VLOOKUP(C165,'C'!$O$9:$P$10,2,FALSE))</f>
        <v/>
      </c>
    </row>
    <row r="166" spans="2:4" x14ac:dyDescent="0.2">
      <c r="B166" s="431">
        <f>IF(LEFT($D166,Dashboard!$N$4)=Dashboard!$N$5,MAX($B$4:$B165)+1,0)</f>
        <v>0</v>
      </c>
      <c r="C166" s="24">
        <v>162</v>
      </c>
      <c r="D166" s="432" t="str">
        <f>IF(C166&gt;'C'!$Q$7,"",VLOOKUP(C166,'C'!$O$9:$P$10,2,FALSE))</f>
        <v/>
      </c>
    </row>
    <row r="167" spans="2:4" x14ac:dyDescent="0.2">
      <c r="B167" s="431">
        <f>IF(LEFT($D167,Dashboard!$N$4)=Dashboard!$N$5,MAX($B$4:$B166)+1,0)</f>
        <v>0</v>
      </c>
      <c r="C167" s="24">
        <v>163</v>
      </c>
      <c r="D167" s="432" t="str">
        <f>IF(C167&gt;'C'!$Q$7,"",VLOOKUP(C167,'C'!$O$9:$P$10,2,FALSE))</f>
        <v/>
      </c>
    </row>
    <row r="168" spans="2:4" x14ac:dyDescent="0.2">
      <c r="B168" s="431">
        <f>IF(LEFT($D168,Dashboard!$N$4)=Dashboard!$N$5,MAX($B$4:$B167)+1,0)</f>
        <v>0</v>
      </c>
      <c r="C168" s="24">
        <v>164</v>
      </c>
      <c r="D168" s="432" t="str">
        <f>IF(C168&gt;'C'!$Q$7,"",VLOOKUP(C168,'C'!$O$9:$P$10,2,FALSE))</f>
        <v/>
      </c>
    </row>
    <row r="169" spans="2:4" x14ac:dyDescent="0.2">
      <c r="B169" s="431">
        <f>IF(LEFT($D169,Dashboard!$N$4)=Dashboard!$N$5,MAX($B$4:$B168)+1,0)</f>
        <v>0</v>
      </c>
      <c r="C169" s="24">
        <v>165</v>
      </c>
      <c r="D169" s="432" t="str">
        <f>IF(C169&gt;'C'!$Q$7,"",VLOOKUP(C169,'C'!$O$9:$P$10,2,FALSE))</f>
        <v/>
      </c>
    </row>
    <row r="170" spans="2:4" x14ac:dyDescent="0.2">
      <c r="B170" s="431">
        <f>IF(LEFT($D170,Dashboard!$N$4)=Dashboard!$N$5,MAX($B$4:$B169)+1,0)</f>
        <v>0</v>
      </c>
      <c r="C170" s="24">
        <v>166</v>
      </c>
      <c r="D170" s="432" t="str">
        <f>IF(C170&gt;'C'!$Q$7,"",VLOOKUP(C170,'C'!$O$9:$P$10,2,FALSE))</f>
        <v/>
      </c>
    </row>
    <row r="171" spans="2:4" x14ac:dyDescent="0.2">
      <c r="B171" s="431">
        <f>IF(LEFT($D171,Dashboard!$N$4)=Dashboard!$N$5,MAX($B$4:$B170)+1,0)</f>
        <v>0</v>
      </c>
      <c r="C171" s="24">
        <v>167</v>
      </c>
      <c r="D171" s="432" t="str">
        <f>IF(C171&gt;'C'!$Q$7,"",VLOOKUP(C171,'C'!$O$9:$P$10,2,FALSE))</f>
        <v/>
      </c>
    </row>
    <row r="172" spans="2:4" x14ac:dyDescent="0.2">
      <c r="B172" s="431">
        <f>IF(LEFT($D172,Dashboard!$N$4)=Dashboard!$N$5,MAX($B$4:$B171)+1,0)</f>
        <v>0</v>
      </c>
      <c r="C172" s="24">
        <v>168</v>
      </c>
      <c r="D172" s="432" t="str">
        <f>IF(C172&gt;'C'!$Q$7,"",VLOOKUP(C172,'C'!$O$9:$P$10,2,FALSE))</f>
        <v/>
      </c>
    </row>
    <row r="173" spans="2:4" x14ac:dyDescent="0.2">
      <c r="B173" s="431">
        <f>IF(LEFT($D173,Dashboard!$N$4)=Dashboard!$N$5,MAX($B$4:$B172)+1,0)</f>
        <v>0</v>
      </c>
      <c r="C173" s="24">
        <v>169</v>
      </c>
      <c r="D173" s="432" t="str">
        <f>IF(C173&gt;'C'!$Q$7,"",VLOOKUP(C173,'C'!$O$9:$P$10,2,FALSE))</f>
        <v/>
      </c>
    </row>
    <row r="174" spans="2:4" x14ac:dyDescent="0.2">
      <c r="B174" s="431">
        <f>IF(LEFT($D174,Dashboard!$N$4)=Dashboard!$N$5,MAX($B$4:$B173)+1,0)</f>
        <v>0</v>
      </c>
      <c r="C174" s="24">
        <v>170</v>
      </c>
      <c r="D174" s="432" t="str">
        <f>IF(C174&gt;'C'!$Q$7,"",VLOOKUP(C174,'C'!$O$9:$P$10,2,FALSE))</f>
        <v/>
      </c>
    </row>
    <row r="175" spans="2:4" x14ac:dyDescent="0.2">
      <c r="B175" s="431">
        <f>IF(LEFT($D175,Dashboard!$N$4)=Dashboard!$N$5,MAX($B$4:$B174)+1,0)</f>
        <v>0</v>
      </c>
      <c r="C175" s="24">
        <v>171</v>
      </c>
      <c r="D175" s="432" t="str">
        <f>IF(C175&gt;'C'!$Q$7,"",VLOOKUP(C175,'C'!$O$9:$P$10,2,FALSE))</f>
        <v/>
      </c>
    </row>
    <row r="176" spans="2:4" x14ac:dyDescent="0.2">
      <c r="B176" s="431">
        <f>IF(LEFT($D176,Dashboard!$N$4)=Dashboard!$N$5,MAX($B$4:$B175)+1,0)</f>
        <v>0</v>
      </c>
      <c r="C176" s="24">
        <v>172</v>
      </c>
      <c r="D176" s="432" t="str">
        <f>IF(C176&gt;'C'!$Q$7,"",VLOOKUP(C176,'C'!$O$9:$P$10,2,FALSE))</f>
        <v/>
      </c>
    </row>
    <row r="177" spans="2:4" x14ac:dyDescent="0.2">
      <c r="B177" s="431">
        <f>IF(LEFT($D177,Dashboard!$N$4)=Dashboard!$N$5,MAX($B$4:$B176)+1,0)</f>
        <v>0</v>
      </c>
      <c r="C177" s="24">
        <v>173</v>
      </c>
      <c r="D177" s="432" t="str">
        <f>IF(C177&gt;'C'!$Q$7,"",VLOOKUP(C177,'C'!$O$9:$P$10,2,FALSE))</f>
        <v/>
      </c>
    </row>
    <row r="178" spans="2:4" x14ac:dyDescent="0.2">
      <c r="B178" s="431">
        <f>IF(LEFT($D178,Dashboard!$N$4)=Dashboard!$N$5,MAX($B$4:$B177)+1,0)</f>
        <v>0</v>
      </c>
      <c r="C178" s="24">
        <v>174</v>
      </c>
      <c r="D178" s="432" t="str">
        <f>IF(C178&gt;'C'!$Q$7,"",VLOOKUP(C178,'C'!$O$9:$P$10,2,FALSE))</f>
        <v/>
      </c>
    </row>
    <row r="179" spans="2:4" x14ac:dyDescent="0.2">
      <c r="B179" s="431">
        <f>IF(LEFT($D179,Dashboard!$N$4)=Dashboard!$N$5,MAX($B$4:$B178)+1,0)</f>
        <v>0</v>
      </c>
      <c r="C179" s="24">
        <v>175</v>
      </c>
      <c r="D179" s="432" t="str">
        <f>IF(C179&gt;'C'!$Q$7,"",VLOOKUP(C179,'C'!$O$9:$P$10,2,FALSE))</f>
        <v/>
      </c>
    </row>
    <row r="180" spans="2:4" x14ac:dyDescent="0.2">
      <c r="B180" s="431">
        <f>IF(LEFT($D180,Dashboard!$N$4)=Dashboard!$N$5,MAX($B$4:$B179)+1,0)</f>
        <v>0</v>
      </c>
      <c r="C180" s="24">
        <v>176</v>
      </c>
      <c r="D180" s="432" t="str">
        <f>IF(C180&gt;'C'!$Q$7,"",VLOOKUP(C180,'C'!$O$9:$P$10,2,FALSE))</f>
        <v/>
      </c>
    </row>
    <row r="181" spans="2:4" x14ac:dyDescent="0.2">
      <c r="B181" s="431">
        <f>IF(LEFT($D181,Dashboard!$N$4)=Dashboard!$N$5,MAX($B$4:$B180)+1,0)</f>
        <v>0</v>
      </c>
      <c r="C181" s="24">
        <v>177</v>
      </c>
      <c r="D181" s="432" t="str">
        <f>IF(C181&gt;'C'!$Q$7,"",VLOOKUP(C181,'C'!$O$9:$P$10,2,FALSE))</f>
        <v/>
      </c>
    </row>
    <row r="182" spans="2:4" x14ac:dyDescent="0.2">
      <c r="B182" s="431">
        <f>IF(LEFT($D182,Dashboard!$N$4)=Dashboard!$N$5,MAX($B$4:$B181)+1,0)</f>
        <v>0</v>
      </c>
      <c r="C182" s="24">
        <v>178</v>
      </c>
      <c r="D182" s="432" t="str">
        <f>IF(C182&gt;'C'!$Q$7,"",VLOOKUP(C182,'C'!$O$9:$P$10,2,FALSE))</f>
        <v/>
      </c>
    </row>
    <row r="183" spans="2:4" x14ac:dyDescent="0.2">
      <c r="B183" s="431">
        <f>IF(LEFT($D183,Dashboard!$N$4)=Dashboard!$N$5,MAX($B$4:$B182)+1,0)</f>
        <v>0</v>
      </c>
      <c r="C183" s="24">
        <v>179</v>
      </c>
      <c r="D183" s="432" t="str">
        <f>IF(C183&gt;'C'!$Q$7,"",VLOOKUP(C183,'C'!$O$9:$P$10,2,FALSE))</f>
        <v/>
      </c>
    </row>
    <row r="184" spans="2:4" x14ac:dyDescent="0.2">
      <c r="B184" s="431">
        <f>IF(LEFT($D184,Dashboard!$N$4)=Dashboard!$N$5,MAX($B$4:$B183)+1,0)</f>
        <v>0</v>
      </c>
      <c r="C184" s="24">
        <v>180</v>
      </c>
      <c r="D184" s="432" t="str">
        <f>IF(C184&gt;'C'!$Q$7,"",VLOOKUP(C184,'C'!$O$9:$P$10,2,FALSE))</f>
        <v/>
      </c>
    </row>
    <row r="185" spans="2:4" x14ac:dyDescent="0.2">
      <c r="B185" s="431">
        <f>IF(LEFT($D185,Dashboard!$N$4)=Dashboard!$N$5,MAX($B$4:$B184)+1,0)</f>
        <v>0</v>
      </c>
      <c r="C185" s="24">
        <v>181</v>
      </c>
      <c r="D185" s="432" t="str">
        <f>IF(C185&gt;'C'!$Q$7,"",VLOOKUP(C185,'C'!$O$9:$P$10,2,FALSE))</f>
        <v/>
      </c>
    </row>
    <row r="186" spans="2:4" x14ac:dyDescent="0.2">
      <c r="B186" s="431">
        <f>IF(LEFT($D186,Dashboard!$N$4)=Dashboard!$N$5,MAX($B$4:$B185)+1,0)</f>
        <v>0</v>
      </c>
      <c r="C186" s="24">
        <v>182</v>
      </c>
      <c r="D186" s="432" t="str">
        <f>IF(C186&gt;'C'!$Q$7,"",VLOOKUP(C186,'C'!$O$9:$P$10,2,FALSE))</f>
        <v/>
      </c>
    </row>
    <row r="187" spans="2:4" x14ac:dyDescent="0.2">
      <c r="B187" s="431">
        <f>IF(LEFT($D187,Dashboard!$N$4)=Dashboard!$N$5,MAX($B$4:$B186)+1,0)</f>
        <v>0</v>
      </c>
      <c r="C187" s="24">
        <v>183</v>
      </c>
      <c r="D187" s="432" t="str">
        <f>IF(C187&gt;'C'!$Q$7,"",VLOOKUP(C187,'C'!$O$9:$P$10,2,FALSE))</f>
        <v/>
      </c>
    </row>
    <row r="188" spans="2:4" x14ac:dyDescent="0.2">
      <c r="B188" s="431">
        <f>IF(LEFT($D188,Dashboard!$N$4)=Dashboard!$N$5,MAX($B$4:$B187)+1,0)</f>
        <v>0</v>
      </c>
      <c r="C188" s="24">
        <v>184</v>
      </c>
      <c r="D188" s="432" t="str">
        <f>IF(C188&gt;'C'!$Q$7,"",VLOOKUP(C188,'C'!$O$9:$P$10,2,FALSE))</f>
        <v/>
      </c>
    </row>
    <row r="189" spans="2:4" x14ac:dyDescent="0.2">
      <c r="B189" s="431">
        <f>IF(LEFT($D189,Dashboard!$N$4)=Dashboard!$N$5,MAX($B$4:$B188)+1,0)</f>
        <v>0</v>
      </c>
      <c r="C189" s="24">
        <v>185</v>
      </c>
      <c r="D189" s="432" t="str">
        <f>IF(C189&gt;'C'!$Q$7,"",VLOOKUP(C189,'C'!$O$9:$P$10,2,FALSE))</f>
        <v/>
      </c>
    </row>
    <row r="190" spans="2:4" x14ac:dyDescent="0.2">
      <c r="B190" s="431">
        <f>IF(LEFT($D190,Dashboard!$N$4)=Dashboard!$N$5,MAX($B$4:$B189)+1,0)</f>
        <v>0</v>
      </c>
      <c r="C190" s="24">
        <v>186</v>
      </c>
      <c r="D190" s="432" t="str">
        <f>IF(C190&gt;'C'!$Q$7,"",VLOOKUP(C190,'C'!$O$9:$P$10,2,FALSE))</f>
        <v/>
      </c>
    </row>
    <row r="191" spans="2:4" x14ac:dyDescent="0.2">
      <c r="B191" s="431">
        <f>IF(LEFT($D191,Dashboard!$N$4)=Dashboard!$N$5,MAX($B$4:$B190)+1,0)</f>
        <v>0</v>
      </c>
      <c r="C191" s="24">
        <v>187</v>
      </c>
      <c r="D191" s="432" t="str">
        <f>IF(C191&gt;'C'!$Q$7,"",VLOOKUP(C191,'C'!$O$9:$P$10,2,FALSE))</f>
        <v/>
      </c>
    </row>
    <row r="192" spans="2:4" x14ac:dyDescent="0.2">
      <c r="B192" s="431">
        <f>IF(LEFT($D192,Dashboard!$N$4)=Dashboard!$N$5,MAX($B$4:$B191)+1,0)</f>
        <v>0</v>
      </c>
      <c r="C192" s="24">
        <v>188</v>
      </c>
      <c r="D192" s="432" t="str">
        <f>IF(C192&gt;'C'!$Q$7,"",VLOOKUP(C192,'C'!$O$9:$P$10,2,FALSE))</f>
        <v/>
      </c>
    </row>
    <row r="193" spans="2:4" x14ac:dyDescent="0.2">
      <c r="B193" s="431">
        <f>IF(LEFT($D193,Dashboard!$N$4)=Dashboard!$N$5,MAX($B$4:$B192)+1,0)</f>
        <v>0</v>
      </c>
      <c r="C193" s="24">
        <v>189</v>
      </c>
      <c r="D193" s="432" t="str">
        <f>IF(C193&gt;'C'!$Q$7,"",VLOOKUP(C193,'C'!$O$9:$P$10,2,FALSE))</f>
        <v/>
      </c>
    </row>
    <row r="194" spans="2:4" x14ac:dyDescent="0.2">
      <c r="B194" s="431">
        <f>IF(LEFT($D194,Dashboard!$N$4)=Dashboard!$N$5,MAX($B$4:$B193)+1,0)</f>
        <v>0</v>
      </c>
      <c r="C194" s="24">
        <v>190</v>
      </c>
      <c r="D194" s="432" t="str">
        <f>IF(C194&gt;'C'!$Q$7,"",VLOOKUP(C194,'C'!$O$9:$P$10,2,FALSE))</f>
        <v/>
      </c>
    </row>
    <row r="195" spans="2:4" x14ac:dyDescent="0.2">
      <c r="B195" s="431">
        <f>IF(LEFT($D195,Dashboard!$N$4)=Dashboard!$N$5,MAX($B$4:$B194)+1,0)</f>
        <v>0</v>
      </c>
      <c r="C195" s="24">
        <v>191</v>
      </c>
      <c r="D195" s="432" t="str">
        <f>IF(C195&gt;'C'!$Q$7,"",VLOOKUP(C195,'C'!$O$9:$P$10,2,FALSE))</f>
        <v/>
      </c>
    </row>
    <row r="196" spans="2:4" x14ac:dyDescent="0.2">
      <c r="B196" s="431">
        <f>IF(LEFT($D196,Dashboard!$N$4)=Dashboard!$N$5,MAX($B$4:$B195)+1,0)</f>
        <v>0</v>
      </c>
      <c r="C196" s="24">
        <v>192</v>
      </c>
      <c r="D196" s="432" t="str">
        <f>IF(C196&gt;'C'!$Q$7,"",VLOOKUP(C196,'C'!$O$9:$P$10,2,FALSE))</f>
        <v/>
      </c>
    </row>
    <row r="197" spans="2:4" x14ac:dyDescent="0.2">
      <c r="B197" s="431">
        <f>IF(LEFT($D197,Dashboard!$N$4)=Dashboard!$N$5,MAX($B$4:$B196)+1,0)</f>
        <v>0</v>
      </c>
      <c r="C197" s="24">
        <v>193</v>
      </c>
      <c r="D197" s="432" t="str">
        <f>IF(C197&gt;'C'!$Q$7,"",VLOOKUP(C197,'C'!$O$9:$P$10,2,FALSE))</f>
        <v/>
      </c>
    </row>
    <row r="198" spans="2:4" x14ac:dyDescent="0.2">
      <c r="B198" s="431">
        <f>IF(LEFT($D198,Dashboard!$N$4)=Dashboard!$N$5,MAX($B$4:$B197)+1,0)</f>
        <v>0</v>
      </c>
      <c r="C198" s="24">
        <v>194</v>
      </c>
      <c r="D198" s="432" t="str">
        <f>IF(C198&gt;'C'!$Q$7,"",VLOOKUP(C198,'C'!$O$9:$P$10,2,FALSE))</f>
        <v/>
      </c>
    </row>
    <row r="199" spans="2:4" x14ac:dyDescent="0.2">
      <c r="B199" s="431">
        <f>IF(LEFT($D199,Dashboard!$N$4)=Dashboard!$N$5,MAX($B$4:$B198)+1,0)</f>
        <v>0</v>
      </c>
      <c r="C199" s="24">
        <v>195</v>
      </c>
      <c r="D199" s="432" t="str">
        <f>IF(C199&gt;'C'!$Q$7,"",VLOOKUP(C199,'C'!$O$9:$P$10,2,FALSE))</f>
        <v/>
      </c>
    </row>
    <row r="200" spans="2:4" x14ac:dyDescent="0.2">
      <c r="B200" s="431">
        <f>IF(LEFT($D200,Dashboard!$N$4)=Dashboard!$N$5,MAX($B$4:$B199)+1,0)</f>
        <v>0</v>
      </c>
      <c r="C200" s="24">
        <v>196</v>
      </c>
      <c r="D200" s="432" t="str">
        <f>IF(C200&gt;'C'!$Q$7,"",VLOOKUP(C200,'C'!$O$9:$P$10,2,FALSE))</f>
        <v/>
      </c>
    </row>
    <row r="201" spans="2:4" x14ac:dyDescent="0.2">
      <c r="B201" s="431">
        <f>IF(LEFT($D201,Dashboard!$N$4)=Dashboard!$N$5,MAX($B$4:$B200)+1,0)</f>
        <v>0</v>
      </c>
      <c r="C201" s="24">
        <v>197</v>
      </c>
      <c r="D201" s="432" t="str">
        <f>IF(C201&gt;'C'!$Q$7,"",VLOOKUP(C201,'C'!$O$9:$P$10,2,FALSE))</f>
        <v/>
      </c>
    </row>
    <row r="202" spans="2:4" x14ac:dyDescent="0.2">
      <c r="B202" s="431">
        <f>IF(LEFT($D202,Dashboard!$N$4)=Dashboard!$N$5,MAX($B$4:$B201)+1,0)</f>
        <v>0</v>
      </c>
      <c r="C202" s="24">
        <v>198</v>
      </c>
      <c r="D202" s="432" t="str">
        <f>IF(C202&gt;'C'!$Q$7,"",VLOOKUP(C202,'C'!$O$9:$P$10,2,FALSE))</f>
        <v/>
      </c>
    </row>
    <row r="203" spans="2:4" x14ac:dyDescent="0.2">
      <c r="B203" s="431">
        <f>IF(LEFT($D203,Dashboard!$N$4)=Dashboard!$N$5,MAX($B$4:$B202)+1,0)</f>
        <v>0</v>
      </c>
      <c r="C203" s="24">
        <v>199</v>
      </c>
      <c r="D203" s="432" t="str">
        <f>IF(C203&gt;'C'!$Q$7,"",VLOOKUP(C203,'C'!$O$9:$P$10,2,FALSE))</f>
        <v/>
      </c>
    </row>
    <row r="204" spans="2:4" x14ac:dyDescent="0.2">
      <c r="B204" s="431">
        <f>IF(LEFT($D204,Dashboard!$N$4)=Dashboard!$N$5,MAX($B$4:$B203)+1,0)</f>
        <v>0</v>
      </c>
      <c r="C204" s="24">
        <v>200</v>
      </c>
      <c r="D204" s="432" t="str">
        <f>IF(C204&gt;'C'!$Q$7,"",VLOOKUP(C204,'C'!$O$9:$P$10,2,FALSE))</f>
        <v/>
      </c>
    </row>
    <row r="205" spans="2:4" x14ac:dyDescent="0.2">
      <c r="B205" s="431">
        <f>IF(LEFT($D205,Dashboard!$N$4)=Dashboard!$N$5,MAX($B$4:$B204)+1,0)</f>
        <v>0</v>
      </c>
      <c r="C205" s="24">
        <v>201</v>
      </c>
      <c r="D205" s="432" t="str">
        <f>IF(C205&gt;'C'!$Q$7,"",VLOOKUP(C205,'C'!$O$9:$P$10,2,FALSE))</f>
        <v/>
      </c>
    </row>
    <row r="206" spans="2:4" x14ac:dyDescent="0.2">
      <c r="B206" s="431">
        <f>IF(LEFT($D206,Dashboard!$N$4)=Dashboard!$N$5,MAX($B$4:$B205)+1,0)</f>
        <v>0</v>
      </c>
      <c r="C206" s="24">
        <v>202</v>
      </c>
      <c r="D206" s="432" t="str">
        <f>IF(C206&gt;'C'!$Q$7,"",VLOOKUP(C206,'C'!$O$9:$P$10,2,FALSE))</f>
        <v/>
      </c>
    </row>
    <row r="207" spans="2:4" x14ac:dyDescent="0.2">
      <c r="B207" s="431">
        <f>IF(LEFT($D207,Dashboard!$N$4)=Dashboard!$N$5,MAX($B$4:$B206)+1,0)</f>
        <v>0</v>
      </c>
      <c r="C207" s="24">
        <v>203</v>
      </c>
      <c r="D207" s="432" t="str">
        <f>IF(C207&gt;'C'!$Q$7,"",VLOOKUP(C207,'C'!$O$9:$P$10,2,FALSE))</f>
        <v/>
      </c>
    </row>
    <row r="208" spans="2:4" x14ac:dyDescent="0.2">
      <c r="B208" s="431">
        <f>IF(LEFT($D208,Dashboard!$N$4)=Dashboard!$N$5,MAX($B$4:$B207)+1,0)</f>
        <v>0</v>
      </c>
      <c r="C208" s="24">
        <v>204</v>
      </c>
      <c r="D208" s="432" t="str">
        <f>IF(C208&gt;'C'!$Q$7,"",VLOOKUP(C208,'C'!$O$9:$P$10,2,FALSE))</f>
        <v/>
      </c>
    </row>
    <row r="209" spans="2:4" x14ac:dyDescent="0.2">
      <c r="B209" s="431">
        <f>IF(LEFT($D209,Dashboard!$N$4)=Dashboard!$N$5,MAX($B$4:$B208)+1,0)</f>
        <v>0</v>
      </c>
      <c r="C209" s="24">
        <v>205</v>
      </c>
      <c r="D209" s="432" t="str">
        <f>IF(C209&gt;'C'!$Q$7,"",VLOOKUP(C209,'C'!$O$9:$P$10,2,FALSE))</f>
        <v/>
      </c>
    </row>
    <row r="210" spans="2:4" x14ac:dyDescent="0.2">
      <c r="B210" s="431">
        <f>IF(LEFT($D210,Dashboard!$N$4)=Dashboard!$N$5,MAX($B$4:$B209)+1,0)</f>
        <v>0</v>
      </c>
      <c r="C210" s="24">
        <v>206</v>
      </c>
      <c r="D210" s="432" t="str">
        <f>IF(C210&gt;'C'!$Q$7,"",VLOOKUP(C210,'C'!$O$9:$P$10,2,FALSE))</f>
        <v/>
      </c>
    </row>
    <row r="211" spans="2:4" x14ac:dyDescent="0.2">
      <c r="B211" s="431">
        <f>IF(LEFT($D211,Dashboard!$N$4)=Dashboard!$N$5,MAX($B$4:$B210)+1,0)</f>
        <v>0</v>
      </c>
      <c r="C211" s="24">
        <v>207</v>
      </c>
      <c r="D211" s="432" t="str">
        <f>IF(C211&gt;'C'!$Q$7,"",VLOOKUP(C211,'C'!$O$9:$P$10,2,FALSE))</f>
        <v/>
      </c>
    </row>
    <row r="212" spans="2:4" x14ac:dyDescent="0.2">
      <c r="B212" s="431">
        <f>IF(LEFT($D212,Dashboard!$N$4)=Dashboard!$N$5,MAX($B$4:$B211)+1,0)</f>
        <v>0</v>
      </c>
      <c r="C212" s="24">
        <v>208</v>
      </c>
      <c r="D212" s="432" t="str">
        <f>IF(C212&gt;'C'!$Q$7,"",VLOOKUP(C212,'C'!$O$9:$P$10,2,FALSE))</f>
        <v/>
      </c>
    </row>
    <row r="213" spans="2:4" x14ac:dyDescent="0.2">
      <c r="B213" s="431">
        <f>IF(LEFT($D213,Dashboard!$N$4)=Dashboard!$N$5,MAX($B$4:$B212)+1,0)</f>
        <v>0</v>
      </c>
      <c r="C213" s="24">
        <v>209</v>
      </c>
      <c r="D213" s="432" t="str">
        <f>IF(C213&gt;'C'!$Q$7,"",VLOOKUP(C213,'C'!$O$9:$P$10,2,FALSE))</f>
        <v/>
      </c>
    </row>
    <row r="214" spans="2:4" x14ac:dyDescent="0.2">
      <c r="B214" s="431">
        <f>IF(LEFT($D214,Dashboard!$N$4)=Dashboard!$N$5,MAX($B$4:$B213)+1,0)</f>
        <v>0</v>
      </c>
      <c r="C214" s="24">
        <v>210</v>
      </c>
      <c r="D214" s="432" t="str">
        <f>IF(C214&gt;'C'!$Q$7,"",VLOOKUP(C214,'C'!$O$9:$P$10,2,FALSE))</f>
        <v/>
      </c>
    </row>
    <row r="215" spans="2:4" x14ac:dyDescent="0.2">
      <c r="B215" s="431">
        <f>IF(LEFT($D215,Dashboard!$N$4)=Dashboard!$N$5,MAX($B$4:$B214)+1,0)</f>
        <v>0</v>
      </c>
      <c r="C215" s="24">
        <v>211</v>
      </c>
      <c r="D215" s="432" t="str">
        <f>IF(C215&gt;'C'!$Q$7,"",VLOOKUP(C215,'C'!$O$9:$P$10,2,FALSE))</f>
        <v/>
      </c>
    </row>
    <row r="216" spans="2:4" x14ac:dyDescent="0.2">
      <c r="B216" s="431">
        <f>IF(LEFT($D216,Dashboard!$N$4)=Dashboard!$N$5,MAX($B$4:$B215)+1,0)</f>
        <v>0</v>
      </c>
      <c r="C216" s="24">
        <v>212</v>
      </c>
      <c r="D216" s="432" t="str">
        <f>IF(C216&gt;'C'!$Q$7,"",VLOOKUP(C216,'C'!$O$9:$P$10,2,FALSE))</f>
        <v/>
      </c>
    </row>
    <row r="217" spans="2:4" x14ac:dyDescent="0.2">
      <c r="B217" s="431">
        <f>IF(LEFT($D217,Dashboard!$N$4)=Dashboard!$N$5,MAX($B$4:$B216)+1,0)</f>
        <v>0</v>
      </c>
      <c r="C217" s="24">
        <v>213</v>
      </c>
      <c r="D217" s="432" t="str">
        <f>IF(C217&gt;'C'!$Q$7,"",VLOOKUP(C217,'C'!$O$9:$P$10,2,FALSE))</f>
        <v/>
      </c>
    </row>
    <row r="218" spans="2:4" x14ac:dyDescent="0.2">
      <c r="B218" s="431">
        <f>IF(LEFT($D218,Dashboard!$N$4)=Dashboard!$N$5,MAX($B$4:$B217)+1,0)</f>
        <v>0</v>
      </c>
      <c r="C218" s="24">
        <v>214</v>
      </c>
      <c r="D218" s="432" t="str">
        <f>IF(C218&gt;'C'!$Q$7,"",VLOOKUP(C218,'C'!$O$9:$P$10,2,FALSE))</f>
        <v/>
      </c>
    </row>
    <row r="219" spans="2:4" x14ac:dyDescent="0.2">
      <c r="B219" s="431">
        <f>IF(LEFT($D219,Dashboard!$N$4)=Dashboard!$N$5,MAX($B$4:$B218)+1,0)</f>
        <v>0</v>
      </c>
      <c r="C219" s="24">
        <v>215</v>
      </c>
      <c r="D219" s="432" t="str">
        <f>IF(C219&gt;'C'!$Q$7,"",VLOOKUP(C219,'C'!$O$9:$P$10,2,FALSE))</f>
        <v/>
      </c>
    </row>
    <row r="220" spans="2:4" x14ac:dyDescent="0.2">
      <c r="B220" s="431">
        <f>IF(LEFT($D220,Dashboard!$N$4)=Dashboard!$N$5,MAX($B$4:$B219)+1,0)</f>
        <v>0</v>
      </c>
      <c r="C220" s="24">
        <v>216</v>
      </c>
      <c r="D220" s="432" t="str">
        <f>IF(C220&gt;'C'!$Q$7,"",VLOOKUP(C220,'C'!$O$9:$P$10,2,FALSE))</f>
        <v/>
      </c>
    </row>
    <row r="221" spans="2:4" x14ac:dyDescent="0.2">
      <c r="B221" s="431">
        <f>IF(LEFT($D221,Dashboard!$N$4)=Dashboard!$N$5,MAX($B$4:$B220)+1,0)</f>
        <v>0</v>
      </c>
      <c r="C221" s="24">
        <v>217</v>
      </c>
      <c r="D221" s="432" t="str">
        <f>IF(C221&gt;'C'!$Q$7,"",VLOOKUP(C221,'C'!$O$9:$P$10,2,FALSE))</f>
        <v/>
      </c>
    </row>
    <row r="222" spans="2:4" x14ac:dyDescent="0.2">
      <c r="B222" s="431">
        <f>IF(LEFT($D222,Dashboard!$N$4)=Dashboard!$N$5,MAX($B$4:$B221)+1,0)</f>
        <v>0</v>
      </c>
      <c r="C222" s="24">
        <v>218</v>
      </c>
      <c r="D222" s="432" t="str">
        <f>IF(C222&gt;'C'!$Q$7,"",VLOOKUP(C222,'C'!$O$9:$P$10,2,FALSE))</f>
        <v/>
      </c>
    </row>
    <row r="223" spans="2:4" x14ac:dyDescent="0.2">
      <c r="B223" s="431">
        <f>IF(LEFT($D223,Dashboard!$N$4)=Dashboard!$N$5,MAX($B$4:$B222)+1,0)</f>
        <v>0</v>
      </c>
      <c r="C223" s="24">
        <v>219</v>
      </c>
      <c r="D223" s="432" t="str">
        <f>IF(C223&gt;'C'!$Q$7,"",VLOOKUP(C223,'C'!$O$9:$P$10,2,FALSE))</f>
        <v/>
      </c>
    </row>
    <row r="224" spans="2:4" x14ac:dyDescent="0.2">
      <c r="B224" s="431">
        <f>IF(LEFT($D224,Dashboard!$N$4)=Dashboard!$N$5,MAX($B$4:$B223)+1,0)</f>
        <v>0</v>
      </c>
      <c r="C224" s="24">
        <v>220</v>
      </c>
      <c r="D224" s="432" t="str">
        <f>IF(C224&gt;'C'!$Q$7,"",VLOOKUP(C224,'C'!$O$9:$P$10,2,FALSE))</f>
        <v/>
      </c>
    </row>
    <row r="225" spans="2:4" x14ac:dyDescent="0.2">
      <c r="B225" s="431">
        <f>IF(LEFT($D225,Dashboard!$N$4)=Dashboard!$N$5,MAX($B$4:$B224)+1,0)</f>
        <v>0</v>
      </c>
      <c r="C225" s="24">
        <v>221</v>
      </c>
      <c r="D225" s="432" t="str">
        <f>IF(C225&gt;'C'!$Q$7,"",VLOOKUP(C225,'C'!$O$9:$P$10,2,FALSE))</f>
        <v/>
      </c>
    </row>
    <row r="226" spans="2:4" x14ac:dyDescent="0.2">
      <c r="B226" s="431">
        <f>IF(LEFT($D226,Dashboard!$N$4)=Dashboard!$N$5,MAX($B$4:$B225)+1,0)</f>
        <v>0</v>
      </c>
      <c r="C226" s="24">
        <v>222</v>
      </c>
      <c r="D226" s="432" t="str">
        <f>IF(C226&gt;'C'!$Q$7,"",VLOOKUP(C226,'C'!$O$9:$P$10,2,FALSE))</f>
        <v/>
      </c>
    </row>
    <row r="227" spans="2:4" x14ac:dyDescent="0.2">
      <c r="B227" s="431">
        <f>IF(LEFT($D227,Dashboard!$N$4)=Dashboard!$N$5,MAX($B$4:$B226)+1,0)</f>
        <v>0</v>
      </c>
      <c r="C227" s="24">
        <v>223</v>
      </c>
      <c r="D227" s="432" t="str">
        <f>IF(C227&gt;'C'!$Q$7,"",VLOOKUP(C227,'C'!$O$9:$P$10,2,FALSE))</f>
        <v/>
      </c>
    </row>
    <row r="228" spans="2:4" x14ac:dyDescent="0.2">
      <c r="B228" s="431">
        <f>IF(LEFT($D228,Dashboard!$N$4)=Dashboard!$N$5,MAX($B$4:$B227)+1,0)</f>
        <v>0</v>
      </c>
      <c r="C228" s="24">
        <v>224</v>
      </c>
      <c r="D228" s="432" t="str">
        <f>IF(C228&gt;'C'!$Q$7,"",VLOOKUP(C228,'C'!$O$9:$P$10,2,FALSE))</f>
        <v/>
      </c>
    </row>
    <row r="229" spans="2:4" x14ac:dyDescent="0.2">
      <c r="B229" s="431">
        <f>IF(LEFT($D229,Dashboard!$N$4)=Dashboard!$N$5,MAX($B$4:$B228)+1,0)</f>
        <v>0</v>
      </c>
      <c r="C229" s="24">
        <v>225</v>
      </c>
      <c r="D229" s="432" t="str">
        <f>IF(C229&gt;'C'!$Q$7,"",VLOOKUP(C229,'C'!$O$9:$P$10,2,FALSE))</f>
        <v/>
      </c>
    </row>
    <row r="230" spans="2:4" x14ac:dyDescent="0.2">
      <c r="B230" s="431">
        <f>IF(LEFT($D230,Dashboard!$N$4)=Dashboard!$N$5,MAX($B$4:$B229)+1,0)</f>
        <v>0</v>
      </c>
      <c r="C230" s="24">
        <v>226</v>
      </c>
      <c r="D230" s="432" t="str">
        <f>IF(C230&gt;'C'!$Q$7,"",VLOOKUP(C230,'C'!$O$9:$P$10,2,FALSE))</f>
        <v/>
      </c>
    </row>
    <row r="231" spans="2:4" x14ac:dyDescent="0.2">
      <c r="B231" s="431">
        <f>IF(LEFT($D231,Dashboard!$N$4)=Dashboard!$N$5,MAX($B$4:$B230)+1,0)</f>
        <v>0</v>
      </c>
      <c r="C231" s="24">
        <v>227</v>
      </c>
      <c r="D231" s="432" t="str">
        <f>IF(C231&gt;'C'!$Q$7,"",VLOOKUP(C231,'C'!$O$9:$P$10,2,FALSE))</f>
        <v/>
      </c>
    </row>
    <row r="232" spans="2:4" x14ac:dyDescent="0.2">
      <c r="B232" s="431">
        <f>IF(LEFT($D232,Dashboard!$N$4)=Dashboard!$N$5,MAX($B$4:$B231)+1,0)</f>
        <v>0</v>
      </c>
      <c r="C232" s="24">
        <v>228</v>
      </c>
      <c r="D232" s="432" t="str">
        <f>IF(C232&gt;'C'!$Q$7,"",VLOOKUP(C232,'C'!$O$9:$P$10,2,FALSE))</f>
        <v/>
      </c>
    </row>
    <row r="233" spans="2:4" x14ac:dyDescent="0.2">
      <c r="B233" s="431">
        <f>IF(LEFT($D233,Dashboard!$N$4)=Dashboard!$N$5,MAX($B$4:$B232)+1,0)</f>
        <v>0</v>
      </c>
      <c r="C233" s="24">
        <v>229</v>
      </c>
      <c r="D233" s="432" t="str">
        <f>IF(C233&gt;'C'!$Q$7,"",VLOOKUP(C233,'C'!$O$9:$P$10,2,FALSE))</f>
        <v/>
      </c>
    </row>
    <row r="234" spans="2:4" x14ac:dyDescent="0.2">
      <c r="B234" s="431">
        <f>IF(LEFT($D234,Dashboard!$N$4)=Dashboard!$N$5,MAX($B$4:$B233)+1,0)</f>
        <v>0</v>
      </c>
      <c r="C234" s="24">
        <v>230</v>
      </c>
      <c r="D234" s="432" t="str">
        <f>IF(C234&gt;'C'!$Q$7,"",VLOOKUP(C234,'C'!$O$9:$P$10,2,FALSE))</f>
        <v/>
      </c>
    </row>
    <row r="235" spans="2:4" x14ac:dyDescent="0.2">
      <c r="B235" s="431">
        <f>IF(LEFT($D235,Dashboard!$N$4)=Dashboard!$N$5,MAX($B$4:$B234)+1,0)</f>
        <v>0</v>
      </c>
      <c r="C235" s="24">
        <v>231</v>
      </c>
      <c r="D235" s="432" t="str">
        <f>IF(C235&gt;'C'!$Q$7,"",VLOOKUP(C235,'C'!$O$9:$P$10,2,FALSE))</f>
        <v/>
      </c>
    </row>
    <row r="236" spans="2:4" x14ac:dyDescent="0.2">
      <c r="B236" s="431">
        <f>IF(LEFT($D236,Dashboard!$N$4)=Dashboard!$N$5,MAX($B$4:$B235)+1,0)</f>
        <v>0</v>
      </c>
      <c r="C236" s="24">
        <v>232</v>
      </c>
      <c r="D236" s="432" t="str">
        <f>IF(C236&gt;'C'!$Q$7,"",VLOOKUP(C236,'C'!$O$9:$P$10,2,FALSE))</f>
        <v/>
      </c>
    </row>
    <row r="237" spans="2:4" x14ac:dyDescent="0.2">
      <c r="B237" s="431">
        <f>IF(LEFT($D237,Dashboard!$N$4)=Dashboard!$N$5,MAX($B$4:$B236)+1,0)</f>
        <v>0</v>
      </c>
      <c r="C237" s="24">
        <v>233</v>
      </c>
      <c r="D237" s="432" t="str">
        <f>IF(C237&gt;'C'!$Q$7,"",VLOOKUP(C237,'C'!$O$9:$P$10,2,FALSE))</f>
        <v/>
      </c>
    </row>
    <row r="238" spans="2:4" x14ac:dyDescent="0.2">
      <c r="B238" s="431">
        <f>IF(LEFT($D238,Dashboard!$N$4)=Dashboard!$N$5,MAX($B$4:$B237)+1,0)</f>
        <v>0</v>
      </c>
      <c r="C238" s="24">
        <v>234</v>
      </c>
      <c r="D238" s="432" t="str">
        <f>IF(C238&gt;'C'!$Q$7,"",VLOOKUP(C238,'C'!$O$9:$P$10,2,FALSE))</f>
        <v/>
      </c>
    </row>
    <row r="239" spans="2:4" x14ac:dyDescent="0.2">
      <c r="B239" s="431">
        <f>IF(LEFT($D239,Dashboard!$N$4)=Dashboard!$N$5,MAX($B$4:$B238)+1,0)</f>
        <v>0</v>
      </c>
      <c r="C239" s="24">
        <v>235</v>
      </c>
      <c r="D239" s="432" t="str">
        <f>IF(C239&gt;'C'!$Q$7,"",VLOOKUP(C239,'C'!$O$9:$P$10,2,FALSE))</f>
        <v/>
      </c>
    </row>
    <row r="240" spans="2:4" x14ac:dyDescent="0.2">
      <c r="B240" s="431">
        <f>IF(LEFT($D240,Dashboard!$N$4)=Dashboard!$N$5,MAX($B$4:$B239)+1,0)</f>
        <v>0</v>
      </c>
      <c r="C240" s="24">
        <v>236</v>
      </c>
      <c r="D240" s="432" t="str">
        <f>IF(C240&gt;'C'!$Q$7,"",VLOOKUP(C240,'C'!$O$9:$P$10,2,FALSE))</f>
        <v/>
      </c>
    </row>
    <row r="241" spans="2:4" x14ac:dyDescent="0.2">
      <c r="B241" s="431">
        <f>IF(LEFT($D241,Dashboard!$N$4)=Dashboard!$N$5,MAX($B$4:$B240)+1,0)</f>
        <v>0</v>
      </c>
      <c r="C241" s="24">
        <v>237</v>
      </c>
      <c r="D241" s="432" t="str">
        <f>IF(C241&gt;'C'!$Q$7,"",VLOOKUP(C241,'C'!$O$9:$P$10,2,FALSE))</f>
        <v/>
      </c>
    </row>
    <row r="242" spans="2:4" x14ac:dyDescent="0.2">
      <c r="B242" s="431">
        <f>IF(LEFT($D242,Dashboard!$N$4)=Dashboard!$N$5,MAX($B$4:$B241)+1,0)</f>
        <v>0</v>
      </c>
      <c r="C242" s="24">
        <v>238</v>
      </c>
      <c r="D242" s="432" t="str">
        <f>IF(C242&gt;'C'!$Q$7,"",VLOOKUP(C242,'C'!$O$9:$P$10,2,FALSE))</f>
        <v/>
      </c>
    </row>
    <row r="243" spans="2:4" x14ac:dyDescent="0.2">
      <c r="B243" s="431">
        <f>IF(LEFT($D243,Dashboard!$N$4)=Dashboard!$N$5,MAX($B$4:$B242)+1,0)</f>
        <v>0</v>
      </c>
      <c r="C243" s="24">
        <v>239</v>
      </c>
      <c r="D243" s="432" t="str">
        <f>IF(C243&gt;'C'!$Q$7,"",VLOOKUP(C243,'C'!$O$9:$P$10,2,FALSE))</f>
        <v/>
      </c>
    </row>
    <row r="244" spans="2:4" x14ac:dyDescent="0.2">
      <c r="B244" s="431">
        <f>IF(LEFT($D244,Dashboard!$N$4)=Dashboard!$N$5,MAX($B$4:$B243)+1,0)</f>
        <v>0</v>
      </c>
      <c r="C244" s="24">
        <v>240</v>
      </c>
      <c r="D244" s="432" t="str">
        <f>IF(C244&gt;'C'!$Q$7,"",VLOOKUP(C244,'C'!$O$9:$P$10,2,FALSE))</f>
        <v/>
      </c>
    </row>
    <row r="245" spans="2:4" x14ac:dyDescent="0.2">
      <c r="B245" s="431">
        <f>IF(LEFT($D245,Dashboard!$N$4)=Dashboard!$N$5,MAX($B$4:$B244)+1,0)</f>
        <v>0</v>
      </c>
      <c r="C245" s="24">
        <v>241</v>
      </c>
      <c r="D245" s="432" t="str">
        <f>IF(C245&gt;'C'!$Q$7,"",VLOOKUP(C245,'C'!$O$9:$P$10,2,FALSE))</f>
        <v/>
      </c>
    </row>
    <row r="246" spans="2:4" x14ac:dyDescent="0.2">
      <c r="B246" s="431">
        <f>IF(LEFT($D246,Dashboard!$N$4)=Dashboard!$N$5,MAX($B$4:$B245)+1,0)</f>
        <v>0</v>
      </c>
      <c r="C246" s="24">
        <v>242</v>
      </c>
      <c r="D246" s="432" t="str">
        <f>IF(C246&gt;'C'!$Q$7,"",VLOOKUP(C246,'C'!$O$9:$P$10,2,FALSE))</f>
        <v/>
      </c>
    </row>
    <row r="247" spans="2:4" x14ac:dyDescent="0.2">
      <c r="B247" s="431">
        <f>IF(LEFT($D247,Dashboard!$N$4)=Dashboard!$N$5,MAX($B$4:$B246)+1,0)</f>
        <v>0</v>
      </c>
      <c r="C247" s="24">
        <v>243</v>
      </c>
      <c r="D247" s="432" t="str">
        <f>IF(C247&gt;'C'!$Q$7,"",VLOOKUP(C247,'C'!$O$9:$P$10,2,FALSE))</f>
        <v/>
      </c>
    </row>
    <row r="248" spans="2:4" x14ac:dyDescent="0.2">
      <c r="B248" s="431">
        <f>IF(LEFT($D248,Dashboard!$N$4)=Dashboard!$N$5,MAX($B$4:$B247)+1,0)</f>
        <v>0</v>
      </c>
      <c r="C248" s="24">
        <v>244</v>
      </c>
      <c r="D248" s="432" t="str">
        <f>IF(C248&gt;'C'!$Q$7,"",VLOOKUP(C248,'C'!$O$9:$P$10,2,FALSE))</f>
        <v/>
      </c>
    </row>
    <row r="249" spans="2:4" x14ac:dyDescent="0.2">
      <c r="B249" s="431">
        <f>IF(LEFT($D249,Dashboard!$N$4)=Dashboard!$N$5,MAX($B$4:$B248)+1,0)</f>
        <v>0</v>
      </c>
      <c r="C249" s="24">
        <v>245</v>
      </c>
      <c r="D249" s="432" t="str">
        <f>IF(C249&gt;'C'!$Q$7,"",VLOOKUP(C249,'C'!$O$9:$P$10,2,FALSE))</f>
        <v/>
      </c>
    </row>
    <row r="250" spans="2:4" x14ac:dyDescent="0.2">
      <c r="B250" s="431">
        <f>IF(LEFT($D250,Dashboard!$N$4)=Dashboard!$N$5,MAX($B$4:$B249)+1,0)</f>
        <v>0</v>
      </c>
      <c r="C250" s="24">
        <v>246</v>
      </c>
      <c r="D250" s="432" t="str">
        <f>IF(C250&gt;'C'!$Q$7,"",VLOOKUP(C250,'C'!$O$9:$P$10,2,FALSE))</f>
        <v/>
      </c>
    </row>
    <row r="251" spans="2:4" x14ac:dyDescent="0.2">
      <c r="B251" s="431">
        <f>IF(LEFT($D251,Dashboard!$N$4)=Dashboard!$N$5,MAX($B$4:$B250)+1,0)</f>
        <v>0</v>
      </c>
      <c r="C251" s="24">
        <v>247</v>
      </c>
      <c r="D251" s="432" t="str">
        <f>IF(C251&gt;'C'!$Q$7,"",VLOOKUP(C251,'C'!$O$9:$P$10,2,FALSE))</f>
        <v/>
      </c>
    </row>
    <row r="252" spans="2:4" x14ac:dyDescent="0.2">
      <c r="B252" s="431">
        <f>IF(LEFT($D252,Dashboard!$N$4)=Dashboard!$N$5,MAX($B$4:$B251)+1,0)</f>
        <v>0</v>
      </c>
      <c r="C252" s="24">
        <v>248</v>
      </c>
      <c r="D252" s="432" t="str">
        <f>IF(C252&gt;'C'!$Q$7,"",VLOOKUP(C252,'C'!$O$9:$P$10,2,FALSE))</f>
        <v/>
      </c>
    </row>
    <row r="253" spans="2:4" x14ac:dyDescent="0.2">
      <c r="B253" s="431">
        <f>IF(LEFT($D253,Dashboard!$N$4)=Dashboard!$N$5,MAX($B$4:$B252)+1,0)</f>
        <v>0</v>
      </c>
      <c r="C253" s="24">
        <v>249</v>
      </c>
      <c r="D253" s="432" t="str">
        <f>IF(C253&gt;'C'!$Q$7,"",VLOOKUP(C253,'C'!$O$9:$P$10,2,FALSE))</f>
        <v/>
      </c>
    </row>
    <row r="254" spans="2:4" x14ac:dyDescent="0.2">
      <c r="B254" s="431">
        <f>IF(LEFT($D254,Dashboard!$N$4)=Dashboard!$N$5,MAX($B$4:$B253)+1,0)</f>
        <v>0</v>
      </c>
      <c r="C254" s="24">
        <v>250</v>
      </c>
      <c r="D254" s="432" t="str">
        <f>IF(C254&gt;'C'!$Q$7,"",VLOOKUP(C254,'C'!$O$9:$P$10,2,FALSE))</f>
        <v/>
      </c>
    </row>
    <row r="255" spans="2:4" x14ac:dyDescent="0.2">
      <c r="B255" s="431">
        <f>IF(LEFT($D255,Dashboard!$N$4)=Dashboard!$N$5,MAX($B$4:$B254)+1,0)</f>
        <v>0</v>
      </c>
      <c r="C255" s="24">
        <v>251</v>
      </c>
      <c r="D255" s="432" t="str">
        <f>IF(C255&gt;'C'!$Q$7,"",VLOOKUP(C255,'C'!$O$9:$P$10,2,FALSE))</f>
        <v/>
      </c>
    </row>
    <row r="256" spans="2:4" x14ac:dyDescent="0.2">
      <c r="B256" s="431">
        <f>IF(LEFT($D256,Dashboard!$N$4)=Dashboard!$N$5,MAX($B$4:$B255)+1,0)</f>
        <v>0</v>
      </c>
      <c r="C256" s="24">
        <v>252</v>
      </c>
      <c r="D256" s="432" t="str">
        <f>IF(C256&gt;'C'!$Q$7,"",VLOOKUP(C256,'C'!$O$9:$P$10,2,FALSE))</f>
        <v/>
      </c>
    </row>
    <row r="257" spans="2:4" x14ac:dyDescent="0.2">
      <c r="B257" s="431">
        <f>IF(LEFT($D257,Dashboard!$N$4)=Dashboard!$N$5,MAX($B$4:$B256)+1,0)</f>
        <v>0</v>
      </c>
      <c r="C257" s="24">
        <v>253</v>
      </c>
      <c r="D257" s="432" t="str">
        <f>IF(C257&gt;'C'!$Q$7,"",VLOOKUP(C257,'C'!$O$9:$P$10,2,FALSE))</f>
        <v/>
      </c>
    </row>
    <row r="258" spans="2:4" x14ac:dyDescent="0.2">
      <c r="B258" s="431">
        <f>IF(LEFT($D258,Dashboard!$N$4)=Dashboard!$N$5,MAX($B$4:$B257)+1,0)</f>
        <v>0</v>
      </c>
      <c r="C258" s="24">
        <v>254</v>
      </c>
      <c r="D258" s="432" t="str">
        <f>IF(C258&gt;'C'!$Q$7,"",VLOOKUP(C258,'C'!$O$9:$P$10,2,FALSE))</f>
        <v/>
      </c>
    </row>
    <row r="259" spans="2:4" x14ac:dyDescent="0.2">
      <c r="B259" s="431">
        <f>IF(LEFT($D259,Dashboard!$N$4)=Dashboard!$N$5,MAX($B$4:$B258)+1,0)</f>
        <v>0</v>
      </c>
      <c r="C259" s="24">
        <v>255</v>
      </c>
      <c r="D259" s="432" t="str">
        <f>IF(C259&gt;'C'!$Q$7,"",VLOOKUP(C259,'C'!$O$9:$P$10,2,FALSE))</f>
        <v/>
      </c>
    </row>
    <row r="260" spans="2:4" x14ac:dyDescent="0.2">
      <c r="B260" s="431">
        <f>IF(LEFT($D260,Dashboard!$N$4)=Dashboard!$N$5,MAX($B$4:$B259)+1,0)</f>
        <v>0</v>
      </c>
      <c r="C260" s="24">
        <v>256</v>
      </c>
      <c r="D260" s="432" t="str">
        <f>IF(C260&gt;'C'!$Q$7,"",VLOOKUP(C260,'C'!$O$9:$P$10,2,FALSE))</f>
        <v/>
      </c>
    </row>
    <row r="261" spans="2:4" x14ac:dyDescent="0.2">
      <c r="B261" s="431">
        <f>IF(LEFT($D261,Dashboard!$N$4)=Dashboard!$N$5,MAX($B$4:$B260)+1,0)</f>
        <v>0</v>
      </c>
      <c r="C261" s="24">
        <v>257</v>
      </c>
      <c r="D261" s="432" t="str">
        <f>IF(C261&gt;'C'!$Q$7,"",VLOOKUP(C261,'C'!$O$9:$P$10,2,FALSE))</f>
        <v/>
      </c>
    </row>
    <row r="262" spans="2:4" x14ac:dyDescent="0.2">
      <c r="B262" s="431">
        <f>IF(LEFT($D262,Dashboard!$N$4)=Dashboard!$N$5,MAX($B$4:$B261)+1,0)</f>
        <v>0</v>
      </c>
      <c r="C262" s="24">
        <v>258</v>
      </c>
      <c r="D262" s="432" t="str">
        <f>IF(C262&gt;'C'!$Q$7,"",VLOOKUP(C262,'C'!$O$9:$P$10,2,FALSE))</f>
        <v/>
      </c>
    </row>
    <row r="263" spans="2:4" x14ac:dyDescent="0.2">
      <c r="B263" s="431">
        <f>IF(LEFT($D263,Dashboard!$N$4)=Dashboard!$N$5,MAX($B$4:$B262)+1,0)</f>
        <v>0</v>
      </c>
      <c r="C263" s="24">
        <v>259</v>
      </c>
      <c r="D263" s="432" t="str">
        <f>IF(C263&gt;'C'!$Q$7,"",VLOOKUP(C263,'C'!$O$9:$P$10,2,FALSE))</f>
        <v/>
      </c>
    </row>
    <row r="264" spans="2:4" x14ac:dyDescent="0.2">
      <c r="B264" s="431">
        <f>IF(LEFT($D264,Dashboard!$N$4)=Dashboard!$N$5,MAX($B$4:$B263)+1,0)</f>
        <v>0</v>
      </c>
      <c r="C264" s="24">
        <v>260</v>
      </c>
      <c r="D264" s="432" t="str">
        <f>IF(C264&gt;'C'!$Q$7,"",VLOOKUP(C264,'C'!$O$9:$P$10,2,FALSE))</f>
        <v/>
      </c>
    </row>
    <row r="265" spans="2:4" x14ac:dyDescent="0.2">
      <c r="B265" s="431">
        <f>IF(LEFT($D265,Dashboard!$N$4)=Dashboard!$N$5,MAX($B$4:$B264)+1,0)</f>
        <v>0</v>
      </c>
      <c r="C265" s="24">
        <v>261</v>
      </c>
      <c r="D265" s="432" t="str">
        <f>IF(C265&gt;'C'!$Q$7,"",VLOOKUP(C265,'C'!$O$9:$P$10,2,FALSE))</f>
        <v/>
      </c>
    </row>
    <row r="266" spans="2:4" x14ac:dyDescent="0.2">
      <c r="B266" s="431">
        <f>IF(LEFT($D266,Dashboard!$N$4)=Dashboard!$N$5,MAX($B$4:$B265)+1,0)</f>
        <v>0</v>
      </c>
      <c r="C266" s="24">
        <v>262</v>
      </c>
      <c r="D266" s="432" t="str">
        <f>IF(C266&gt;'C'!$Q$7,"",VLOOKUP(C266,'C'!$O$9:$P$10,2,FALSE))</f>
        <v/>
      </c>
    </row>
    <row r="267" spans="2:4" x14ac:dyDescent="0.2">
      <c r="B267" s="431">
        <f>IF(LEFT($D267,Dashboard!$N$4)=Dashboard!$N$5,MAX($B$4:$B266)+1,0)</f>
        <v>0</v>
      </c>
      <c r="C267" s="24">
        <v>263</v>
      </c>
      <c r="D267" s="432" t="str">
        <f>IF(C267&gt;'C'!$Q$7,"",VLOOKUP(C267,'C'!$O$9:$P$10,2,FALSE))</f>
        <v/>
      </c>
    </row>
    <row r="268" spans="2:4" x14ac:dyDescent="0.2">
      <c r="B268" s="431">
        <f>IF(LEFT($D268,Dashboard!$N$4)=Dashboard!$N$5,MAX($B$4:$B267)+1,0)</f>
        <v>0</v>
      </c>
      <c r="C268" s="24">
        <v>264</v>
      </c>
      <c r="D268" s="432" t="str">
        <f>IF(C268&gt;'C'!$Q$7,"",VLOOKUP(C268,'C'!$O$9:$P$10,2,FALSE))</f>
        <v/>
      </c>
    </row>
    <row r="269" spans="2:4" x14ac:dyDescent="0.2">
      <c r="B269" s="431">
        <f>IF(LEFT($D269,Dashboard!$N$4)=Dashboard!$N$5,MAX($B$4:$B268)+1,0)</f>
        <v>0</v>
      </c>
      <c r="C269" s="24">
        <v>265</v>
      </c>
      <c r="D269" s="432" t="str">
        <f>IF(C269&gt;'C'!$Q$7,"",VLOOKUP(C269,'C'!$O$9:$P$10,2,FALSE))</f>
        <v/>
      </c>
    </row>
    <row r="270" spans="2:4" x14ac:dyDescent="0.2">
      <c r="B270" s="431">
        <f>IF(LEFT($D270,Dashboard!$N$4)=Dashboard!$N$5,MAX($B$4:$B269)+1,0)</f>
        <v>0</v>
      </c>
      <c r="C270" s="24">
        <v>266</v>
      </c>
      <c r="D270" s="432" t="str">
        <f>IF(C270&gt;'C'!$Q$7,"",VLOOKUP(C270,'C'!$O$9:$P$10,2,FALSE))</f>
        <v/>
      </c>
    </row>
    <row r="271" spans="2:4" x14ac:dyDescent="0.2">
      <c r="B271" s="431">
        <f>IF(LEFT($D271,Dashboard!$N$4)=Dashboard!$N$5,MAX($B$4:$B270)+1,0)</f>
        <v>0</v>
      </c>
      <c r="C271" s="24">
        <v>267</v>
      </c>
      <c r="D271" s="432" t="str">
        <f>IF(C271&gt;'C'!$Q$7,"",VLOOKUP(C271,'C'!$O$9:$P$10,2,FALSE))</f>
        <v/>
      </c>
    </row>
    <row r="272" spans="2:4" x14ac:dyDescent="0.2">
      <c r="B272" s="431">
        <f>IF(LEFT($D272,Dashboard!$N$4)=Dashboard!$N$5,MAX($B$4:$B271)+1,0)</f>
        <v>0</v>
      </c>
      <c r="C272" s="24">
        <v>268</v>
      </c>
      <c r="D272" s="432" t="str">
        <f>IF(C272&gt;'C'!$Q$7,"",VLOOKUP(C272,'C'!$O$9:$P$10,2,FALSE))</f>
        <v/>
      </c>
    </row>
    <row r="273" spans="2:4" x14ac:dyDescent="0.2">
      <c r="B273" s="431">
        <f>IF(LEFT($D273,Dashboard!$N$4)=Dashboard!$N$5,MAX($B$4:$B272)+1,0)</f>
        <v>0</v>
      </c>
      <c r="C273" s="24">
        <v>269</v>
      </c>
      <c r="D273" s="432" t="str">
        <f>IF(C273&gt;'C'!$Q$7,"",VLOOKUP(C273,'C'!$O$9:$P$10,2,FALSE))</f>
        <v/>
      </c>
    </row>
    <row r="274" spans="2:4" x14ac:dyDescent="0.2">
      <c r="B274" s="431">
        <f>IF(LEFT($D274,Dashboard!$N$4)=Dashboard!$N$5,MAX($B$4:$B273)+1,0)</f>
        <v>0</v>
      </c>
      <c r="C274" s="24">
        <v>270</v>
      </c>
      <c r="D274" s="432" t="str">
        <f>IF(C274&gt;'C'!$Q$7,"",VLOOKUP(C274,'C'!$O$9:$P$10,2,FALSE))</f>
        <v/>
      </c>
    </row>
    <row r="275" spans="2:4" x14ac:dyDescent="0.2">
      <c r="B275" s="431">
        <f>IF(LEFT($D275,Dashboard!$N$4)=Dashboard!$N$5,MAX($B$4:$B274)+1,0)</f>
        <v>0</v>
      </c>
      <c r="C275" s="24">
        <v>271</v>
      </c>
      <c r="D275" s="432" t="str">
        <f>IF(C275&gt;'C'!$Q$7,"",VLOOKUP(C275,'C'!$O$9:$P$10,2,FALSE))</f>
        <v/>
      </c>
    </row>
    <row r="276" spans="2:4" x14ac:dyDescent="0.2">
      <c r="B276" s="431">
        <f>IF(LEFT($D276,Dashboard!$N$4)=Dashboard!$N$5,MAX($B$4:$B275)+1,0)</f>
        <v>0</v>
      </c>
      <c r="C276" s="24">
        <v>272</v>
      </c>
      <c r="D276" s="432" t="str">
        <f>IF(C276&gt;'C'!$Q$7,"",VLOOKUP(C276,'C'!$O$9:$P$10,2,FALSE))</f>
        <v/>
      </c>
    </row>
    <row r="277" spans="2:4" x14ac:dyDescent="0.2">
      <c r="B277" s="431">
        <f>IF(LEFT($D277,Dashboard!$N$4)=Dashboard!$N$5,MAX($B$4:$B276)+1,0)</f>
        <v>0</v>
      </c>
      <c r="C277" s="24">
        <v>273</v>
      </c>
      <c r="D277" s="432" t="str">
        <f>IF(C277&gt;'C'!$Q$7,"",VLOOKUP(C277,'C'!$O$9:$P$10,2,FALSE))</f>
        <v/>
      </c>
    </row>
    <row r="278" spans="2:4" x14ac:dyDescent="0.2">
      <c r="B278" s="431">
        <f>IF(LEFT($D278,Dashboard!$N$4)=Dashboard!$N$5,MAX($B$4:$B277)+1,0)</f>
        <v>0</v>
      </c>
      <c r="C278" s="24">
        <v>274</v>
      </c>
      <c r="D278" s="432" t="str">
        <f>IF(C278&gt;'C'!$Q$7,"",VLOOKUP(C278,'C'!$O$9:$P$10,2,FALSE))</f>
        <v/>
      </c>
    </row>
    <row r="279" spans="2:4" x14ac:dyDescent="0.2">
      <c r="B279" s="431">
        <f>IF(LEFT($D279,Dashboard!$N$4)=Dashboard!$N$5,MAX($B$4:$B278)+1,0)</f>
        <v>0</v>
      </c>
      <c r="C279" s="24">
        <v>275</v>
      </c>
      <c r="D279" s="432" t="str">
        <f>IF(C279&gt;'C'!$Q$7,"",VLOOKUP(C279,'C'!$O$9:$P$10,2,FALSE))</f>
        <v/>
      </c>
    </row>
    <row r="280" spans="2:4" x14ac:dyDescent="0.2">
      <c r="B280" s="431">
        <f>IF(LEFT($D280,Dashboard!$N$4)=Dashboard!$N$5,MAX($B$4:$B279)+1,0)</f>
        <v>0</v>
      </c>
      <c r="C280" s="24">
        <v>276</v>
      </c>
      <c r="D280" s="432" t="str">
        <f>IF(C280&gt;'C'!$Q$7,"",VLOOKUP(C280,'C'!$O$9:$P$10,2,FALSE))</f>
        <v/>
      </c>
    </row>
    <row r="281" spans="2:4" x14ac:dyDescent="0.2">
      <c r="B281" s="431">
        <f>IF(LEFT($D281,Dashboard!$N$4)=Dashboard!$N$5,MAX($B$4:$B280)+1,0)</f>
        <v>0</v>
      </c>
      <c r="C281" s="24">
        <v>277</v>
      </c>
      <c r="D281" s="432" t="str">
        <f>IF(C281&gt;'C'!$Q$7,"",VLOOKUP(C281,'C'!$O$9:$P$10,2,FALSE))</f>
        <v/>
      </c>
    </row>
    <row r="282" spans="2:4" x14ac:dyDescent="0.2">
      <c r="B282" s="431">
        <f>IF(LEFT($D282,Dashboard!$N$4)=Dashboard!$N$5,MAX($B$4:$B281)+1,0)</f>
        <v>0</v>
      </c>
      <c r="C282" s="24">
        <v>278</v>
      </c>
      <c r="D282" s="432" t="str">
        <f>IF(C282&gt;'C'!$Q$7,"",VLOOKUP(C282,'C'!$O$9:$P$10,2,FALSE))</f>
        <v/>
      </c>
    </row>
    <row r="283" spans="2:4" x14ac:dyDescent="0.2">
      <c r="B283" s="431">
        <f>IF(LEFT($D283,Dashboard!$N$4)=Dashboard!$N$5,MAX($B$4:$B282)+1,0)</f>
        <v>0</v>
      </c>
      <c r="C283" s="24">
        <v>279</v>
      </c>
      <c r="D283" s="432" t="str">
        <f>IF(C283&gt;'C'!$Q$7,"",VLOOKUP(C283,'C'!$O$9:$P$10,2,FALSE))</f>
        <v/>
      </c>
    </row>
    <row r="284" spans="2:4" x14ac:dyDescent="0.2">
      <c r="B284" s="431">
        <f>IF(LEFT($D284,Dashboard!$N$4)=Dashboard!$N$5,MAX($B$4:$B283)+1,0)</f>
        <v>0</v>
      </c>
      <c r="C284" s="24">
        <v>280</v>
      </c>
      <c r="D284" s="432" t="str">
        <f>IF(C284&gt;'C'!$Q$7,"",VLOOKUP(C284,'C'!$O$9:$P$10,2,FALSE))</f>
        <v/>
      </c>
    </row>
    <row r="285" spans="2:4" x14ac:dyDescent="0.2">
      <c r="B285" s="431">
        <f>IF(LEFT($D285,Dashboard!$N$4)=Dashboard!$N$5,MAX($B$4:$B284)+1,0)</f>
        <v>0</v>
      </c>
      <c r="C285" s="24">
        <v>281</v>
      </c>
      <c r="D285" s="432" t="str">
        <f>IF(C285&gt;'C'!$Q$7,"",VLOOKUP(C285,'C'!$O$9:$P$10,2,FALSE))</f>
        <v/>
      </c>
    </row>
    <row r="286" spans="2:4" x14ac:dyDescent="0.2">
      <c r="B286" s="431">
        <f>IF(LEFT($D286,Dashboard!$N$4)=Dashboard!$N$5,MAX($B$4:$B285)+1,0)</f>
        <v>0</v>
      </c>
      <c r="C286" s="24">
        <v>282</v>
      </c>
      <c r="D286" s="432" t="str">
        <f>IF(C286&gt;'C'!$Q$7,"",VLOOKUP(C286,'C'!$O$9:$P$10,2,FALSE))</f>
        <v/>
      </c>
    </row>
    <row r="287" spans="2:4" x14ac:dyDescent="0.2">
      <c r="B287" s="431">
        <f>IF(LEFT($D287,Dashboard!$N$4)=Dashboard!$N$5,MAX($B$4:$B286)+1,0)</f>
        <v>0</v>
      </c>
      <c r="C287" s="24">
        <v>283</v>
      </c>
      <c r="D287" s="432" t="str">
        <f>IF(C287&gt;'C'!$Q$7,"",VLOOKUP(C287,'C'!$O$9:$P$10,2,FALSE))</f>
        <v/>
      </c>
    </row>
    <row r="288" spans="2:4" x14ac:dyDescent="0.2">
      <c r="B288" s="431">
        <f>IF(LEFT($D288,Dashboard!$N$4)=Dashboard!$N$5,MAX($B$4:$B287)+1,0)</f>
        <v>0</v>
      </c>
      <c r="C288" s="24">
        <v>284</v>
      </c>
      <c r="D288" s="432" t="str">
        <f>IF(C288&gt;'C'!$Q$7,"",VLOOKUP(C288,'C'!$O$9:$P$10,2,FALSE))</f>
        <v/>
      </c>
    </row>
    <row r="289" spans="2:4" x14ac:dyDescent="0.2">
      <c r="B289" s="431">
        <f>IF(LEFT($D289,Dashboard!$N$4)=Dashboard!$N$5,MAX($B$4:$B288)+1,0)</f>
        <v>0</v>
      </c>
      <c r="C289" s="24">
        <v>285</v>
      </c>
      <c r="D289" s="432" t="str">
        <f>IF(C289&gt;'C'!$Q$7,"",VLOOKUP(C289,'C'!$O$9:$P$10,2,FALSE))</f>
        <v/>
      </c>
    </row>
    <row r="290" spans="2:4" x14ac:dyDescent="0.2">
      <c r="B290" s="431">
        <f>IF(LEFT($D290,Dashboard!$N$4)=Dashboard!$N$5,MAX($B$4:$B289)+1,0)</f>
        <v>0</v>
      </c>
      <c r="C290" s="24">
        <v>286</v>
      </c>
      <c r="D290" s="432" t="str">
        <f>IF(C290&gt;'C'!$Q$7,"",VLOOKUP(C290,'C'!$O$9:$P$10,2,FALSE))</f>
        <v/>
      </c>
    </row>
    <row r="291" spans="2:4" x14ac:dyDescent="0.2">
      <c r="B291" s="431">
        <f>IF(LEFT($D291,Dashboard!$N$4)=Dashboard!$N$5,MAX($B$4:$B290)+1,0)</f>
        <v>0</v>
      </c>
      <c r="C291" s="24">
        <v>287</v>
      </c>
      <c r="D291" s="432" t="str">
        <f>IF(C291&gt;'C'!$Q$7,"",VLOOKUP(C291,'C'!$O$9:$P$10,2,FALSE))</f>
        <v/>
      </c>
    </row>
    <row r="292" spans="2:4" x14ac:dyDescent="0.2">
      <c r="B292" s="431">
        <f>IF(LEFT($D292,Dashboard!$N$4)=Dashboard!$N$5,MAX($B$4:$B291)+1,0)</f>
        <v>0</v>
      </c>
      <c r="C292" s="24">
        <v>288</v>
      </c>
      <c r="D292" s="432" t="str">
        <f>IF(C292&gt;'C'!$Q$7,"",VLOOKUP(C292,'C'!$O$9:$P$10,2,FALSE))</f>
        <v/>
      </c>
    </row>
    <row r="293" spans="2:4" x14ac:dyDescent="0.2">
      <c r="B293" s="431">
        <f>IF(LEFT($D293,Dashboard!$N$4)=Dashboard!$N$5,MAX($B$4:$B292)+1,0)</f>
        <v>0</v>
      </c>
      <c r="C293" s="24">
        <v>289</v>
      </c>
      <c r="D293" s="432" t="str">
        <f>IF(C293&gt;'C'!$Q$7,"",VLOOKUP(C293,'C'!$O$9:$P$10,2,FALSE))</f>
        <v/>
      </c>
    </row>
    <row r="294" spans="2:4" x14ac:dyDescent="0.2">
      <c r="B294" s="431">
        <f>IF(LEFT($D294,Dashboard!$N$4)=Dashboard!$N$5,MAX($B$4:$B293)+1,0)</f>
        <v>0</v>
      </c>
      <c r="C294" s="24">
        <v>290</v>
      </c>
      <c r="D294" s="432" t="str">
        <f>IF(C294&gt;'C'!$Q$7,"",VLOOKUP(C294,'C'!$O$9:$P$10,2,FALSE))</f>
        <v/>
      </c>
    </row>
    <row r="295" spans="2:4" x14ac:dyDescent="0.2">
      <c r="B295" s="431">
        <f>IF(LEFT($D295,Dashboard!$N$4)=Dashboard!$N$5,MAX($B$4:$B294)+1,0)</f>
        <v>0</v>
      </c>
      <c r="C295" s="24">
        <v>291</v>
      </c>
      <c r="D295" s="432" t="str">
        <f>IF(C295&gt;'C'!$Q$7,"",VLOOKUP(C295,'C'!$O$9:$P$10,2,FALSE))</f>
        <v/>
      </c>
    </row>
    <row r="296" spans="2:4" x14ac:dyDescent="0.2">
      <c r="B296" s="431">
        <f>IF(LEFT($D296,Dashboard!$N$4)=Dashboard!$N$5,MAX($B$4:$B295)+1,0)</f>
        <v>0</v>
      </c>
      <c r="C296" s="24">
        <v>292</v>
      </c>
      <c r="D296" s="432" t="str">
        <f>IF(C296&gt;'C'!$Q$7,"",VLOOKUP(C296,'C'!$O$9:$P$10,2,FALSE))</f>
        <v/>
      </c>
    </row>
    <row r="297" spans="2:4" x14ac:dyDescent="0.2">
      <c r="B297" s="431">
        <f>IF(LEFT($D297,Dashboard!$N$4)=Dashboard!$N$5,MAX($B$4:$B296)+1,0)</f>
        <v>0</v>
      </c>
      <c r="C297" s="24">
        <v>293</v>
      </c>
      <c r="D297" s="432" t="str">
        <f>IF(C297&gt;'C'!$Q$7,"",VLOOKUP(C297,'C'!$O$9:$P$10,2,FALSE))</f>
        <v/>
      </c>
    </row>
    <row r="298" spans="2:4" x14ac:dyDescent="0.2">
      <c r="B298" s="431">
        <f>IF(LEFT($D298,Dashboard!$N$4)=Dashboard!$N$5,MAX($B$4:$B297)+1,0)</f>
        <v>0</v>
      </c>
      <c r="C298" s="24">
        <v>294</v>
      </c>
      <c r="D298" s="432" t="str">
        <f>IF(C298&gt;'C'!$Q$7,"",VLOOKUP(C298,'C'!$O$9:$P$10,2,FALSE))</f>
        <v/>
      </c>
    </row>
    <row r="299" spans="2:4" x14ac:dyDescent="0.2">
      <c r="B299" s="431">
        <f>IF(LEFT($D299,Dashboard!$N$4)=Dashboard!$N$5,MAX($B$4:$B298)+1,0)</f>
        <v>0</v>
      </c>
      <c r="C299" s="24">
        <v>295</v>
      </c>
      <c r="D299" s="432" t="str">
        <f>IF(C299&gt;'C'!$Q$7,"",VLOOKUP(C299,'C'!$O$9:$P$10,2,FALSE))</f>
        <v/>
      </c>
    </row>
    <row r="300" spans="2:4" x14ac:dyDescent="0.2">
      <c r="B300" s="431">
        <f>IF(LEFT($D300,Dashboard!$N$4)=Dashboard!$N$5,MAX($B$4:$B299)+1,0)</f>
        <v>0</v>
      </c>
      <c r="C300" s="24">
        <v>296</v>
      </c>
      <c r="D300" s="432" t="str">
        <f>IF(C300&gt;'C'!$Q$7,"",VLOOKUP(C300,'C'!$O$9:$P$10,2,FALSE))</f>
        <v/>
      </c>
    </row>
    <row r="301" spans="2:4" x14ac:dyDescent="0.2">
      <c r="B301" s="431">
        <f>IF(LEFT($D301,Dashboard!$N$4)=Dashboard!$N$5,MAX($B$4:$B300)+1,0)</f>
        <v>0</v>
      </c>
      <c r="C301" s="24">
        <v>297</v>
      </c>
      <c r="D301" s="432" t="str">
        <f>IF(C301&gt;'C'!$Q$7,"",VLOOKUP(C301,'C'!$O$9:$P$10,2,FALSE))</f>
        <v/>
      </c>
    </row>
    <row r="302" spans="2:4" x14ac:dyDescent="0.2">
      <c r="B302" s="431">
        <f>IF(LEFT($D302,Dashboard!$N$4)=Dashboard!$N$5,MAX($B$4:$B301)+1,0)</f>
        <v>0</v>
      </c>
      <c r="C302" s="24">
        <v>298</v>
      </c>
      <c r="D302" s="432" t="str">
        <f>IF(C302&gt;'C'!$Q$7,"",VLOOKUP(C302,'C'!$O$9:$P$10,2,FALSE))</f>
        <v/>
      </c>
    </row>
    <row r="303" spans="2:4" x14ac:dyDescent="0.2">
      <c r="B303" s="431">
        <f>IF(LEFT($D303,Dashboard!$N$4)=Dashboard!$N$5,MAX($B$4:$B302)+1,0)</f>
        <v>0</v>
      </c>
      <c r="C303" s="24">
        <v>299</v>
      </c>
      <c r="D303" s="432" t="str">
        <f>IF(C303&gt;'C'!$Q$7,"",VLOOKUP(C303,'C'!$O$9:$P$10,2,FALSE))</f>
        <v/>
      </c>
    </row>
    <row r="304" spans="2:4" x14ac:dyDescent="0.2">
      <c r="B304" s="431">
        <f>IF(LEFT($D304,Dashboard!$N$4)=Dashboard!$N$5,MAX($B$4:$B303)+1,0)</f>
        <v>0</v>
      </c>
      <c r="C304" s="24">
        <v>300</v>
      </c>
      <c r="D304" s="432" t="str">
        <f>IF(C304&gt;'C'!$Q$7,"",VLOOKUP(C304,'C'!$O$9:$P$10,2,FALSE))</f>
        <v/>
      </c>
    </row>
    <row r="305" spans="2:4" x14ac:dyDescent="0.2">
      <c r="B305" s="431">
        <f>IF(LEFT($D305,Dashboard!$N$4)=Dashboard!$N$5,MAX($B$4:$B304)+1,0)</f>
        <v>0</v>
      </c>
      <c r="C305" s="24">
        <v>301</v>
      </c>
      <c r="D305" s="432" t="str">
        <f>IF(C305&gt;'C'!$Q$7,"",VLOOKUP(C305,'C'!$O$9:$P$10,2,FALSE))</f>
        <v/>
      </c>
    </row>
    <row r="306" spans="2:4" x14ac:dyDescent="0.2">
      <c r="B306" s="431">
        <f>IF(LEFT($D306,Dashboard!$N$4)=Dashboard!$N$5,MAX($B$4:$B305)+1,0)</f>
        <v>0</v>
      </c>
      <c r="C306" s="24">
        <v>302</v>
      </c>
      <c r="D306" s="432" t="str">
        <f>IF(C306&gt;'C'!$Q$7,"",VLOOKUP(C306,'C'!$O$9:$P$10,2,FALSE))</f>
        <v/>
      </c>
    </row>
    <row r="307" spans="2:4" x14ac:dyDescent="0.2">
      <c r="B307" s="431">
        <f>IF(LEFT($D307,Dashboard!$N$4)=Dashboard!$N$5,MAX($B$4:$B306)+1,0)</f>
        <v>0</v>
      </c>
      <c r="C307" s="24">
        <v>303</v>
      </c>
      <c r="D307" s="432" t="str">
        <f>IF(C307&gt;'C'!$Q$7,"",VLOOKUP(C307,'C'!$O$9:$P$10,2,FALSE))</f>
        <v/>
      </c>
    </row>
    <row r="308" spans="2:4" x14ac:dyDescent="0.2">
      <c r="B308" s="431">
        <f>IF(LEFT($D308,Dashboard!$N$4)=Dashboard!$N$5,MAX($B$4:$B307)+1,0)</f>
        <v>0</v>
      </c>
      <c r="C308" s="24">
        <v>304</v>
      </c>
      <c r="D308" s="432" t="str">
        <f>IF(C308&gt;'C'!$Q$7,"",VLOOKUP(C308,'C'!$O$9:$P$10,2,FALSE))</f>
        <v/>
      </c>
    </row>
    <row r="309" spans="2:4" x14ac:dyDescent="0.2">
      <c r="B309" s="431">
        <f>IF(LEFT($D309,Dashboard!$N$4)=Dashboard!$N$5,MAX($B$4:$B308)+1,0)</f>
        <v>0</v>
      </c>
      <c r="C309" s="24">
        <v>305</v>
      </c>
      <c r="D309" s="432" t="str">
        <f>IF(C309&gt;'C'!$Q$7,"",VLOOKUP(C309,'C'!$O$9:$P$10,2,FALSE))</f>
        <v/>
      </c>
    </row>
    <row r="310" spans="2:4" x14ac:dyDescent="0.2">
      <c r="B310" s="431">
        <f>IF(LEFT($D310,Dashboard!$N$4)=Dashboard!$N$5,MAX($B$4:$B309)+1,0)</f>
        <v>0</v>
      </c>
      <c r="C310" s="24">
        <v>306</v>
      </c>
      <c r="D310" s="432" t="str">
        <f>IF(C310&gt;'C'!$Q$7,"",VLOOKUP(C310,'C'!$O$9:$P$10,2,FALSE))</f>
        <v/>
      </c>
    </row>
    <row r="311" spans="2:4" x14ac:dyDescent="0.2">
      <c r="B311" s="431">
        <f>IF(LEFT($D311,Dashboard!$N$4)=Dashboard!$N$5,MAX($B$4:$B310)+1,0)</f>
        <v>0</v>
      </c>
      <c r="C311" s="24">
        <v>307</v>
      </c>
      <c r="D311" s="432" t="str">
        <f>IF(C311&gt;'C'!$Q$7,"",VLOOKUP(C311,'C'!$O$9:$P$10,2,FALSE))</f>
        <v/>
      </c>
    </row>
    <row r="312" spans="2:4" x14ac:dyDescent="0.2">
      <c r="B312" s="431">
        <f>IF(LEFT($D312,Dashboard!$N$4)=Dashboard!$N$5,MAX($B$4:$B311)+1,0)</f>
        <v>0</v>
      </c>
      <c r="C312" s="24">
        <v>308</v>
      </c>
      <c r="D312" s="432" t="str">
        <f>IF(C312&gt;'C'!$Q$7,"",VLOOKUP(C312,'C'!$O$9:$P$10,2,FALSE))</f>
        <v/>
      </c>
    </row>
    <row r="313" spans="2:4" x14ac:dyDescent="0.2">
      <c r="B313" s="431">
        <f>IF(LEFT($D313,Dashboard!$N$4)=Dashboard!$N$5,MAX($B$4:$B312)+1,0)</f>
        <v>0</v>
      </c>
      <c r="C313" s="24">
        <v>309</v>
      </c>
      <c r="D313" s="432" t="str">
        <f>IF(C313&gt;'C'!$Q$7,"",VLOOKUP(C313,'C'!$O$9:$P$10,2,FALSE))</f>
        <v/>
      </c>
    </row>
    <row r="314" spans="2:4" x14ac:dyDescent="0.2">
      <c r="B314" s="431">
        <f>IF(LEFT($D314,Dashboard!$N$4)=Dashboard!$N$5,MAX($B$4:$B313)+1,0)</f>
        <v>0</v>
      </c>
      <c r="C314" s="24">
        <v>310</v>
      </c>
      <c r="D314" s="432" t="str">
        <f>IF(C314&gt;'C'!$Q$7,"",VLOOKUP(C314,'C'!$O$9:$P$10,2,FALSE))</f>
        <v/>
      </c>
    </row>
    <row r="315" spans="2:4" x14ac:dyDescent="0.2">
      <c r="B315" s="431">
        <f>IF(LEFT($D315,Dashboard!$N$4)=Dashboard!$N$5,MAX($B$4:$B314)+1,0)</f>
        <v>0</v>
      </c>
      <c r="C315" s="24">
        <v>311</v>
      </c>
      <c r="D315" s="432" t="str">
        <f>IF(C315&gt;'C'!$Q$7,"",VLOOKUP(C315,'C'!$O$9:$P$10,2,FALSE))</f>
        <v/>
      </c>
    </row>
    <row r="316" spans="2:4" x14ac:dyDescent="0.2">
      <c r="B316" s="431">
        <f>IF(LEFT($D316,Dashboard!$N$4)=Dashboard!$N$5,MAX($B$4:$B315)+1,0)</f>
        <v>0</v>
      </c>
      <c r="C316" s="24">
        <v>312</v>
      </c>
      <c r="D316" s="432" t="str">
        <f>IF(C316&gt;'C'!$Q$7,"",VLOOKUP(C316,'C'!$O$9:$P$10,2,FALSE))</f>
        <v/>
      </c>
    </row>
    <row r="317" spans="2:4" x14ac:dyDescent="0.2">
      <c r="B317" s="431">
        <f>IF(LEFT($D317,Dashboard!$N$4)=Dashboard!$N$5,MAX($B$4:$B316)+1,0)</f>
        <v>0</v>
      </c>
      <c r="C317" s="24">
        <v>313</v>
      </c>
      <c r="D317" s="432" t="str">
        <f>IF(C317&gt;'C'!$Q$7,"",VLOOKUP(C317,'C'!$O$9:$P$10,2,FALSE))</f>
        <v/>
      </c>
    </row>
    <row r="318" spans="2:4" x14ac:dyDescent="0.2">
      <c r="B318" s="431">
        <f>IF(LEFT($D318,Dashboard!$N$4)=Dashboard!$N$5,MAX($B$4:$B317)+1,0)</f>
        <v>0</v>
      </c>
      <c r="C318" s="24">
        <v>314</v>
      </c>
      <c r="D318" s="432" t="str">
        <f>IF(C318&gt;'C'!$Q$7,"",VLOOKUP(C318,'C'!$O$9:$P$10,2,FALSE))</f>
        <v/>
      </c>
    </row>
    <row r="319" spans="2:4" x14ac:dyDescent="0.2">
      <c r="B319" s="431">
        <f>IF(LEFT($D319,Dashboard!$N$4)=Dashboard!$N$5,MAX($B$4:$B318)+1,0)</f>
        <v>0</v>
      </c>
      <c r="C319" s="24">
        <v>315</v>
      </c>
      <c r="D319" s="432" t="str">
        <f>IF(C319&gt;'C'!$Q$7,"",VLOOKUP(C319,'C'!$O$9:$P$10,2,FALSE))</f>
        <v/>
      </c>
    </row>
    <row r="320" spans="2:4" x14ac:dyDescent="0.2">
      <c r="B320" s="431">
        <f>IF(LEFT($D320,Dashboard!$N$4)=Dashboard!$N$5,MAX($B$4:$B319)+1,0)</f>
        <v>0</v>
      </c>
      <c r="C320" s="24">
        <v>316</v>
      </c>
      <c r="D320" s="432" t="str">
        <f>IF(C320&gt;'C'!$Q$7,"",VLOOKUP(C320,'C'!$O$9:$P$10,2,FALSE))</f>
        <v/>
      </c>
    </row>
    <row r="321" spans="2:4" x14ac:dyDescent="0.2">
      <c r="B321" s="431">
        <f>IF(LEFT($D321,Dashboard!$N$4)=Dashboard!$N$5,MAX($B$4:$B320)+1,0)</f>
        <v>0</v>
      </c>
      <c r="C321" s="24">
        <v>317</v>
      </c>
      <c r="D321" s="432" t="str">
        <f>IF(C321&gt;'C'!$Q$7,"",VLOOKUP(C321,'C'!$O$9:$P$10,2,FALSE))</f>
        <v/>
      </c>
    </row>
    <row r="322" spans="2:4" x14ac:dyDescent="0.2">
      <c r="B322" s="431">
        <f>IF(LEFT($D322,Dashboard!$N$4)=Dashboard!$N$5,MAX($B$4:$B321)+1,0)</f>
        <v>0</v>
      </c>
      <c r="C322" s="24">
        <v>318</v>
      </c>
      <c r="D322" s="432" t="str">
        <f>IF(C322&gt;'C'!$Q$7,"",VLOOKUP(C322,'C'!$O$9:$P$10,2,FALSE))</f>
        <v/>
      </c>
    </row>
    <row r="323" spans="2:4" x14ac:dyDescent="0.2">
      <c r="B323" s="431">
        <f>IF(LEFT($D323,Dashboard!$N$4)=Dashboard!$N$5,MAX($B$4:$B322)+1,0)</f>
        <v>0</v>
      </c>
      <c r="C323" s="24">
        <v>319</v>
      </c>
      <c r="D323" s="432" t="str">
        <f>IF(C323&gt;'C'!$Q$7,"",VLOOKUP(C323,'C'!$O$9:$P$10,2,FALSE))</f>
        <v/>
      </c>
    </row>
    <row r="324" spans="2:4" x14ac:dyDescent="0.2">
      <c r="B324" s="431">
        <f>IF(LEFT($D324,Dashboard!$N$4)=Dashboard!$N$5,MAX($B$4:$B323)+1,0)</f>
        <v>0</v>
      </c>
      <c r="C324" s="24">
        <v>320</v>
      </c>
      <c r="D324" s="432" t="str">
        <f>IF(C324&gt;'C'!$Q$7,"",VLOOKUP(C324,'C'!$O$9:$P$10,2,FALSE))</f>
        <v/>
      </c>
    </row>
    <row r="325" spans="2:4" x14ac:dyDescent="0.2">
      <c r="B325" s="431">
        <f>IF(LEFT($D325,Dashboard!$N$4)=Dashboard!$N$5,MAX($B$4:$B324)+1,0)</f>
        <v>0</v>
      </c>
      <c r="C325" s="24">
        <v>321</v>
      </c>
      <c r="D325" s="432" t="str">
        <f>IF(C325&gt;'C'!$Q$7,"",VLOOKUP(C325,'C'!$O$9:$P$10,2,FALSE))</f>
        <v/>
      </c>
    </row>
    <row r="326" spans="2:4" x14ac:dyDescent="0.2">
      <c r="B326" s="431">
        <f>IF(LEFT($D326,Dashboard!$N$4)=Dashboard!$N$5,MAX($B$4:$B325)+1,0)</f>
        <v>0</v>
      </c>
      <c r="C326" s="24">
        <v>322</v>
      </c>
      <c r="D326" s="432" t="str">
        <f>IF(C326&gt;'C'!$Q$7,"",VLOOKUP(C326,'C'!$O$9:$P$10,2,FALSE))</f>
        <v/>
      </c>
    </row>
    <row r="327" spans="2:4" x14ac:dyDescent="0.2">
      <c r="B327" s="431">
        <f>IF(LEFT($D327,Dashboard!$N$4)=Dashboard!$N$5,MAX($B$4:$B326)+1,0)</f>
        <v>0</v>
      </c>
      <c r="C327" s="24">
        <v>323</v>
      </c>
      <c r="D327" s="432" t="str">
        <f>IF(C327&gt;'C'!$Q$7,"",VLOOKUP(C327,'C'!$O$9:$P$10,2,FALSE))</f>
        <v/>
      </c>
    </row>
    <row r="328" spans="2:4" x14ac:dyDescent="0.2">
      <c r="B328" s="431">
        <f>IF(LEFT($D328,Dashboard!$N$4)=Dashboard!$N$5,MAX($B$4:$B327)+1,0)</f>
        <v>0</v>
      </c>
      <c r="C328" s="24">
        <v>324</v>
      </c>
      <c r="D328" s="432" t="str">
        <f>IF(C328&gt;'C'!$Q$7,"",VLOOKUP(C328,'C'!$O$9:$P$10,2,FALSE))</f>
        <v/>
      </c>
    </row>
    <row r="329" spans="2:4" x14ac:dyDescent="0.2">
      <c r="B329" s="431">
        <f>IF(LEFT($D329,Dashboard!$N$4)=Dashboard!$N$5,MAX($B$4:$B328)+1,0)</f>
        <v>0</v>
      </c>
      <c r="C329" s="24">
        <v>325</v>
      </c>
      <c r="D329" s="432" t="str">
        <f>IF(C329&gt;'C'!$Q$7,"",VLOOKUP(C329,'C'!$O$9:$P$10,2,FALSE))</f>
        <v/>
      </c>
    </row>
    <row r="330" spans="2:4" x14ac:dyDescent="0.2">
      <c r="B330" s="431">
        <f>IF(LEFT($D330,Dashboard!$N$4)=Dashboard!$N$5,MAX($B$4:$B329)+1,0)</f>
        <v>0</v>
      </c>
      <c r="C330" s="24">
        <v>326</v>
      </c>
      <c r="D330" s="432" t="str">
        <f>IF(C330&gt;'C'!$Q$7,"",VLOOKUP(C330,'C'!$O$9:$P$10,2,FALSE))</f>
        <v/>
      </c>
    </row>
    <row r="331" spans="2:4" x14ac:dyDescent="0.2">
      <c r="B331" s="431">
        <f>IF(LEFT($D331,Dashboard!$N$4)=Dashboard!$N$5,MAX($B$4:$B330)+1,0)</f>
        <v>0</v>
      </c>
      <c r="C331" s="24">
        <v>327</v>
      </c>
      <c r="D331" s="432" t="str">
        <f>IF(C331&gt;'C'!$Q$7,"",VLOOKUP(C331,'C'!$O$9:$P$10,2,FALSE))</f>
        <v/>
      </c>
    </row>
    <row r="332" spans="2:4" x14ac:dyDescent="0.2">
      <c r="B332" s="431">
        <f>IF(LEFT($D332,Dashboard!$N$4)=Dashboard!$N$5,MAX($B$4:$B331)+1,0)</f>
        <v>0</v>
      </c>
      <c r="C332" s="24">
        <v>328</v>
      </c>
      <c r="D332" s="432" t="str">
        <f>IF(C332&gt;'C'!$Q$7,"",VLOOKUP(C332,'C'!$O$9:$P$10,2,FALSE))</f>
        <v/>
      </c>
    </row>
    <row r="333" spans="2:4" x14ac:dyDescent="0.2">
      <c r="B333" s="431">
        <f>IF(LEFT($D333,Dashboard!$N$4)=Dashboard!$N$5,MAX($B$4:$B332)+1,0)</f>
        <v>0</v>
      </c>
      <c r="C333" s="24">
        <v>329</v>
      </c>
      <c r="D333" s="432" t="str">
        <f>IF(C333&gt;'C'!$Q$7,"",VLOOKUP(C333,'C'!$O$9:$P$10,2,FALSE))</f>
        <v/>
      </c>
    </row>
    <row r="334" spans="2:4" x14ac:dyDescent="0.2">
      <c r="B334" s="431">
        <f>IF(LEFT($D334,Dashboard!$N$4)=Dashboard!$N$5,MAX($B$4:$B333)+1,0)</f>
        <v>0</v>
      </c>
      <c r="C334" s="24">
        <v>330</v>
      </c>
      <c r="D334" s="432" t="str">
        <f>IF(C334&gt;'C'!$Q$7,"",VLOOKUP(C334,'C'!$O$9:$P$10,2,FALSE))</f>
        <v/>
      </c>
    </row>
    <row r="335" spans="2:4" x14ac:dyDescent="0.2">
      <c r="B335" s="431">
        <f>IF(LEFT($D335,Dashboard!$N$4)=Dashboard!$N$5,MAX($B$4:$B334)+1,0)</f>
        <v>0</v>
      </c>
      <c r="C335" s="24">
        <v>331</v>
      </c>
      <c r="D335" s="432" t="str">
        <f>IF(C335&gt;'C'!$Q$7,"",VLOOKUP(C335,'C'!$O$9:$P$10,2,FALSE))</f>
        <v/>
      </c>
    </row>
    <row r="336" spans="2:4" x14ac:dyDescent="0.2">
      <c r="B336" s="431">
        <f>IF(LEFT($D336,Dashboard!$N$4)=Dashboard!$N$5,MAX($B$4:$B335)+1,0)</f>
        <v>0</v>
      </c>
      <c r="C336" s="24">
        <v>332</v>
      </c>
      <c r="D336" s="432" t="str">
        <f>IF(C336&gt;'C'!$Q$7,"",VLOOKUP(C336,'C'!$O$9:$P$10,2,FALSE))</f>
        <v/>
      </c>
    </row>
    <row r="337" spans="2:4" x14ac:dyDescent="0.2">
      <c r="B337" s="431">
        <f>IF(LEFT($D337,Dashboard!$N$4)=Dashboard!$N$5,MAX($B$4:$B336)+1,0)</f>
        <v>0</v>
      </c>
      <c r="C337" s="24">
        <v>333</v>
      </c>
      <c r="D337" s="432" t="str">
        <f>IF(C337&gt;'C'!$Q$7,"",VLOOKUP(C337,'C'!$O$9:$P$10,2,FALSE))</f>
        <v/>
      </c>
    </row>
    <row r="338" spans="2:4" x14ac:dyDescent="0.2">
      <c r="B338" s="431">
        <f>IF(LEFT($D338,Dashboard!$N$4)=Dashboard!$N$5,MAX($B$4:$B337)+1,0)</f>
        <v>0</v>
      </c>
      <c r="C338" s="24">
        <v>334</v>
      </c>
      <c r="D338" s="432" t="str">
        <f>IF(C338&gt;'C'!$Q$7,"",VLOOKUP(C338,'C'!$O$9:$P$10,2,FALSE))</f>
        <v/>
      </c>
    </row>
    <row r="339" spans="2:4" x14ac:dyDescent="0.2">
      <c r="B339" s="431">
        <f>IF(LEFT($D339,Dashboard!$N$4)=Dashboard!$N$5,MAX($B$4:$B338)+1,0)</f>
        <v>0</v>
      </c>
      <c r="C339" s="24">
        <v>335</v>
      </c>
      <c r="D339" s="432" t="str">
        <f>IF(C339&gt;'C'!$Q$7,"",VLOOKUP(C339,'C'!$O$9:$P$10,2,FALSE))</f>
        <v/>
      </c>
    </row>
    <row r="340" spans="2:4" x14ac:dyDescent="0.2">
      <c r="B340" s="431">
        <f>IF(LEFT($D340,Dashboard!$N$4)=Dashboard!$N$5,MAX($B$4:$B339)+1,0)</f>
        <v>0</v>
      </c>
      <c r="C340" s="24">
        <v>336</v>
      </c>
      <c r="D340" s="432" t="str">
        <f>IF(C340&gt;'C'!$Q$7,"",VLOOKUP(C340,'C'!$O$9:$P$10,2,FALSE))</f>
        <v/>
      </c>
    </row>
    <row r="341" spans="2:4" x14ac:dyDescent="0.2">
      <c r="B341" s="431">
        <f>IF(LEFT($D341,Dashboard!$N$4)=Dashboard!$N$5,MAX($B$4:$B340)+1,0)</f>
        <v>0</v>
      </c>
      <c r="C341" s="24">
        <v>337</v>
      </c>
      <c r="D341" s="432" t="str">
        <f>IF(C341&gt;'C'!$Q$7,"",VLOOKUP(C341,'C'!$O$9:$P$10,2,FALSE))</f>
        <v/>
      </c>
    </row>
    <row r="342" spans="2:4" x14ac:dyDescent="0.2">
      <c r="B342" s="431">
        <f>IF(LEFT($D342,Dashboard!$N$4)=Dashboard!$N$5,MAX($B$4:$B341)+1,0)</f>
        <v>0</v>
      </c>
      <c r="C342" s="24">
        <v>338</v>
      </c>
      <c r="D342" s="432" t="str">
        <f>IF(C342&gt;'C'!$Q$7,"",VLOOKUP(C342,'C'!$O$9:$P$10,2,FALSE))</f>
        <v/>
      </c>
    </row>
    <row r="343" spans="2:4" x14ac:dyDescent="0.2">
      <c r="B343" s="431">
        <f>IF(LEFT($D343,Dashboard!$N$4)=Dashboard!$N$5,MAX($B$4:$B342)+1,0)</f>
        <v>0</v>
      </c>
      <c r="C343" s="24">
        <v>339</v>
      </c>
      <c r="D343" s="432" t="str">
        <f>IF(C343&gt;'C'!$Q$7,"",VLOOKUP(C343,'C'!$O$9:$P$10,2,FALSE))</f>
        <v/>
      </c>
    </row>
    <row r="344" spans="2:4" x14ac:dyDescent="0.2">
      <c r="B344" s="431">
        <f>IF(LEFT($D344,Dashboard!$N$4)=Dashboard!$N$5,MAX($B$4:$B343)+1,0)</f>
        <v>0</v>
      </c>
      <c r="C344" s="24">
        <v>340</v>
      </c>
      <c r="D344" s="432" t="str">
        <f>IF(C344&gt;'C'!$Q$7,"",VLOOKUP(C344,'C'!$O$9:$P$10,2,FALSE))</f>
        <v/>
      </c>
    </row>
    <row r="345" spans="2:4" x14ac:dyDescent="0.2">
      <c r="B345" s="431">
        <f>IF(LEFT($D345,Dashboard!$N$4)=Dashboard!$N$5,MAX($B$4:$B344)+1,0)</f>
        <v>0</v>
      </c>
      <c r="C345" s="24">
        <v>341</v>
      </c>
      <c r="D345" s="432" t="str">
        <f>IF(C345&gt;'C'!$Q$7,"",VLOOKUP(C345,'C'!$O$9:$P$10,2,FALSE))</f>
        <v/>
      </c>
    </row>
    <row r="346" spans="2:4" x14ac:dyDescent="0.2">
      <c r="B346" s="431">
        <f>IF(LEFT($D346,Dashboard!$N$4)=Dashboard!$N$5,MAX($B$4:$B345)+1,0)</f>
        <v>0</v>
      </c>
      <c r="C346" s="24">
        <v>342</v>
      </c>
      <c r="D346" s="432" t="str">
        <f>IF(C346&gt;'C'!$Q$7,"",VLOOKUP(C346,'C'!$O$9:$P$10,2,FALSE))</f>
        <v/>
      </c>
    </row>
    <row r="347" spans="2:4" x14ac:dyDescent="0.2">
      <c r="B347" s="431">
        <f>IF(LEFT($D347,Dashboard!$N$4)=Dashboard!$N$5,MAX($B$4:$B346)+1,0)</f>
        <v>0</v>
      </c>
      <c r="C347" s="24">
        <v>343</v>
      </c>
      <c r="D347" s="432" t="str">
        <f>IF(C347&gt;'C'!$Q$7,"",VLOOKUP(C347,'C'!$O$9:$P$10,2,FALSE))</f>
        <v/>
      </c>
    </row>
    <row r="348" spans="2:4" x14ac:dyDescent="0.2">
      <c r="B348" s="431">
        <f>IF(LEFT($D348,Dashboard!$N$4)=Dashboard!$N$5,MAX($B$4:$B347)+1,0)</f>
        <v>0</v>
      </c>
      <c r="C348" s="24">
        <v>344</v>
      </c>
      <c r="D348" s="432" t="str">
        <f>IF(C348&gt;'C'!$Q$7,"",VLOOKUP(C348,'C'!$O$9:$P$10,2,FALSE))</f>
        <v/>
      </c>
    </row>
    <row r="349" spans="2:4" x14ac:dyDescent="0.2">
      <c r="B349" s="431">
        <f>IF(LEFT($D349,Dashboard!$N$4)=Dashboard!$N$5,MAX($B$4:$B348)+1,0)</f>
        <v>0</v>
      </c>
      <c r="C349" s="24">
        <v>345</v>
      </c>
      <c r="D349" s="432" t="str">
        <f>IF(C349&gt;'C'!$Q$7,"",VLOOKUP(C349,'C'!$O$9:$P$10,2,FALSE))</f>
        <v/>
      </c>
    </row>
    <row r="350" spans="2:4" x14ac:dyDescent="0.2">
      <c r="B350" s="431">
        <f>IF(LEFT($D350,Dashboard!$N$4)=Dashboard!$N$5,MAX($B$4:$B349)+1,0)</f>
        <v>0</v>
      </c>
      <c r="C350" s="24">
        <v>346</v>
      </c>
      <c r="D350" s="432" t="str">
        <f>IF(C350&gt;'C'!$Q$7,"",VLOOKUP(C350,'C'!$O$9:$P$10,2,FALSE))</f>
        <v/>
      </c>
    </row>
    <row r="351" spans="2:4" x14ac:dyDescent="0.2">
      <c r="B351" s="431">
        <f>IF(LEFT($D351,Dashboard!$N$4)=Dashboard!$N$5,MAX($B$4:$B350)+1,0)</f>
        <v>0</v>
      </c>
      <c r="C351" s="24">
        <v>347</v>
      </c>
      <c r="D351" s="432" t="str">
        <f>IF(C351&gt;'C'!$Q$7,"",VLOOKUP(C351,'C'!$O$9:$P$10,2,FALSE))</f>
        <v/>
      </c>
    </row>
    <row r="352" spans="2:4" x14ac:dyDescent="0.2">
      <c r="B352" s="431">
        <f>IF(LEFT($D352,Dashboard!$N$4)=Dashboard!$N$5,MAX($B$4:$B351)+1,0)</f>
        <v>0</v>
      </c>
      <c r="C352" s="24">
        <v>348</v>
      </c>
      <c r="D352" s="432" t="str">
        <f>IF(C352&gt;'C'!$Q$7,"",VLOOKUP(C352,'C'!$O$9:$P$10,2,FALSE))</f>
        <v/>
      </c>
    </row>
    <row r="353" spans="2:4" x14ac:dyDescent="0.2">
      <c r="B353" s="431">
        <f>IF(LEFT($D353,Dashboard!$N$4)=Dashboard!$N$5,MAX($B$4:$B352)+1,0)</f>
        <v>0</v>
      </c>
      <c r="C353" s="24">
        <v>349</v>
      </c>
      <c r="D353" s="432" t="str">
        <f>IF(C353&gt;'C'!$Q$7,"",VLOOKUP(C353,'C'!$O$9:$P$10,2,FALSE))</f>
        <v/>
      </c>
    </row>
    <row r="354" spans="2:4" x14ac:dyDescent="0.2">
      <c r="B354" s="431">
        <f>IF(LEFT($D354,Dashboard!$N$4)=Dashboard!$N$5,MAX($B$4:$B353)+1,0)</f>
        <v>0</v>
      </c>
      <c r="C354" s="24">
        <v>350</v>
      </c>
      <c r="D354" s="432" t="str">
        <f>IF(C354&gt;'C'!$Q$7,"",VLOOKUP(C354,'C'!$O$9:$P$10,2,FALSE))</f>
        <v/>
      </c>
    </row>
    <row r="355" spans="2:4" x14ac:dyDescent="0.2">
      <c r="B355" s="431">
        <f>IF(LEFT($D355,Dashboard!$N$4)=Dashboard!$N$5,MAX($B$4:$B354)+1,0)</f>
        <v>0</v>
      </c>
      <c r="C355" s="24">
        <v>351</v>
      </c>
      <c r="D355" s="432" t="str">
        <f>IF(C355&gt;'C'!$Q$7,"",VLOOKUP(C355,'C'!$O$9:$P$10,2,FALSE))</f>
        <v/>
      </c>
    </row>
    <row r="356" spans="2:4" x14ac:dyDescent="0.2">
      <c r="B356" s="431">
        <f>IF(LEFT($D356,Dashboard!$N$4)=Dashboard!$N$5,MAX($B$4:$B355)+1,0)</f>
        <v>0</v>
      </c>
      <c r="C356" s="24">
        <v>352</v>
      </c>
      <c r="D356" s="432" t="str">
        <f>IF(C356&gt;'C'!$Q$7,"",VLOOKUP(C356,'C'!$O$9:$P$10,2,FALSE))</f>
        <v/>
      </c>
    </row>
    <row r="357" spans="2:4" x14ac:dyDescent="0.2">
      <c r="B357" s="431">
        <f>IF(LEFT($D357,Dashboard!$N$4)=Dashboard!$N$5,MAX($B$4:$B356)+1,0)</f>
        <v>0</v>
      </c>
      <c r="C357" s="24">
        <v>353</v>
      </c>
      <c r="D357" s="432" t="str">
        <f>IF(C357&gt;'C'!$Q$7,"",VLOOKUP(C357,'C'!$O$9:$P$10,2,FALSE))</f>
        <v/>
      </c>
    </row>
    <row r="358" spans="2:4" x14ac:dyDescent="0.2">
      <c r="B358" s="431">
        <f>IF(LEFT($D358,Dashboard!$N$4)=Dashboard!$N$5,MAX($B$4:$B357)+1,0)</f>
        <v>0</v>
      </c>
      <c r="C358" s="24">
        <v>354</v>
      </c>
      <c r="D358" s="432" t="str">
        <f>IF(C358&gt;'C'!$Q$7,"",VLOOKUP(C358,'C'!$O$9:$P$10,2,FALSE))</f>
        <v/>
      </c>
    </row>
    <row r="359" spans="2:4" x14ac:dyDescent="0.2">
      <c r="B359" s="431">
        <f>IF(LEFT($D359,Dashboard!$N$4)=Dashboard!$N$5,MAX($B$4:$B358)+1,0)</f>
        <v>0</v>
      </c>
      <c r="C359" s="24">
        <v>355</v>
      </c>
      <c r="D359" s="432" t="str">
        <f>IF(C359&gt;'C'!$Q$7,"",VLOOKUP(C359,'C'!$O$9:$P$10,2,FALSE))</f>
        <v/>
      </c>
    </row>
    <row r="360" spans="2:4" x14ac:dyDescent="0.2">
      <c r="B360" s="431">
        <f>IF(LEFT($D360,Dashboard!$N$4)=Dashboard!$N$5,MAX($B$4:$B359)+1,0)</f>
        <v>0</v>
      </c>
      <c r="C360" s="24">
        <v>356</v>
      </c>
      <c r="D360" s="432" t="str">
        <f>IF(C360&gt;'C'!$Q$7,"",VLOOKUP(C360,'C'!$O$9:$P$10,2,FALSE))</f>
        <v/>
      </c>
    </row>
    <row r="361" spans="2:4" x14ac:dyDescent="0.2">
      <c r="B361" s="431">
        <f>IF(LEFT($D361,Dashboard!$N$4)=Dashboard!$N$5,MAX($B$4:$B360)+1,0)</f>
        <v>0</v>
      </c>
      <c r="C361" s="24">
        <v>357</v>
      </c>
      <c r="D361" s="432" t="str">
        <f>IF(C361&gt;'C'!$Q$7,"",VLOOKUP(C361,'C'!$O$9:$P$10,2,FALSE))</f>
        <v/>
      </c>
    </row>
    <row r="362" spans="2:4" x14ac:dyDescent="0.2">
      <c r="B362" s="431">
        <f>IF(LEFT($D362,Dashboard!$N$4)=Dashboard!$N$5,MAX($B$4:$B361)+1,0)</f>
        <v>0</v>
      </c>
      <c r="C362" s="24">
        <v>358</v>
      </c>
      <c r="D362" s="432" t="str">
        <f>IF(C362&gt;'C'!$Q$7,"",VLOOKUP(C362,'C'!$O$9:$P$10,2,FALSE))</f>
        <v/>
      </c>
    </row>
    <row r="363" spans="2:4" x14ac:dyDescent="0.2">
      <c r="B363" s="431">
        <f>IF(LEFT($D363,Dashboard!$N$4)=Dashboard!$N$5,MAX($B$4:$B362)+1,0)</f>
        <v>0</v>
      </c>
      <c r="C363" s="24">
        <v>359</v>
      </c>
      <c r="D363" s="432" t="str">
        <f>IF(C363&gt;'C'!$Q$7,"",VLOOKUP(C363,'C'!$O$9:$P$10,2,FALSE))</f>
        <v/>
      </c>
    </row>
    <row r="364" spans="2:4" x14ac:dyDescent="0.2">
      <c r="B364" s="431">
        <f>IF(LEFT($D364,Dashboard!$N$4)=Dashboard!$N$5,MAX($B$4:$B363)+1,0)</f>
        <v>0</v>
      </c>
      <c r="C364" s="24">
        <v>360</v>
      </c>
      <c r="D364" s="432" t="str">
        <f>IF(C364&gt;'C'!$Q$7,"",VLOOKUP(C364,'C'!$O$9:$P$10,2,FALSE))</f>
        <v/>
      </c>
    </row>
    <row r="365" spans="2:4" x14ac:dyDescent="0.2">
      <c r="B365" s="431">
        <f>IF(LEFT($D365,Dashboard!$N$4)=Dashboard!$N$5,MAX($B$4:$B364)+1,0)</f>
        <v>0</v>
      </c>
      <c r="C365" s="24">
        <v>361</v>
      </c>
      <c r="D365" s="432" t="str">
        <f>IF(C365&gt;'C'!$Q$7,"",VLOOKUP(C365,'C'!$O$9:$P$10,2,FALSE))</f>
        <v/>
      </c>
    </row>
    <row r="366" spans="2:4" x14ac:dyDescent="0.2">
      <c r="B366" s="431">
        <f>IF(LEFT($D366,Dashboard!$N$4)=Dashboard!$N$5,MAX($B$4:$B365)+1,0)</f>
        <v>0</v>
      </c>
      <c r="C366" s="24">
        <v>362</v>
      </c>
      <c r="D366" s="432" t="str">
        <f>IF(C366&gt;'C'!$Q$7,"",VLOOKUP(C366,'C'!$O$9:$P$10,2,FALSE))</f>
        <v/>
      </c>
    </row>
    <row r="367" spans="2:4" x14ac:dyDescent="0.2">
      <c r="B367" s="431">
        <f>IF(LEFT($D367,Dashboard!$N$4)=Dashboard!$N$5,MAX($B$4:$B366)+1,0)</f>
        <v>0</v>
      </c>
      <c r="C367" s="24">
        <v>363</v>
      </c>
      <c r="D367" s="432" t="str">
        <f>IF(C367&gt;'C'!$Q$7,"",VLOOKUP(C367,'C'!$O$9:$P$10,2,FALSE))</f>
        <v/>
      </c>
    </row>
    <row r="368" spans="2:4" x14ac:dyDescent="0.2">
      <c r="B368" s="431">
        <f>IF(LEFT($D368,Dashboard!$N$4)=Dashboard!$N$5,MAX($B$4:$B367)+1,0)</f>
        <v>0</v>
      </c>
      <c r="C368" s="24">
        <v>364</v>
      </c>
      <c r="D368" s="432" t="str">
        <f>IF(C368&gt;'C'!$Q$7,"",VLOOKUP(C368,'C'!$O$9:$P$10,2,FALSE))</f>
        <v/>
      </c>
    </row>
    <row r="369" spans="2:4" x14ac:dyDescent="0.2">
      <c r="B369" s="431">
        <f>IF(LEFT($D369,Dashboard!$N$4)=Dashboard!$N$5,MAX($B$4:$B368)+1,0)</f>
        <v>0</v>
      </c>
      <c r="C369" s="24">
        <v>365</v>
      </c>
      <c r="D369" s="432" t="str">
        <f>IF(C369&gt;'C'!$Q$7,"",VLOOKUP(C369,'C'!$O$9:$P$10,2,FALSE))</f>
        <v/>
      </c>
    </row>
    <row r="370" spans="2:4" x14ac:dyDescent="0.2">
      <c r="B370" s="431">
        <f>IF(LEFT($D370,Dashboard!$N$4)=Dashboard!$N$5,MAX($B$4:$B369)+1,0)</f>
        <v>0</v>
      </c>
      <c r="C370" s="24">
        <v>366</v>
      </c>
      <c r="D370" s="432" t="str">
        <f>IF(C370&gt;'C'!$Q$7,"",VLOOKUP(C370,'C'!$O$9:$P$10,2,FALSE))</f>
        <v/>
      </c>
    </row>
    <row r="371" spans="2:4" x14ac:dyDescent="0.2">
      <c r="B371" s="431">
        <f>IF(LEFT($D371,Dashboard!$N$4)=Dashboard!$N$5,MAX($B$4:$B370)+1,0)</f>
        <v>0</v>
      </c>
      <c r="C371" s="24">
        <v>367</v>
      </c>
      <c r="D371" s="432" t="str">
        <f>IF(C371&gt;'C'!$Q$7,"",VLOOKUP(C371,'C'!$O$9:$P$10,2,FALSE))</f>
        <v/>
      </c>
    </row>
    <row r="372" spans="2:4" x14ac:dyDescent="0.2">
      <c r="B372" s="431">
        <f>IF(LEFT($D372,Dashboard!$N$4)=Dashboard!$N$5,MAX($B$4:$B371)+1,0)</f>
        <v>0</v>
      </c>
      <c r="C372" s="24">
        <v>368</v>
      </c>
      <c r="D372" s="432" t="str">
        <f>IF(C372&gt;'C'!$Q$7,"",VLOOKUP(C372,'C'!$O$9:$P$10,2,FALSE))</f>
        <v/>
      </c>
    </row>
    <row r="373" spans="2:4" x14ac:dyDescent="0.2">
      <c r="B373" s="431">
        <f>IF(LEFT($D373,Dashboard!$N$4)=Dashboard!$N$5,MAX($B$4:$B372)+1,0)</f>
        <v>0</v>
      </c>
      <c r="C373" s="24">
        <v>369</v>
      </c>
      <c r="D373" s="432" t="str">
        <f>IF(C373&gt;'C'!$Q$7,"",VLOOKUP(C373,'C'!$O$9:$P$10,2,FALSE))</f>
        <v/>
      </c>
    </row>
    <row r="374" spans="2:4" x14ac:dyDescent="0.2">
      <c r="B374" s="431">
        <f>IF(LEFT($D374,Dashboard!$N$4)=Dashboard!$N$5,MAX($B$4:$B373)+1,0)</f>
        <v>0</v>
      </c>
      <c r="C374" s="24">
        <v>370</v>
      </c>
      <c r="D374" s="432" t="str">
        <f>IF(C374&gt;'C'!$Q$7,"",VLOOKUP(C374,'C'!$O$9:$P$10,2,FALSE))</f>
        <v/>
      </c>
    </row>
    <row r="375" spans="2:4" x14ac:dyDescent="0.2">
      <c r="B375" s="431">
        <f>IF(LEFT($D375,Dashboard!$N$4)=Dashboard!$N$5,MAX($B$4:$B374)+1,0)</f>
        <v>0</v>
      </c>
      <c r="C375" s="24">
        <v>371</v>
      </c>
      <c r="D375" s="432" t="str">
        <f>IF(C375&gt;'C'!$Q$7,"",VLOOKUP(C375,'C'!$O$9:$P$10,2,FALSE))</f>
        <v/>
      </c>
    </row>
    <row r="376" spans="2:4" x14ac:dyDescent="0.2">
      <c r="B376" s="431">
        <f>IF(LEFT($D376,Dashboard!$N$4)=Dashboard!$N$5,MAX($B$4:$B375)+1,0)</f>
        <v>0</v>
      </c>
      <c r="C376" s="24">
        <v>372</v>
      </c>
      <c r="D376" s="432" t="str">
        <f>IF(C376&gt;'C'!$Q$7,"",VLOOKUP(C376,'C'!$O$9:$P$10,2,FALSE))</f>
        <v/>
      </c>
    </row>
    <row r="377" spans="2:4" x14ac:dyDescent="0.2">
      <c r="B377" s="431">
        <f>IF(LEFT($D377,Dashboard!$N$4)=Dashboard!$N$5,MAX($B$4:$B376)+1,0)</f>
        <v>0</v>
      </c>
      <c r="C377" s="24">
        <v>373</v>
      </c>
      <c r="D377" s="432" t="str">
        <f>IF(C377&gt;'C'!$Q$7,"",VLOOKUP(C377,'C'!$O$9:$P$10,2,FALSE))</f>
        <v/>
      </c>
    </row>
    <row r="378" spans="2:4" x14ac:dyDescent="0.2">
      <c r="B378" s="431">
        <f>IF(LEFT($D378,Dashboard!$N$4)=Dashboard!$N$5,MAX($B$4:$B377)+1,0)</f>
        <v>0</v>
      </c>
      <c r="C378" s="24">
        <v>374</v>
      </c>
      <c r="D378" s="432" t="str">
        <f>IF(C378&gt;'C'!$Q$7,"",VLOOKUP(C378,'C'!$O$9:$P$10,2,FALSE))</f>
        <v/>
      </c>
    </row>
    <row r="379" spans="2:4" x14ac:dyDescent="0.2">
      <c r="B379" s="431">
        <f>IF(LEFT($D379,Dashboard!$N$4)=Dashboard!$N$5,MAX($B$4:$B378)+1,0)</f>
        <v>0</v>
      </c>
      <c r="C379" s="24">
        <v>375</v>
      </c>
      <c r="D379" s="432" t="str">
        <f>IF(C379&gt;'C'!$Q$7,"",VLOOKUP(C379,'C'!$O$9:$P$10,2,FALSE))</f>
        <v/>
      </c>
    </row>
    <row r="380" spans="2:4" x14ac:dyDescent="0.2">
      <c r="B380" s="431">
        <f>IF(LEFT($D380,Dashboard!$N$4)=Dashboard!$N$5,MAX($B$4:$B379)+1,0)</f>
        <v>0</v>
      </c>
      <c r="C380" s="24">
        <v>376</v>
      </c>
      <c r="D380" s="432" t="str">
        <f>IF(C380&gt;'C'!$Q$7,"",VLOOKUP(C380,'C'!$O$9:$P$10,2,FALSE))</f>
        <v/>
      </c>
    </row>
    <row r="381" spans="2:4" x14ac:dyDescent="0.2">
      <c r="B381" s="431">
        <f>IF(LEFT($D381,Dashboard!$N$4)=Dashboard!$N$5,MAX($B$4:$B380)+1,0)</f>
        <v>0</v>
      </c>
      <c r="C381" s="24">
        <v>377</v>
      </c>
      <c r="D381" s="432" t="str">
        <f>IF(C381&gt;'C'!$Q$7,"",VLOOKUP(C381,'C'!$O$9:$P$10,2,FALSE))</f>
        <v/>
      </c>
    </row>
    <row r="382" spans="2:4" x14ac:dyDescent="0.2">
      <c r="B382" s="431">
        <f>IF(LEFT($D382,Dashboard!$N$4)=Dashboard!$N$5,MAX($B$4:$B381)+1,0)</f>
        <v>0</v>
      </c>
      <c r="C382" s="24">
        <v>378</v>
      </c>
      <c r="D382" s="432" t="str">
        <f>IF(C382&gt;'C'!$Q$7,"",VLOOKUP(C382,'C'!$O$9:$P$10,2,FALSE))</f>
        <v/>
      </c>
    </row>
    <row r="383" spans="2:4" x14ac:dyDescent="0.2">
      <c r="B383" s="431">
        <f>IF(LEFT($D383,Dashboard!$N$4)=Dashboard!$N$5,MAX($B$4:$B382)+1,0)</f>
        <v>0</v>
      </c>
      <c r="C383" s="24">
        <v>379</v>
      </c>
      <c r="D383" s="432" t="str">
        <f>IF(C383&gt;'C'!$Q$7,"",VLOOKUP(C383,'C'!$O$9:$P$10,2,FALSE))</f>
        <v/>
      </c>
    </row>
    <row r="384" spans="2:4" x14ac:dyDescent="0.2">
      <c r="B384" s="431">
        <f>IF(LEFT($D384,Dashboard!$N$4)=Dashboard!$N$5,MAX($B$4:$B383)+1,0)</f>
        <v>0</v>
      </c>
      <c r="C384" s="24">
        <v>380</v>
      </c>
      <c r="D384" s="432" t="str">
        <f>IF(C384&gt;'C'!$Q$7,"",VLOOKUP(C384,'C'!$O$9:$P$10,2,FALSE))</f>
        <v/>
      </c>
    </row>
    <row r="385" spans="2:4" x14ac:dyDescent="0.2">
      <c r="B385" s="431">
        <f>IF(LEFT($D385,Dashboard!$N$4)=Dashboard!$N$5,MAX($B$4:$B384)+1,0)</f>
        <v>0</v>
      </c>
      <c r="C385" s="24">
        <v>381</v>
      </c>
      <c r="D385" s="432" t="str">
        <f>IF(C385&gt;'C'!$Q$7,"",VLOOKUP(C385,'C'!$O$9:$P$10,2,FALSE))</f>
        <v/>
      </c>
    </row>
    <row r="386" spans="2:4" x14ac:dyDescent="0.2">
      <c r="B386" s="431">
        <f>IF(LEFT($D386,Dashboard!$N$4)=Dashboard!$N$5,MAX($B$4:$B385)+1,0)</f>
        <v>0</v>
      </c>
      <c r="C386" s="24">
        <v>382</v>
      </c>
      <c r="D386" s="432" t="str">
        <f>IF(C386&gt;'C'!$Q$7,"",VLOOKUP(C386,'C'!$O$9:$P$10,2,FALSE))</f>
        <v/>
      </c>
    </row>
    <row r="387" spans="2:4" x14ac:dyDescent="0.2">
      <c r="B387" s="431">
        <f>IF(LEFT($D387,Dashboard!$N$4)=Dashboard!$N$5,MAX($B$4:$B386)+1,0)</f>
        <v>0</v>
      </c>
      <c r="C387" s="24">
        <v>383</v>
      </c>
      <c r="D387" s="432" t="str">
        <f>IF(C387&gt;'C'!$Q$7,"",VLOOKUP(C387,'C'!$O$9:$P$10,2,FALSE))</f>
        <v/>
      </c>
    </row>
    <row r="388" spans="2:4" x14ac:dyDescent="0.2">
      <c r="B388" s="431">
        <f>IF(LEFT($D388,Dashboard!$N$4)=Dashboard!$N$5,MAX($B$4:$B387)+1,0)</f>
        <v>0</v>
      </c>
      <c r="C388" s="24">
        <v>384</v>
      </c>
      <c r="D388" s="432" t="str">
        <f>IF(C388&gt;'C'!$Q$7,"",VLOOKUP(C388,'C'!$O$9:$P$10,2,FALSE))</f>
        <v/>
      </c>
    </row>
    <row r="389" spans="2:4" x14ac:dyDescent="0.2">
      <c r="B389" s="431">
        <f>IF(LEFT($D389,Dashboard!$N$4)=Dashboard!$N$5,MAX($B$4:$B388)+1,0)</f>
        <v>0</v>
      </c>
      <c r="C389" s="24">
        <v>385</v>
      </c>
      <c r="D389" s="432" t="str">
        <f>IF(C389&gt;'C'!$Q$7,"",VLOOKUP(C389,'C'!$O$9:$P$10,2,FALSE))</f>
        <v/>
      </c>
    </row>
    <row r="390" spans="2:4" x14ac:dyDescent="0.2">
      <c r="B390" s="431">
        <f>IF(LEFT($D390,Dashboard!$N$4)=Dashboard!$N$5,MAX($B$4:$B389)+1,0)</f>
        <v>0</v>
      </c>
      <c r="C390" s="24">
        <v>386</v>
      </c>
      <c r="D390" s="432" t="str">
        <f>IF(C390&gt;'C'!$Q$7,"",VLOOKUP(C390,'C'!$O$9:$P$10,2,FALSE))</f>
        <v/>
      </c>
    </row>
    <row r="391" spans="2:4" x14ac:dyDescent="0.2">
      <c r="B391" s="431">
        <f>IF(LEFT($D391,Dashboard!$N$4)=Dashboard!$N$5,MAX($B$4:$B390)+1,0)</f>
        <v>0</v>
      </c>
      <c r="C391" s="24">
        <v>387</v>
      </c>
      <c r="D391" s="432" t="str">
        <f>IF(C391&gt;'C'!$Q$7,"",VLOOKUP(C391,'C'!$O$9:$P$10,2,FALSE))</f>
        <v/>
      </c>
    </row>
    <row r="392" spans="2:4" x14ac:dyDescent="0.2">
      <c r="B392" s="431">
        <f>IF(LEFT($D392,Dashboard!$N$4)=Dashboard!$N$5,MAX($B$4:$B391)+1,0)</f>
        <v>0</v>
      </c>
      <c r="C392" s="24">
        <v>388</v>
      </c>
      <c r="D392" s="432" t="str">
        <f>IF(C392&gt;'C'!$Q$7,"",VLOOKUP(C392,'C'!$O$9:$P$10,2,FALSE))</f>
        <v/>
      </c>
    </row>
    <row r="393" spans="2:4" x14ac:dyDescent="0.2">
      <c r="B393" s="431">
        <f>IF(LEFT($D393,Dashboard!$N$4)=Dashboard!$N$5,MAX($B$4:$B392)+1,0)</f>
        <v>0</v>
      </c>
      <c r="C393" s="24">
        <v>389</v>
      </c>
      <c r="D393" s="432" t="str">
        <f>IF(C393&gt;'C'!$Q$7,"",VLOOKUP(C393,'C'!$O$9:$P$10,2,FALSE))</f>
        <v/>
      </c>
    </row>
    <row r="394" spans="2:4" x14ac:dyDescent="0.2">
      <c r="B394" s="431">
        <f>IF(LEFT($D394,Dashboard!$N$4)=Dashboard!$N$5,MAX($B$4:$B393)+1,0)</f>
        <v>0</v>
      </c>
      <c r="C394" s="24">
        <v>390</v>
      </c>
      <c r="D394" s="432" t="str">
        <f>IF(C394&gt;'C'!$Q$7,"",VLOOKUP(C394,'C'!$O$9:$P$10,2,FALSE))</f>
        <v/>
      </c>
    </row>
    <row r="395" spans="2:4" x14ac:dyDescent="0.2">
      <c r="B395" s="431">
        <f>IF(LEFT($D395,Dashboard!$N$4)=Dashboard!$N$5,MAX($B$4:$B394)+1,0)</f>
        <v>0</v>
      </c>
      <c r="C395" s="24">
        <v>391</v>
      </c>
      <c r="D395" s="432" t="str">
        <f>IF(C395&gt;'C'!$Q$7,"",VLOOKUP(C395,'C'!$O$9:$P$10,2,FALSE))</f>
        <v/>
      </c>
    </row>
    <row r="396" spans="2:4" x14ac:dyDescent="0.2">
      <c r="B396" s="431">
        <f>IF(LEFT($D396,Dashboard!$N$4)=Dashboard!$N$5,MAX($B$4:$B395)+1,0)</f>
        <v>0</v>
      </c>
      <c r="C396" s="24">
        <v>392</v>
      </c>
      <c r="D396" s="432" t="str">
        <f>IF(C396&gt;'C'!$Q$7,"",VLOOKUP(C396,'C'!$O$9:$P$10,2,FALSE))</f>
        <v/>
      </c>
    </row>
    <row r="397" spans="2:4" x14ac:dyDescent="0.2">
      <c r="B397" s="431">
        <f>IF(LEFT($D397,Dashboard!$N$4)=Dashboard!$N$5,MAX($B$4:$B396)+1,0)</f>
        <v>0</v>
      </c>
      <c r="C397" s="24">
        <v>393</v>
      </c>
      <c r="D397" s="432" t="str">
        <f>IF(C397&gt;'C'!$Q$7,"",VLOOKUP(C397,'C'!$O$9:$P$10,2,FALSE))</f>
        <v/>
      </c>
    </row>
    <row r="398" spans="2:4" x14ac:dyDescent="0.2">
      <c r="B398" s="431">
        <f>IF(LEFT($D398,Dashboard!$N$4)=Dashboard!$N$5,MAX($B$4:$B397)+1,0)</f>
        <v>0</v>
      </c>
      <c r="C398" s="24">
        <v>394</v>
      </c>
      <c r="D398" s="432" t="str">
        <f>IF(C398&gt;'C'!$Q$7,"",VLOOKUP(C398,'C'!$O$9:$P$10,2,FALSE))</f>
        <v/>
      </c>
    </row>
    <row r="399" spans="2:4" x14ac:dyDescent="0.2">
      <c r="B399" s="431">
        <f>IF(LEFT($D399,Dashboard!$N$4)=Dashboard!$N$5,MAX($B$4:$B398)+1,0)</f>
        <v>0</v>
      </c>
      <c r="C399" s="24">
        <v>395</v>
      </c>
      <c r="D399" s="432" t="str">
        <f>IF(C399&gt;'C'!$Q$7,"",VLOOKUP(C399,'C'!$O$9:$P$10,2,FALSE))</f>
        <v/>
      </c>
    </row>
    <row r="400" spans="2:4" x14ac:dyDescent="0.2">
      <c r="B400" s="431">
        <f>IF(LEFT($D400,Dashboard!$N$4)=Dashboard!$N$5,MAX($B$4:$B399)+1,0)</f>
        <v>0</v>
      </c>
      <c r="C400" s="24">
        <v>396</v>
      </c>
      <c r="D400" s="432" t="str">
        <f>IF(C400&gt;'C'!$Q$7,"",VLOOKUP(C400,'C'!$O$9:$P$10,2,FALSE))</f>
        <v/>
      </c>
    </row>
    <row r="401" spans="2:4" x14ac:dyDescent="0.2">
      <c r="B401" s="431">
        <f>IF(LEFT($D401,Dashboard!$N$4)=Dashboard!$N$5,MAX($B$4:$B400)+1,0)</f>
        <v>0</v>
      </c>
      <c r="C401" s="24">
        <v>397</v>
      </c>
      <c r="D401" s="432" t="str">
        <f>IF(C401&gt;'C'!$Q$7,"",VLOOKUP(C401,'C'!$O$9:$P$10,2,FALSE))</f>
        <v/>
      </c>
    </row>
    <row r="402" spans="2:4" x14ac:dyDescent="0.2">
      <c r="B402" s="431">
        <f>IF(LEFT($D402,Dashboard!$N$4)=Dashboard!$N$5,MAX($B$4:$B401)+1,0)</f>
        <v>0</v>
      </c>
      <c r="C402" s="24">
        <v>398</v>
      </c>
      <c r="D402" s="432" t="str">
        <f>IF(C402&gt;'C'!$Q$7,"",VLOOKUP(C402,'C'!$O$9:$P$10,2,FALSE))</f>
        <v/>
      </c>
    </row>
    <row r="403" spans="2:4" x14ac:dyDescent="0.2">
      <c r="B403" s="431">
        <f>IF(LEFT($D403,Dashboard!$N$4)=Dashboard!$N$5,MAX($B$4:$B402)+1,0)</f>
        <v>0</v>
      </c>
      <c r="C403" s="24">
        <v>399</v>
      </c>
      <c r="D403" s="432" t="str">
        <f>IF(C403&gt;'C'!$Q$7,"",VLOOKUP(C403,'C'!$O$9:$P$10,2,FALSE))</f>
        <v/>
      </c>
    </row>
    <row r="404" spans="2:4" x14ac:dyDescent="0.2">
      <c r="B404" s="431">
        <f>IF(LEFT($D404,Dashboard!$N$4)=Dashboard!$N$5,MAX($B$4:$B403)+1,0)</f>
        <v>0</v>
      </c>
      <c r="C404" s="24">
        <v>400</v>
      </c>
      <c r="D404" s="432" t="str">
        <f>IF(C404&gt;'C'!$Q$7,"",VLOOKUP(C404,'C'!$O$9:$P$10,2,FALSE))</f>
        <v/>
      </c>
    </row>
    <row r="405" spans="2:4" x14ac:dyDescent="0.2">
      <c r="B405" s="431">
        <f>IF(LEFT($D405,Dashboard!$N$4)=Dashboard!$N$5,MAX($B$4:$B404)+1,0)</f>
        <v>0</v>
      </c>
      <c r="C405" s="24">
        <v>401</v>
      </c>
      <c r="D405" s="432" t="str">
        <f>IF(C405&gt;'C'!$Q$7,"",VLOOKUP(C405,'C'!$O$9:$P$10,2,FALSE))</f>
        <v/>
      </c>
    </row>
    <row r="406" spans="2:4" x14ac:dyDescent="0.2">
      <c r="B406" s="431">
        <f>IF(LEFT($D406,Dashboard!$N$4)=Dashboard!$N$5,MAX($B$4:$B405)+1,0)</f>
        <v>0</v>
      </c>
      <c r="C406" s="24">
        <v>402</v>
      </c>
      <c r="D406" s="432" t="str">
        <f>IF(C406&gt;'C'!$Q$7,"",VLOOKUP(C406,'C'!$O$9:$P$10,2,FALSE))</f>
        <v/>
      </c>
    </row>
    <row r="407" spans="2:4" x14ac:dyDescent="0.2">
      <c r="B407" s="431">
        <f>IF(LEFT($D407,Dashboard!$N$4)=Dashboard!$N$5,MAX($B$4:$B406)+1,0)</f>
        <v>0</v>
      </c>
      <c r="C407" s="24">
        <v>403</v>
      </c>
      <c r="D407" s="432" t="str">
        <f>IF(C407&gt;'C'!$Q$7,"",VLOOKUP(C407,'C'!$O$9:$P$10,2,FALSE))</f>
        <v/>
      </c>
    </row>
    <row r="408" spans="2:4" x14ac:dyDescent="0.2">
      <c r="B408" s="431">
        <f>IF(LEFT($D408,Dashboard!$N$4)=Dashboard!$N$5,MAX($B$4:$B407)+1,0)</f>
        <v>0</v>
      </c>
      <c r="C408" s="24">
        <v>404</v>
      </c>
      <c r="D408" s="432" t="str">
        <f>IF(C408&gt;'C'!$Q$7,"",VLOOKUP(C408,'C'!$O$9:$P$10,2,FALSE))</f>
        <v/>
      </c>
    </row>
    <row r="409" spans="2:4" x14ac:dyDescent="0.2">
      <c r="B409" s="431">
        <f>IF(LEFT($D409,Dashboard!$N$4)=Dashboard!$N$5,MAX($B$4:$B408)+1,0)</f>
        <v>0</v>
      </c>
      <c r="C409" s="24">
        <v>405</v>
      </c>
      <c r="D409" s="432" t="str">
        <f>IF(C409&gt;'C'!$Q$7,"",VLOOKUP(C409,'C'!$O$9:$P$10,2,FALSE))</f>
        <v/>
      </c>
    </row>
    <row r="410" spans="2:4" x14ac:dyDescent="0.2">
      <c r="B410" s="431">
        <f>IF(LEFT($D410,Dashboard!$N$4)=Dashboard!$N$5,MAX($B$4:$B409)+1,0)</f>
        <v>0</v>
      </c>
      <c r="C410" s="24">
        <v>406</v>
      </c>
      <c r="D410" s="432" t="str">
        <f>IF(C410&gt;'C'!$Q$7,"",VLOOKUP(C410,'C'!$O$9:$P$10,2,FALSE))</f>
        <v/>
      </c>
    </row>
    <row r="411" spans="2:4" x14ac:dyDescent="0.2">
      <c r="B411" s="431">
        <f>IF(LEFT($D411,Dashboard!$N$4)=Dashboard!$N$5,MAX($B$4:$B410)+1,0)</f>
        <v>0</v>
      </c>
      <c r="C411" s="24">
        <v>407</v>
      </c>
      <c r="D411" s="432" t="str">
        <f>IF(C411&gt;'C'!$Q$7,"",VLOOKUP(C411,'C'!$O$9:$P$10,2,FALSE))</f>
        <v/>
      </c>
    </row>
    <row r="412" spans="2:4" x14ac:dyDescent="0.2">
      <c r="B412" s="431">
        <f>IF(LEFT($D412,Dashboard!$N$4)=Dashboard!$N$5,MAX($B$4:$B411)+1,0)</f>
        <v>0</v>
      </c>
      <c r="C412" s="24">
        <v>408</v>
      </c>
      <c r="D412" s="432" t="str">
        <f>IF(C412&gt;'C'!$Q$7,"",VLOOKUP(C412,'C'!$O$9:$P$10,2,FALSE))</f>
        <v/>
      </c>
    </row>
    <row r="413" spans="2:4" x14ac:dyDescent="0.2">
      <c r="B413" s="431">
        <f>IF(LEFT($D413,Dashboard!$N$4)=Dashboard!$N$5,MAX($B$4:$B412)+1,0)</f>
        <v>0</v>
      </c>
      <c r="C413" s="24">
        <v>409</v>
      </c>
      <c r="D413" s="432" t="str">
        <f>IF(C413&gt;'C'!$Q$7,"",VLOOKUP(C413,'C'!$O$9:$P$10,2,FALSE))</f>
        <v/>
      </c>
    </row>
    <row r="414" spans="2:4" x14ac:dyDescent="0.2">
      <c r="B414" s="431">
        <f>IF(LEFT($D414,Dashboard!$N$4)=Dashboard!$N$5,MAX($B$4:$B413)+1,0)</f>
        <v>0</v>
      </c>
      <c r="C414" s="24">
        <v>410</v>
      </c>
      <c r="D414" s="432" t="str">
        <f>IF(C414&gt;'C'!$Q$7,"",VLOOKUP(C414,'C'!$O$9:$P$10,2,FALSE))</f>
        <v/>
      </c>
    </row>
    <row r="415" spans="2:4" x14ac:dyDescent="0.2">
      <c r="B415" s="431">
        <f>IF(LEFT($D415,Dashboard!$N$4)=Dashboard!$N$5,MAX($B$4:$B414)+1,0)</f>
        <v>0</v>
      </c>
      <c r="C415" s="24">
        <v>411</v>
      </c>
      <c r="D415" s="432" t="str">
        <f>IF(C415&gt;'C'!$Q$7,"",VLOOKUP(C415,'C'!$O$9:$P$10,2,FALSE))</f>
        <v/>
      </c>
    </row>
    <row r="416" spans="2:4" x14ac:dyDescent="0.2">
      <c r="B416" s="431">
        <f>IF(LEFT($D416,Dashboard!$N$4)=Dashboard!$N$5,MAX($B$4:$B415)+1,0)</f>
        <v>0</v>
      </c>
      <c r="C416" s="24">
        <v>412</v>
      </c>
      <c r="D416" s="432" t="str">
        <f>IF(C416&gt;'C'!$Q$7,"",VLOOKUP(C416,'C'!$O$9:$P$10,2,FALSE))</f>
        <v/>
      </c>
    </row>
    <row r="417" spans="2:4" x14ac:dyDescent="0.2">
      <c r="B417" s="431">
        <f>IF(LEFT($D417,Dashboard!$N$4)=Dashboard!$N$5,MAX($B$4:$B416)+1,0)</f>
        <v>0</v>
      </c>
      <c r="C417" s="24">
        <v>413</v>
      </c>
      <c r="D417" s="432" t="str">
        <f>IF(C417&gt;'C'!$Q$7,"",VLOOKUP(C417,'C'!$O$9:$P$10,2,FALSE))</f>
        <v/>
      </c>
    </row>
    <row r="418" spans="2:4" x14ac:dyDescent="0.2">
      <c r="B418" s="431">
        <f>IF(LEFT($D418,Dashboard!$N$4)=Dashboard!$N$5,MAX($B$4:$B417)+1,0)</f>
        <v>0</v>
      </c>
      <c r="C418" s="24">
        <v>414</v>
      </c>
      <c r="D418" s="432" t="str">
        <f>IF(C418&gt;'C'!$Q$7,"",VLOOKUP(C418,'C'!$O$9:$P$10,2,FALSE))</f>
        <v/>
      </c>
    </row>
    <row r="419" spans="2:4" x14ac:dyDescent="0.2">
      <c r="B419" s="431">
        <f>IF(LEFT($D419,Dashboard!$N$4)=Dashboard!$N$5,MAX($B$4:$B418)+1,0)</f>
        <v>0</v>
      </c>
      <c r="C419" s="24">
        <v>415</v>
      </c>
      <c r="D419" s="432" t="str">
        <f>IF(C419&gt;'C'!$Q$7,"",VLOOKUP(C419,'C'!$O$9:$P$10,2,FALSE))</f>
        <v/>
      </c>
    </row>
    <row r="420" spans="2:4" x14ac:dyDescent="0.2">
      <c r="B420" s="431">
        <f>IF(LEFT($D420,Dashboard!$N$4)=Dashboard!$N$5,MAX($B$4:$B419)+1,0)</f>
        <v>0</v>
      </c>
      <c r="C420" s="24">
        <v>416</v>
      </c>
      <c r="D420" s="432" t="str">
        <f>IF(C420&gt;'C'!$Q$7,"",VLOOKUP(C420,'C'!$O$9:$P$10,2,FALSE))</f>
        <v/>
      </c>
    </row>
    <row r="421" spans="2:4" x14ac:dyDescent="0.2">
      <c r="B421" s="431">
        <f>IF(LEFT($D421,Dashboard!$N$4)=Dashboard!$N$5,MAX($B$4:$B420)+1,0)</f>
        <v>0</v>
      </c>
      <c r="C421" s="24">
        <v>417</v>
      </c>
      <c r="D421" s="432" t="str">
        <f>IF(C421&gt;'C'!$Q$7,"",VLOOKUP(C421,'C'!$O$9:$P$10,2,FALSE))</f>
        <v/>
      </c>
    </row>
    <row r="422" spans="2:4" x14ac:dyDescent="0.2">
      <c r="B422" s="431">
        <f>IF(LEFT($D422,Dashboard!$N$4)=Dashboard!$N$5,MAX($B$4:$B421)+1,0)</f>
        <v>0</v>
      </c>
      <c r="C422" s="24">
        <v>418</v>
      </c>
      <c r="D422" s="432" t="str">
        <f>IF(C422&gt;'C'!$Q$7,"",VLOOKUP(C422,'C'!$O$9:$P$10,2,FALSE))</f>
        <v/>
      </c>
    </row>
    <row r="423" spans="2:4" x14ac:dyDescent="0.2">
      <c r="B423" s="431">
        <f>IF(LEFT($D423,Dashboard!$N$4)=Dashboard!$N$5,MAX($B$4:$B422)+1,0)</f>
        <v>0</v>
      </c>
      <c r="C423" s="24">
        <v>419</v>
      </c>
      <c r="D423" s="432" t="str">
        <f>IF(C423&gt;'C'!$Q$7,"",VLOOKUP(C423,'C'!$O$9:$P$10,2,FALSE))</f>
        <v/>
      </c>
    </row>
    <row r="424" spans="2:4" x14ac:dyDescent="0.2">
      <c r="B424" s="431">
        <f>IF(LEFT($D424,Dashboard!$N$4)=Dashboard!$N$5,MAX($B$4:$B423)+1,0)</f>
        <v>0</v>
      </c>
      <c r="C424" s="24">
        <v>420</v>
      </c>
      <c r="D424" s="432" t="str">
        <f>IF(C424&gt;'C'!$Q$7,"",VLOOKUP(C424,'C'!$O$9:$P$10,2,FALSE))</f>
        <v/>
      </c>
    </row>
    <row r="425" spans="2:4" x14ac:dyDescent="0.2">
      <c r="B425" s="431">
        <f>IF(LEFT($D425,Dashboard!$N$4)=Dashboard!$N$5,MAX($B$4:$B424)+1,0)</f>
        <v>0</v>
      </c>
      <c r="C425" s="24">
        <v>421</v>
      </c>
      <c r="D425" s="432" t="str">
        <f>IF(C425&gt;'C'!$Q$7,"",VLOOKUP(C425,'C'!$O$9:$P$10,2,FALSE))</f>
        <v/>
      </c>
    </row>
    <row r="426" spans="2:4" x14ac:dyDescent="0.2">
      <c r="B426" s="431">
        <f>IF(LEFT($D426,Dashboard!$N$4)=Dashboard!$N$5,MAX($B$4:$B425)+1,0)</f>
        <v>0</v>
      </c>
      <c r="C426" s="24">
        <v>422</v>
      </c>
      <c r="D426" s="432" t="str">
        <f>IF(C426&gt;'C'!$Q$7,"",VLOOKUP(C426,'C'!$O$9:$P$10,2,FALSE))</f>
        <v/>
      </c>
    </row>
    <row r="427" spans="2:4" x14ac:dyDescent="0.2">
      <c r="B427" s="431">
        <f>IF(LEFT($D427,Dashboard!$N$4)=Dashboard!$N$5,MAX($B$4:$B426)+1,0)</f>
        <v>0</v>
      </c>
      <c r="C427" s="24">
        <v>423</v>
      </c>
      <c r="D427" s="432" t="str">
        <f>IF(C427&gt;'C'!$Q$7,"",VLOOKUP(C427,'C'!$O$9:$P$10,2,FALSE))</f>
        <v/>
      </c>
    </row>
    <row r="428" spans="2:4" x14ac:dyDescent="0.2">
      <c r="B428" s="431">
        <f>IF(LEFT($D428,Dashboard!$N$4)=Dashboard!$N$5,MAX($B$4:$B427)+1,0)</f>
        <v>0</v>
      </c>
      <c r="C428" s="24">
        <v>424</v>
      </c>
      <c r="D428" s="432" t="str">
        <f>IF(C428&gt;'C'!$Q$7,"",VLOOKUP(C428,'C'!$O$9:$P$10,2,FALSE))</f>
        <v/>
      </c>
    </row>
    <row r="429" spans="2:4" x14ac:dyDescent="0.2">
      <c r="B429" s="431">
        <f>IF(LEFT($D429,Dashboard!$N$4)=Dashboard!$N$5,MAX($B$4:$B428)+1,0)</f>
        <v>0</v>
      </c>
      <c r="C429" s="24">
        <v>425</v>
      </c>
      <c r="D429" s="432" t="str">
        <f>IF(C429&gt;'C'!$Q$7,"",VLOOKUP(C429,'C'!$O$9:$P$10,2,FALSE))</f>
        <v/>
      </c>
    </row>
    <row r="430" spans="2:4" x14ac:dyDescent="0.2">
      <c r="B430" s="431">
        <f>IF(LEFT($D430,Dashboard!$N$4)=Dashboard!$N$5,MAX($B$4:$B429)+1,0)</f>
        <v>0</v>
      </c>
      <c r="C430" s="24">
        <v>426</v>
      </c>
      <c r="D430" s="432" t="str">
        <f>IF(C430&gt;'C'!$Q$7,"",VLOOKUP(C430,'C'!$O$9:$P$10,2,FALSE))</f>
        <v/>
      </c>
    </row>
    <row r="431" spans="2:4" x14ac:dyDescent="0.2">
      <c r="B431" s="431">
        <f>IF(LEFT($D431,Dashboard!$N$4)=Dashboard!$N$5,MAX($B$4:$B430)+1,0)</f>
        <v>0</v>
      </c>
      <c r="C431" s="24">
        <v>427</v>
      </c>
      <c r="D431" s="432" t="str">
        <f>IF(C431&gt;'C'!$Q$7,"",VLOOKUP(C431,'C'!$O$9:$P$10,2,FALSE))</f>
        <v/>
      </c>
    </row>
    <row r="432" spans="2:4" x14ac:dyDescent="0.2">
      <c r="B432" s="431">
        <f>IF(LEFT($D432,Dashboard!$N$4)=Dashboard!$N$5,MAX($B$4:$B431)+1,0)</f>
        <v>0</v>
      </c>
      <c r="C432" s="24">
        <v>428</v>
      </c>
      <c r="D432" s="432" t="str">
        <f>IF(C432&gt;'C'!$Q$7,"",VLOOKUP(C432,'C'!$O$9:$P$10,2,FALSE))</f>
        <v/>
      </c>
    </row>
    <row r="433" spans="2:4" x14ac:dyDescent="0.2">
      <c r="B433" s="431">
        <f>IF(LEFT($D433,Dashboard!$N$4)=Dashboard!$N$5,MAX($B$4:$B432)+1,0)</f>
        <v>0</v>
      </c>
      <c r="C433" s="24">
        <v>429</v>
      </c>
      <c r="D433" s="432" t="str">
        <f>IF(C433&gt;'C'!$Q$7,"",VLOOKUP(C433,'C'!$O$9:$P$10,2,FALSE))</f>
        <v/>
      </c>
    </row>
    <row r="434" spans="2:4" x14ac:dyDescent="0.2">
      <c r="B434" s="431">
        <f>IF(LEFT($D434,Dashboard!$N$4)=Dashboard!$N$5,MAX($B$4:$B433)+1,0)</f>
        <v>0</v>
      </c>
      <c r="C434" s="24">
        <v>430</v>
      </c>
      <c r="D434" s="432" t="str">
        <f>IF(C434&gt;'C'!$Q$7,"",VLOOKUP(C434,'C'!$O$9:$P$10,2,FALSE))</f>
        <v/>
      </c>
    </row>
    <row r="435" spans="2:4" x14ac:dyDescent="0.2">
      <c r="B435" s="431">
        <f>IF(LEFT($D435,Dashboard!$N$4)=Dashboard!$N$5,MAX($B$4:$B434)+1,0)</f>
        <v>0</v>
      </c>
      <c r="C435" s="24">
        <v>431</v>
      </c>
      <c r="D435" s="432" t="str">
        <f>IF(C435&gt;'C'!$Q$7,"",VLOOKUP(C435,'C'!$O$9:$P$10,2,FALSE))</f>
        <v/>
      </c>
    </row>
    <row r="436" spans="2:4" x14ac:dyDescent="0.2">
      <c r="B436" s="431">
        <f>IF(LEFT($D436,Dashboard!$N$4)=Dashboard!$N$5,MAX($B$4:$B435)+1,0)</f>
        <v>0</v>
      </c>
      <c r="C436" s="24">
        <v>432</v>
      </c>
      <c r="D436" s="432" t="str">
        <f>IF(C436&gt;'C'!$Q$7,"",VLOOKUP(C436,'C'!$O$9:$P$10,2,FALSE))</f>
        <v/>
      </c>
    </row>
    <row r="437" spans="2:4" x14ac:dyDescent="0.2">
      <c r="B437" s="431">
        <f>IF(LEFT($D437,Dashboard!$N$4)=Dashboard!$N$5,MAX($B$4:$B436)+1,0)</f>
        <v>0</v>
      </c>
      <c r="C437" s="24">
        <v>433</v>
      </c>
      <c r="D437" s="432" t="str">
        <f>IF(C437&gt;'C'!$Q$7,"",VLOOKUP(C437,'C'!$O$9:$P$10,2,FALSE))</f>
        <v/>
      </c>
    </row>
    <row r="438" spans="2:4" x14ac:dyDescent="0.2">
      <c r="B438" s="431">
        <f>IF(LEFT($D438,Dashboard!$N$4)=Dashboard!$N$5,MAX($B$4:$B437)+1,0)</f>
        <v>0</v>
      </c>
      <c r="C438" s="24">
        <v>434</v>
      </c>
      <c r="D438" s="432" t="str">
        <f>IF(C438&gt;'C'!$Q$7,"",VLOOKUP(C438,'C'!$O$9:$P$10,2,FALSE))</f>
        <v/>
      </c>
    </row>
    <row r="439" spans="2:4" x14ac:dyDescent="0.2">
      <c r="B439" s="431">
        <f>IF(LEFT($D439,Dashboard!$N$4)=Dashboard!$N$5,MAX($B$4:$B438)+1,0)</f>
        <v>0</v>
      </c>
      <c r="C439" s="24">
        <v>435</v>
      </c>
      <c r="D439" s="432" t="str">
        <f>IF(C439&gt;'C'!$Q$7,"",VLOOKUP(C439,'C'!$O$9:$P$10,2,FALSE))</f>
        <v/>
      </c>
    </row>
    <row r="440" spans="2:4" x14ac:dyDescent="0.2">
      <c r="B440" s="431">
        <f>IF(LEFT($D440,Dashboard!$N$4)=Dashboard!$N$5,MAX($B$4:$B439)+1,0)</f>
        <v>0</v>
      </c>
      <c r="C440" s="24">
        <v>436</v>
      </c>
      <c r="D440" s="432" t="str">
        <f>IF(C440&gt;'C'!$Q$7,"",VLOOKUP(C440,'C'!$O$9:$P$10,2,FALSE))</f>
        <v/>
      </c>
    </row>
    <row r="441" spans="2:4" x14ac:dyDescent="0.2">
      <c r="B441" s="431">
        <f>IF(LEFT($D441,Dashboard!$N$4)=Dashboard!$N$5,MAX($B$4:$B440)+1,0)</f>
        <v>0</v>
      </c>
      <c r="C441" s="24">
        <v>437</v>
      </c>
      <c r="D441" s="432" t="str">
        <f>IF(C441&gt;'C'!$Q$7,"",VLOOKUP(C441,'C'!$O$9:$P$10,2,FALSE))</f>
        <v/>
      </c>
    </row>
    <row r="442" spans="2:4" x14ac:dyDescent="0.2">
      <c r="B442" s="431">
        <f>IF(LEFT($D442,Dashboard!$N$4)=Dashboard!$N$5,MAX($B$4:$B441)+1,0)</f>
        <v>0</v>
      </c>
      <c r="C442" s="24">
        <v>438</v>
      </c>
      <c r="D442" s="432" t="str">
        <f>IF(C442&gt;'C'!$Q$7,"",VLOOKUP(C442,'C'!$O$9:$P$10,2,FALSE))</f>
        <v/>
      </c>
    </row>
    <row r="443" spans="2:4" x14ac:dyDescent="0.2">
      <c r="B443" s="431">
        <f>IF(LEFT($D443,Dashboard!$N$4)=Dashboard!$N$5,MAX($B$4:$B442)+1,0)</f>
        <v>0</v>
      </c>
      <c r="C443" s="24">
        <v>439</v>
      </c>
      <c r="D443" s="432" t="str">
        <f>IF(C443&gt;'C'!$Q$7,"",VLOOKUP(C443,'C'!$O$9:$P$10,2,FALSE))</f>
        <v/>
      </c>
    </row>
    <row r="444" spans="2:4" x14ac:dyDescent="0.2">
      <c r="B444" s="431">
        <f>IF(LEFT($D444,Dashboard!$N$4)=Dashboard!$N$5,MAX($B$4:$B443)+1,0)</f>
        <v>0</v>
      </c>
      <c r="C444" s="24">
        <v>440</v>
      </c>
      <c r="D444" s="432" t="str">
        <f>IF(C444&gt;'C'!$Q$7,"",VLOOKUP(C444,'C'!$O$9:$P$10,2,FALSE))</f>
        <v/>
      </c>
    </row>
    <row r="445" spans="2:4" x14ac:dyDescent="0.2">
      <c r="B445" s="431">
        <f>IF(LEFT($D445,Dashboard!$N$4)=Dashboard!$N$5,MAX($B$4:$B444)+1,0)</f>
        <v>0</v>
      </c>
      <c r="C445" s="24">
        <v>441</v>
      </c>
      <c r="D445" s="432" t="str">
        <f>IF(C445&gt;'C'!$Q$7,"",VLOOKUP(C445,'C'!$O$9:$P$10,2,FALSE))</f>
        <v/>
      </c>
    </row>
    <row r="446" spans="2:4" x14ac:dyDescent="0.2">
      <c r="B446" s="431">
        <f>IF(LEFT($D446,Dashboard!$N$4)=Dashboard!$N$5,MAX($B$4:$B445)+1,0)</f>
        <v>0</v>
      </c>
      <c r="C446" s="24">
        <v>442</v>
      </c>
      <c r="D446" s="432" t="str">
        <f>IF(C446&gt;'C'!$Q$7,"",VLOOKUP(C446,'C'!$O$9:$P$10,2,FALSE))</f>
        <v/>
      </c>
    </row>
    <row r="447" spans="2:4" x14ac:dyDescent="0.2">
      <c r="B447" s="431">
        <f>IF(LEFT($D447,Dashboard!$N$4)=Dashboard!$N$5,MAX($B$4:$B446)+1,0)</f>
        <v>0</v>
      </c>
      <c r="C447" s="24">
        <v>443</v>
      </c>
      <c r="D447" s="432" t="str">
        <f>IF(C447&gt;'C'!$Q$7,"",VLOOKUP(C447,'C'!$O$9:$P$10,2,FALSE))</f>
        <v/>
      </c>
    </row>
    <row r="448" spans="2:4" x14ac:dyDescent="0.2">
      <c r="B448" s="431">
        <f>IF(LEFT($D448,Dashboard!$N$4)=Dashboard!$N$5,MAX($B$4:$B447)+1,0)</f>
        <v>0</v>
      </c>
      <c r="C448" s="24">
        <v>444</v>
      </c>
      <c r="D448" s="432" t="str">
        <f>IF(C448&gt;'C'!$Q$7,"",VLOOKUP(C448,'C'!$O$9:$P$10,2,FALSE))</f>
        <v/>
      </c>
    </row>
    <row r="449" spans="2:4" x14ac:dyDescent="0.2">
      <c r="B449" s="431">
        <f>IF(LEFT($D449,Dashboard!$N$4)=Dashboard!$N$5,MAX($B$4:$B448)+1,0)</f>
        <v>0</v>
      </c>
      <c r="C449" s="24">
        <v>445</v>
      </c>
      <c r="D449" s="432" t="str">
        <f>IF(C449&gt;'C'!$Q$7,"",VLOOKUP(C449,'C'!$O$9:$P$10,2,FALSE))</f>
        <v/>
      </c>
    </row>
    <row r="450" spans="2:4" x14ac:dyDescent="0.2">
      <c r="B450" s="431">
        <f>IF(LEFT($D450,Dashboard!$N$4)=Dashboard!$N$5,MAX($B$4:$B449)+1,0)</f>
        <v>0</v>
      </c>
      <c r="C450" s="24">
        <v>446</v>
      </c>
      <c r="D450" s="432" t="str">
        <f>IF(C450&gt;'C'!$Q$7,"",VLOOKUP(C450,'C'!$O$9:$P$10,2,FALSE))</f>
        <v/>
      </c>
    </row>
    <row r="451" spans="2:4" x14ac:dyDescent="0.2">
      <c r="B451" s="431">
        <f>IF(LEFT($D451,Dashboard!$N$4)=Dashboard!$N$5,MAX($B$4:$B450)+1,0)</f>
        <v>0</v>
      </c>
      <c r="C451" s="24">
        <v>447</v>
      </c>
      <c r="D451" s="432" t="str">
        <f>IF(C451&gt;'C'!$Q$7,"",VLOOKUP(C451,'C'!$O$9:$P$10,2,FALSE))</f>
        <v/>
      </c>
    </row>
    <row r="452" spans="2:4" x14ac:dyDescent="0.2">
      <c r="B452" s="431">
        <f>IF(LEFT($D452,Dashboard!$N$4)=Dashboard!$N$5,MAX($B$4:$B451)+1,0)</f>
        <v>0</v>
      </c>
      <c r="C452" s="24">
        <v>448</v>
      </c>
      <c r="D452" s="432" t="str">
        <f>IF(C452&gt;'C'!$Q$7,"",VLOOKUP(C452,'C'!$O$9:$P$10,2,FALSE))</f>
        <v/>
      </c>
    </row>
    <row r="453" spans="2:4" x14ac:dyDescent="0.2">
      <c r="B453" s="431">
        <f>IF(LEFT($D453,Dashboard!$N$4)=Dashboard!$N$5,MAX($B$4:$B452)+1,0)</f>
        <v>0</v>
      </c>
      <c r="C453" s="24">
        <v>449</v>
      </c>
      <c r="D453" s="432" t="str">
        <f>IF(C453&gt;'C'!$Q$7,"",VLOOKUP(C453,'C'!$O$9:$P$10,2,FALSE))</f>
        <v/>
      </c>
    </row>
    <row r="454" spans="2:4" x14ac:dyDescent="0.2">
      <c r="B454" s="431">
        <f>IF(LEFT($D454,Dashboard!$N$4)=Dashboard!$N$5,MAX($B$4:$B453)+1,0)</f>
        <v>0</v>
      </c>
      <c r="C454" s="24">
        <v>450</v>
      </c>
      <c r="D454" s="432" t="str">
        <f>IF(C454&gt;'C'!$Q$7,"",VLOOKUP(C454,'C'!$O$9:$P$10,2,FALSE))</f>
        <v/>
      </c>
    </row>
    <row r="455" spans="2:4" x14ac:dyDescent="0.2">
      <c r="B455" s="431">
        <f>IF(LEFT($D455,Dashboard!$N$4)=Dashboard!$N$5,MAX($B$4:$B454)+1,0)</f>
        <v>0</v>
      </c>
      <c r="C455" s="24">
        <v>451</v>
      </c>
      <c r="D455" s="432" t="str">
        <f>IF(C455&gt;'C'!$Q$7,"",VLOOKUP(C455,'C'!$O$9:$P$10,2,FALSE))</f>
        <v/>
      </c>
    </row>
    <row r="456" spans="2:4" x14ac:dyDescent="0.2">
      <c r="B456" s="431">
        <f>IF(LEFT($D456,Dashboard!$N$4)=Dashboard!$N$5,MAX($B$4:$B455)+1,0)</f>
        <v>0</v>
      </c>
      <c r="C456" s="24">
        <v>452</v>
      </c>
      <c r="D456" s="432" t="str">
        <f>IF(C456&gt;'C'!$Q$7,"",VLOOKUP(C456,'C'!$O$9:$P$10,2,FALSE))</f>
        <v/>
      </c>
    </row>
    <row r="457" spans="2:4" x14ac:dyDescent="0.2">
      <c r="B457" s="431">
        <f>IF(LEFT($D457,Dashboard!$N$4)=Dashboard!$N$5,MAX($B$4:$B456)+1,0)</f>
        <v>0</v>
      </c>
      <c r="C457" s="24">
        <v>453</v>
      </c>
      <c r="D457" s="432" t="str">
        <f>IF(C457&gt;'C'!$Q$7,"",VLOOKUP(C457,'C'!$O$9:$P$10,2,FALSE))</f>
        <v/>
      </c>
    </row>
    <row r="458" spans="2:4" x14ac:dyDescent="0.2">
      <c r="B458" s="431">
        <f>IF(LEFT($D458,Dashboard!$N$4)=Dashboard!$N$5,MAX($B$4:$B457)+1,0)</f>
        <v>0</v>
      </c>
      <c r="C458" s="24">
        <v>454</v>
      </c>
      <c r="D458" s="432" t="str">
        <f>IF(C458&gt;'C'!$Q$7,"",VLOOKUP(C458,'C'!$O$9:$P$10,2,FALSE))</f>
        <v/>
      </c>
    </row>
    <row r="459" spans="2:4" x14ac:dyDescent="0.2">
      <c r="B459" s="431">
        <f>IF(LEFT($D459,Dashboard!$N$4)=Dashboard!$N$5,MAX($B$4:$B458)+1,0)</f>
        <v>0</v>
      </c>
      <c r="C459" s="24">
        <v>455</v>
      </c>
      <c r="D459" s="432" t="str">
        <f>IF(C459&gt;'C'!$Q$7,"",VLOOKUP(C459,'C'!$O$9:$P$10,2,FALSE))</f>
        <v/>
      </c>
    </row>
    <row r="460" spans="2:4" x14ac:dyDescent="0.2">
      <c r="B460" s="431">
        <f>IF(LEFT($D460,Dashboard!$N$4)=Dashboard!$N$5,MAX($B$4:$B459)+1,0)</f>
        <v>0</v>
      </c>
      <c r="C460" s="24">
        <v>456</v>
      </c>
      <c r="D460" s="432" t="str">
        <f>IF(C460&gt;'C'!$Q$7,"",VLOOKUP(C460,'C'!$O$9:$P$10,2,FALSE))</f>
        <v/>
      </c>
    </row>
    <row r="461" spans="2:4" x14ac:dyDescent="0.2">
      <c r="B461" s="431">
        <f>IF(LEFT($D461,Dashboard!$N$4)=Dashboard!$N$5,MAX($B$4:$B460)+1,0)</f>
        <v>0</v>
      </c>
      <c r="C461" s="24">
        <v>457</v>
      </c>
      <c r="D461" s="432" t="str">
        <f>IF(C461&gt;'C'!$Q$7,"",VLOOKUP(C461,'C'!$O$9:$P$10,2,FALSE))</f>
        <v/>
      </c>
    </row>
    <row r="462" spans="2:4" x14ac:dyDescent="0.2">
      <c r="B462" s="431">
        <f>IF(LEFT($D462,Dashboard!$N$4)=Dashboard!$N$5,MAX($B$4:$B461)+1,0)</f>
        <v>0</v>
      </c>
      <c r="C462" s="24">
        <v>458</v>
      </c>
      <c r="D462" s="432" t="str">
        <f>IF(C462&gt;'C'!$Q$7,"",VLOOKUP(C462,'C'!$O$9:$P$10,2,FALSE))</f>
        <v/>
      </c>
    </row>
    <row r="463" spans="2:4" x14ac:dyDescent="0.2">
      <c r="B463" s="431">
        <f>IF(LEFT($D463,Dashboard!$N$4)=Dashboard!$N$5,MAX($B$4:$B462)+1,0)</f>
        <v>0</v>
      </c>
      <c r="C463" s="24">
        <v>459</v>
      </c>
      <c r="D463" s="432" t="str">
        <f>IF(C463&gt;'C'!$Q$7,"",VLOOKUP(C463,'C'!$O$9:$P$10,2,FALSE))</f>
        <v/>
      </c>
    </row>
    <row r="464" spans="2:4" x14ac:dyDescent="0.2">
      <c r="B464" s="431">
        <f>IF(LEFT($D464,Dashboard!$N$4)=Dashboard!$N$5,MAX($B$4:$B463)+1,0)</f>
        <v>0</v>
      </c>
      <c r="C464" s="24">
        <v>460</v>
      </c>
      <c r="D464" s="432" t="str">
        <f>IF(C464&gt;'C'!$Q$7,"",VLOOKUP(C464,'C'!$O$9:$P$10,2,FALSE))</f>
        <v/>
      </c>
    </row>
    <row r="465" spans="2:4" x14ac:dyDescent="0.2">
      <c r="B465" s="431">
        <f>IF(LEFT($D465,Dashboard!$N$4)=Dashboard!$N$5,MAX($B$4:$B464)+1,0)</f>
        <v>0</v>
      </c>
      <c r="C465" s="24">
        <v>461</v>
      </c>
      <c r="D465" s="432" t="str">
        <f>IF(C465&gt;'C'!$Q$7,"",VLOOKUP(C465,'C'!$O$9:$P$10,2,FALSE))</f>
        <v/>
      </c>
    </row>
    <row r="466" spans="2:4" x14ac:dyDescent="0.2">
      <c r="B466" s="431">
        <f>IF(LEFT($D466,Dashboard!$N$4)=Dashboard!$N$5,MAX($B$4:$B465)+1,0)</f>
        <v>0</v>
      </c>
      <c r="C466" s="24">
        <v>462</v>
      </c>
      <c r="D466" s="432" t="str">
        <f>IF(C466&gt;'C'!$Q$7,"",VLOOKUP(C466,'C'!$O$9:$P$10,2,FALSE))</f>
        <v/>
      </c>
    </row>
    <row r="467" spans="2:4" x14ac:dyDescent="0.2">
      <c r="B467" s="431">
        <f>IF(LEFT($D467,Dashboard!$N$4)=Dashboard!$N$5,MAX($B$4:$B466)+1,0)</f>
        <v>0</v>
      </c>
      <c r="C467" s="24">
        <v>463</v>
      </c>
      <c r="D467" s="432" t="str">
        <f>IF(C467&gt;'C'!$Q$7,"",VLOOKUP(C467,'C'!$O$9:$P$10,2,FALSE))</f>
        <v/>
      </c>
    </row>
    <row r="468" spans="2:4" x14ac:dyDescent="0.2">
      <c r="B468" s="431">
        <f>IF(LEFT($D468,Dashboard!$N$4)=Dashboard!$N$5,MAX($B$4:$B467)+1,0)</f>
        <v>0</v>
      </c>
      <c r="C468" s="24">
        <v>464</v>
      </c>
      <c r="D468" s="432" t="str">
        <f>IF(C468&gt;'C'!$Q$7,"",VLOOKUP(C468,'C'!$O$9:$P$10,2,FALSE))</f>
        <v/>
      </c>
    </row>
    <row r="469" spans="2:4" x14ac:dyDescent="0.2">
      <c r="B469" s="431">
        <f>IF(LEFT($D469,Dashboard!$N$4)=Dashboard!$N$5,MAX($B$4:$B468)+1,0)</f>
        <v>0</v>
      </c>
      <c r="C469" s="24">
        <v>465</v>
      </c>
      <c r="D469" s="432" t="str">
        <f>IF(C469&gt;'C'!$Q$7,"",VLOOKUP(C469,'C'!$O$9:$P$10,2,FALSE))</f>
        <v/>
      </c>
    </row>
    <row r="470" spans="2:4" x14ac:dyDescent="0.2">
      <c r="B470" s="431">
        <f>IF(LEFT($D470,Dashboard!$N$4)=Dashboard!$N$5,MAX($B$4:$B469)+1,0)</f>
        <v>0</v>
      </c>
      <c r="C470" s="24">
        <v>466</v>
      </c>
      <c r="D470" s="432" t="str">
        <f>IF(C470&gt;'C'!$Q$7,"",VLOOKUP(C470,'C'!$O$9:$P$10,2,FALSE))</f>
        <v/>
      </c>
    </row>
    <row r="471" spans="2:4" x14ac:dyDescent="0.2">
      <c r="B471" s="431">
        <f>IF(LEFT($D471,Dashboard!$N$4)=Dashboard!$N$5,MAX($B$4:$B470)+1,0)</f>
        <v>0</v>
      </c>
      <c r="C471" s="24">
        <v>467</v>
      </c>
      <c r="D471" s="432" t="str">
        <f>IF(C471&gt;'C'!$Q$7,"",VLOOKUP(C471,'C'!$O$9:$P$10,2,FALSE))</f>
        <v/>
      </c>
    </row>
    <row r="472" spans="2:4" x14ac:dyDescent="0.2">
      <c r="B472" s="431">
        <f>IF(LEFT($D472,Dashboard!$N$4)=Dashboard!$N$5,MAX($B$4:$B471)+1,0)</f>
        <v>0</v>
      </c>
      <c r="C472" s="24">
        <v>468</v>
      </c>
      <c r="D472" s="432" t="str">
        <f>IF(C472&gt;'C'!$Q$7,"",VLOOKUP(C472,'C'!$O$9:$P$10,2,FALSE))</f>
        <v/>
      </c>
    </row>
    <row r="473" spans="2:4" x14ac:dyDescent="0.2">
      <c r="B473" s="431">
        <f>IF(LEFT($D473,Dashboard!$N$4)=Dashboard!$N$5,MAX($B$4:$B472)+1,0)</f>
        <v>0</v>
      </c>
      <c r="C473" s="24">
        <v>469</v>
      </c>
      <c r="D473" s="432" t="str">
        <f>IF(C473&gt;'C'!$Q$7,"",VLOOKUP(C473,'C'!$O$9:$P$10,2,FALSE))</f>
        <v/>
      </c>
    </row>
    <row r="474" spans="2:4" x14ac:dyDescent="0.2">
      <c r="B474" s="431">
        <f>IF(LEFT($D474,Dashboard!$N$4)=Dashboard!$N$5,MAX($B$4:$B473)+1,0)</f>
        <v>0</v>
      </c>
      <c r="C474" s="24">
        <v>470</v>
      </c>
      <c r="D474" s="432" t="str">
        <f>IF(C474&gt;'C'!$Q$7,"",VLOOKUP(C474,'C'!$O$9:$P$10,2,FALSE))</f>
        <v/>
      </c>
    </row>
    <row r="475" spans="2:4" x14ac:dyDescent="0.2">
      <c r="B475" s="431">
        <f>IF(LEFT($D475,Dashboard!$N$4)=Dashboard!$N$5,MAX($B$4:$B474)+1,0)</f>
        <v>0</v>
      </c>
      <c r="C475" s="24">
        <v>471</v>
      </c>
      <c r="D475" s="432" t="str">
        <f>IF(C475&gt;'C'!$Q$7,"",VLOOKUP(C475,'C'!$O$9:$P$10,2,FALSE))</f>
        <v/>
      </c>
    </row>
    <row r="476" spans="2:4" x14ac:dyDescent="0.2">
      <c r="B476" s="431">
        <f>IF(LEFT($D476,Dashboard!$N$4)=Dashboard!$N$5,MAX($B$4:$B475)+1,0)</f>
        <v>0</v>
      </c>
      <c r="C476" s="24">
        <v>472</v>
      </c>
      <c r="D476" s="432" t="str">
        <f>IF(C476&gt;'C'!$Q$7,"",VLOOKUP(C476,'C'!$O$9:$P$10,2,FALSE))</f>
        <v/>
      </c>
    </row>
    <row r="477" spans="2:4" x14ac:dyDescent="0.2">
      <c r="B477" s="431">
        <f>IF(LEFT($D477,Dashboard!$N$4)=Dashboard!$N$5,MAX($B$4:$B476)+1,0)</f>
        <v>0</v>
      </c>
      <c r="C477" s="24">
        <v>473</v>
      </c>
      <c r="D477" s="432" t="str">
        <f>IF(C477&gt;'C'!$Q$7,"",VLOOKUP(C477,'C'!$O$9:$P$10,2,FALSE))</f>
        <v/>
      </c>
    </row>
    <row r="478" spans="2:4" x14ac:dyDescent="0.2">
      <c r="B478" s="431">
        <f>IF(LEFT($D478,Dashboard!$N$4)=Dashboard!$N$5,MAX($B$4:$B477)+1,0)</f>
        <v>0</v>
      </c>
      <c r="C478" s="24">
        <v>474</v>
      </c>
      <c r="D478" s="432" t="str">
        <f>IF(C478&gt;'C'!$Q$7,"",VLOOKUP(C478,'C'!$O$9:$P$10,2,FALSE))</f>
        <v/>
      </c>
    </row>
    <row r="479" spans="2:4" x14ac:dyDescent="0.2">
      <c r="B479" s="431">
        <f>IF(LEFT($D479,Dashboard!$N$4)=Dashboard!$N$5,MAX($B$4:$B478)+1,0)</f>
        <v>0</v>
      </c>
      <c r="C479" s="24">
        <v>475</v>
      </c>
      <c r="D479" s="432" t="str">
        <f>IF(C479&gt;'C'!$Q$7,"",VLOOKUP(C479,'C'!$O$9:$P$10,2,FALSE))</f>
        <v/>
      </c>
    </row>
    <row r="480" spans="2:4" x14ac:dyDescent="0.2">
      <c r="B480" s="431">
        <f>IF(LEFT($D480,Dashboard!$N$4)=Dashboard!$N$5,MAX($B$4:$B479)+1,0)</f>
        <v>0</v>
      </c>
      <c r="C480" s="24">
        <v>476</v>
      </c>
      <c r="D480" s="432" t="str">
        <f>IF(C480&gt;'C'!$Q$7,"",VLOOKUP(C480,'C'!$O$9:$P$10,2,FALSE))</f>
        <v/>
      </c>
    </row>
    <row r="481" spans="2:4" x14ac:dyDescent="0.2">
      <c r="B481" s="431">
        <f>IF(LEFT($D481,Dashboard!$N$4)=Dashboard!$N$5,MAX($B$4:$B480)+1,0)</f>
        <v>0</v>
      </c>
      <c r="C481" s="24">
        <v>477</v>
      </c>
      <c r="D481" s="432" t="str">
        <f>IF(C481&gt;'C'!$Q$7,"",VLOOKUP(C481,'C'!$O$9:$P$10,2,FALSE))</f>
        <v/>
      </c>
    </row>
    <row r="482" spans="2:4" x14ac:dyDescent="0.2">
      <c r="B482" s="431">
        <f>IF(LEFT($D482,Dashboard!$N$4)=Dashboard!$N$5,MAX($B$4:$B481)+1,0)</f>
        <v>0</v>
      </c>
      <c r="C482" s="24">
        <v>478</v>
      </c>
      <c r="D482" s="432" t="str">
        <f>IF(C482&gt;'C'!$Q$7,"",VLOOKUP(C482,'C'!$O$9:$P$10,2,FALSE))</f>
        <v/>
      </c>
    </row>
    <row r="483" spans="2:4" x14ac:dyDescent="0.2">
      <c r="B483" s="431">
        <f>IF(LEFT($D483,Dashboard!$N$4)=Dashboard!$N$5,MAX($B$4:$B482)+1,0)</f>
        <v>0</v>
      </c>
      <c r="C483" s="24">
        <v>479</v>
      </c>
      <c r="D483" s="432" t="str">
        <f>IF(C483&gt;'C'!$Q$7,"",VLOOKUP(C483,'C'!$O$9:$P$10,2,FALSE))</f>
        <v/>
      </c>
    </row>
    <row r="484" spans="2:4" x14ac:dyDescent="0.2">
      <c r="B484" s="431">
        <f>IF(LEFT($D484,Dashboard!$N$4)=Dashboard!$N$5,MAX($B$4:$B483)+1,0)</f>
        <v>0</v>
      </c>
      <c r="C484" s="24">
        <v>480</v>
      </c>
      <c r="D484" s="432" t="str">
        <f>IF(C484&gt;'C'!$Q$7,"",VLOOKUP(C484,'C'!$O$9:$P$10,2,FALSE))</f>
        <v/>
      </c>
    </row>
    <row r="485" spans="2:4" x14ac:dyDescent="0.2">
      <c r="B485" s="431">
        <f>IF(LEFT($D485,Dashboard!$N$4)=Dashboard!$N$5,MAX($B$4:$B484)+1,0)</f>
        <v>0</v>
      </c>
      <c r="C485" s="24">
        <v>481</v>
      </c>
      <c r="D485" s="432" t="str">
        <f>IF(C485&gt;'C'!$Q$7,"",VLOOKUP(C485,'C'!$O$9:$P$10,2,FALSE))</f>
        <v/>
      </c>
    </row>
    <row r="486" spans="2:4" x14ac:dyDescent="0.2">
      <c r="B486" s="431">
        <f>IF(LEFT($D486,Dashboard!$N$4)=Dashboard!$N$5,MAX($B$4:$B485)+1,0)</f>
        <v>0</v>
      </c>
      <c r="C486" s="24">
        <v>482</v>
      </c>
      <c r="D486" s="432" t="str">
        <f>IF(C486&gt;'C'!$Q$7,"",VLOOKUP(C486,'C'!$O$9:$P$10,2,FALSE))</f>
        <v/>
      </c>
    </row>
    <row r="487" spans="2:4" x14ac:dyDescent="0.2">
      <c r="B487" s="431">
        <f>IF(LEFT($D487,Dashboard!$N$4)=Dashboard!$N$5,MAX($B$4:$B486)+1,0)</f>
        <v>0</v>
      </c>
      <c r="C487" s="24">
        <v>483</v>
      </c>
      <c r="D487" s="432" t="str">
        <f>IF(C487&gt;'C'!$Q$7,"",VLOOKUP(C487,'C'!$O$9:$P$10,2,FALSE))</f>
        <v/>
      </c>
    </row>
    <row r="488" spans="2:4" x14ac:dyDescent="0.2">
      <c r="B488" s="431">
        <f>IF(LEFT($D488,Dashboard!$N$4)=Dashboard!$N$5,MAX($B$4:$B487)+1,0)</f>
        <v>0</v>
      </c>
      <c r="C488" s="24">
        <v>484</v>
      </c>
      <c r="D488" s="432" t="str">
        <f>IF(C488&gt;'C'!$Q$7,"",VLOOKUP(C488,'C'!$O$9:$P$10,2,FALSE))</f>
        <v/>
      </c>
    </row>
    <row r="489" spans="2:4" x14ac:dyDescent="0.2">
      <c r="B489" s="431">
        <f>IF(LEFT($D489,Dashboard!$N$4)=Dashboard!$N$5,MAX($B$4:$B488)+1,0)</f>
        <v>0</v>
      </c>
      <c r="C489" s="24">
        <v>485</v>
      </c>
      <c r="D489" s="432" t="str">
        <f>IF(C489&gt;'C'!$Q$7,"",VLOOKUP(C489,'C'!$O$9:$P$10,2,FALSE))</f>
        <v/>
      </c>
    </row>
    <row r="490" spans="2:4" x14ac:dyDescent="0.2">
      <c r="B490" s="431">
        <f>IF(LEFT($D490,Dashboard!$N$4)=Dashboard!$N$5,MAX($B$4:$B489)+1,0)</f>
        <v>0</v>
      </c>
      <c r="C490" s="24">
        <v>486</v>
      </c>
      <c r="D490" s="432" t="str">
        <f>IF(C490&gt;'C'!$Q$7,"",VLOOKUP(C490,'C'!$O$9:$P$10,2,FALSE))</f>
        <v/>
      </c>
    </row>
    <row r="491" spans="2:4" x14ac:dyDescent="0.2">
      <c r="B491" s="431">
        <f>IF(LEFT($D491,Dashboard!$N$4)=Dashboard!$N$5,MAX($B$4:$B490)+1,0)</f>
        <v>0</v>
      </c>
      <c r="C491" s="24">
        <v>487</v>
      </c>
      <c r="D491" s="432" t="str">
        <f>IF(C491&gt;'C'!$Q$7,"",VLOOKUP(C491,'C'!$O$9:$P$10,2,FALSE))</f>
        <v/>
      </c>
    </row>
    <row r="492" spans="2:4" x14ac:dyDescent="0.2">
      <c r="B492" s="431">
        <f>IF(LEFT($D492,Dashboard!$N$4)=Dashboard!$N$5,MAX($B$4:$B491)+1,0)</f>
        <v>0</v>
      </c>
      <c r="C492" s="24">
        <v>488</v>
      </c>
      <c r="D492" s="432" t="str">
        <f>IF(C492&gt;'C'!$Q$7,"",VLOOKUP(C492,'C'!$O$9:$P$10,2,FALSE))</f>
        <v/>
      </c>
    </row>
    <row r="493" spans="2:4" x14ac:dyDescent="0.2">
      <c r="B493" s="431">
        <f>IF(LEFT($D493,Dashboard!$N$4)=Dashboard!$N$5,MAX($B$4:$B492)+1,0)</f>
        <v>0</v>
      </c>
      <c r="C493" s="24">
        <v>489</v>
      </c>
      <c r="D493" s="432" t="str">
        <f>IF(C493&gt;'C'!$Q$7,"",VLOOKUP(C493,'C'!$O$9:$P$10,2,FALSE))</f>
        <v/>
      </c>
    </row>
    <row r="494" spans="2:4" x14ac:dyDescent="0.2">
      <c r="B494" s="431">
        <f>IF(LEFT($D494,Dashboard!$N$4)=Dashboard!$N$5,MAX($B$4:$B493)+1,0)</f>
        <v>0</v>
      </c>
      <c r="C494" s="24">
        <v>490</v>
      </c>
      <c r="D494" s="432" t="str">
        <f>IF(C494&gt;'C'!$Q$7,"",VLOOKUP(C494,'C'!$O$9:$P$10,2,FALSE))</f>
        <v/>
      </c>
    </row>
    <row r="495" spans="2:4" x14ac:dyDescent="0.2">
      <c r="B495" s="431">
        <f>IF(LEFT($D495,Dashboard!$N$4)=Dashboard!$N$5,MAX($B$4:$B494)+1,0)</f>
        <v>0</v>
      </c>
      <c r="C495" s="24">
        <v>491</v>
      </c>
      <c r="D495" s="432" t="str">
        <f>IF(C495&gt;'C'!$Q$7,"",VLOOKUP(C495,'C'!$O$9:$P$10,2,FALSE))</f>
        <v/>
      </c>
    </row>
    <row r="496" spans="2:4" x14ac:dyDescent="0.2">
      <c r="B496" s="431">
        <f>IF(LEFT($D496,Dashboard!$N$4)=Dashboard!$N$5,MAX($B$4:$B495)+1,0)</f>
        <v>0</v>
      </c>
      <c r="C496" s="24">
        <v>492</v>
      </c>
      <c r="D496" s="432" t="str">
        <f>IF(C496&gt;'C'!$Q$7,"",VLOOKUP(C496,'C'!$O$9:$P$10,2,FALSE))</f>
        <v/>
      </c>
    </row>
    <row r="497" spans="2:4" x14ac:dyDescent="0.2">
      <c r="B497" s="431">
        <f>IF(LEFT($D497,Dashboard!$N$4)=Dashboard!$N$5,MAX($B$4:$B496)+1,0)</f>
        <v>0</v>
      </c>
      <c r="C497" s="24">
        <v>493</v>
      </c>
      <c r="D497" s="432" t="str">
        <f>IF(C497&gt;'C'!$Q$7,"",VLOOKUP(C497,'C'!$O$9:$P$10,2,FALSE))</f>
        <v/>
      </c>
    </row>
    <row r="498" spans="2:4" x14ac:dyDescent="0.2">
      <c r="B498" s="431">
        <f>IF(LEFT($D498,Dashboard!$N$4)=Dashboard!$N$5,MAX($B$4:$B497)+1,0)</f>
        <v>0</v>
      </c>
      <c r="C498" s="24">
        <v>494</v>
      </c>
      <c r="D498" s="432" t="str">
        <f>IF(C498&gt;'C'!$Q$7,"",VLOOKUP(C498,'C'!$O$9:$P$10,2,FALSE))</f>
        <v/>
      </c>
    </row>
    <row r="499" spans="2:4" x14ac:dyDescent="0.2">
      <c r="B499" s="431">
        <f>IF(LEFT($D499,Dashboard!$N$4)=Dashboard!$N$5,MAX($B$4:$B498)+1,0)</f>
        <v>0</v>
      </c>
      <c r="C499" s="24">
        <v>495</v>
      </c>
      <c r="D499" s="432" t="str">
        <f>IF(C499&gt;'C'!$Q$7,"",VLOOKUP(C499,'C'!$O$9:$P$10,2,FALSE))</f>
        <v/>
      </c>
    </row>
    <row r="500" spans="2:4" x14ac:dyDescent="0.2">
      <c r="B500" s="431">
        <f>IF(LEFT($D500,Dashboard!$N$4)=Dashboard!$N$5,MAX($B$4:$B499)+1,0)</f>
        <v>0</v>
      </c>
      <c r="C500" s="24">
        <v>496</v>
      </c>
      <c r="D500" s="432" t="str">
        <f>IF(C500&gt;'C'!$Q$7,"",VLOOKUP(C500,'C'!$O$9:$P$10,2,FALSE))</f>
        <v/>
      </c>
    </row>
    <row r="501" spans="2:4" x14ac:dyDescent="0.2">
      <c r="B501" s="431">
        <f>IF(LEFT($D501,Dashboard!$N$4)=Dashboard!$N$5,MAX($B$4:$B500)+1,0)</f>
        <v>0</v>
      </c>
      <c r="C501" s="24">
        <v>497</v>
      </c>
      <c r="D501" s="432" t="str">
        <f>IF(C501&gt;'C'!$Q$7,"",VLOOKUP(C501,'C'!$O$9:$P$10,2,FALSE))</f>
        <v/>
      </c>
    </row>
    <row r="502" spans="2:4" x14ac:dyDescent="0.2">
      <c r="B502" s="431">
        <f>IF(LEFT($D502,Dashboard!$N$4)=Dashboard!$N$5,MAX($B$4:$B501)+1,0)</f>
        <v>0</v>
      </c>
      <c r="C502" s="24">
        <v>498</v>
      </c>
      <c r="D502" s="432" t="str">
        <f>IF(C502&gt;'C'!$Q$7,"",VLOOKUP(C502,'C'!$O$9:$P$10,2,FALSE))</f>
        <v/>
      </c>
    </row>
    <row r="503" spans="2:4" x14ac:dyDescent="0.2">
      <c r="B503" s="431">
        <f>IF(LEFT($D503,Dashboard!$N$4)=Dashboard!$N$5,MAX($B$4:$B502)+1,0)</f>
        <v>0</v>
      </c>
      <c r="C503" s="24">
        <v>499</v>
      </c>
      <c r="D503" s="432" t="str">
        <f>IF(C503&gt;'C'!$Q$7,"",VLOOKUP(C503,'C'!$O$9:$P$10,2,FALSE))</f>
        <v/>
      </c>
    </row>
    <row r="504" spans="2:4" x14ac:dyDescent="0.2">
      <c r="B504" s="431">
        <f>IF(LEFT($D504,Dashboard!$N$4)=Dashboard!$N$5,MAX($B$4:$B503)+1,0)</f>
        <v>0</v>
      </c>
      <c r="C504" s="24">
        <v>500</v>
      </c>
      <c r="D504" s="432" t="str">
        <f>IF(C504&gt;'C'!$Q$7,"",VLOOKUP(C504,'C'!$O$9:$P$10,2,FALSE))</f>
        <v/>
      </c>
    </row>
    <row r="505" spans="2:4" x14ac:dyDescent="0.2">
      <c r="B505" s="431">
        <f>IF(LEFT($D505,Dashboard!$N$4)=Dashboard!$N$5,MAX($B$4:$B504)+1,0)</f>
        <v>0</v>
      </c>
      <c r="C505" s="24">
        <v>501</v>
      </c>
      <c r="D505" s="432" t="str">
        <f>IF(C505&gt;'C'!$Q$7,"",VLOOKUP(C505,'C'!$O$9:$P$10,2,FALSE))</f>
        <v/>
      </c>
    </row>
    <row r="506" spans="2:4" x14ac:dyDescent="0.2">
      <c r="B506" s="431">
        <f>IF(LEFT($D506,Dashboard!$N$4)=Dashboard!$N$5,MAX($B$4:$B505)+1,0)</f>
        <v>0</v>
      </c>
      <c r="C506" s="24">
        <v>502</v>
      </c>
      <c r="D506" s="432" t="str">
        <f>IF(C506&gt;'C'!$Q$7,"",VLOOKUP(C506,'C'!$O$9:$P$10,2,FALSE))</f>
        <v/>
      </c>
    </row>
    <row r="507" spans="2:4" x14ac:dyDescent="0.2">
      <c r="B507" s="431">
        <f>IF(LEFT($D507,Dashboard!$N$4)=Dashboard!$N$5,MAX($B$4:$B506)+1,0)</f>
        <v>0</v>
      </c>
      <c r="C507" s="24">
        <v>503</v>
      </c>
      <c r="D507" s="432" t="str">
        <f>IF(C507&gt;'C'!$Q$7,"",VLOOKUP(C507,'C'!$O$9:$P$10,2,FALSE))</f>
        <v/>
      </c>
    </row>
    <row r="508" spans="2:4" x14ac:dyDescent="0.2">
      <c r="B508" s="431">
        <f>IF(LEFT($D508,Dashboard!$N$4)=Dashboard!$N$5,MAX($B$4:$B507)+1,0)</f>
        <v>0</v>
      </c>
      <c r="C508" s="24">
        <v>504</v>
      </c>
      <c r="D508" s="432" t="str">
        <f>IF(C508&gt;'C'!$Q$7,"",VLOOKUP(C508,'C'!$O$9:$P$10,2,FALSE))</f>
        <v/>
      </c>
    </row>
    <row r="509" spans="2:4" x14ac:dyDescent="0.2">
      <c r="B509" s="431">
        <f>IF(LEFT($D509,Dashboard!$N$4)=Dashboard!$N$5,MAX($B$4:$B508)+1,0)</f>
        <v>0</v>
      </c>
      <c r="C509" s="24">
        <v>505</v>
      </c>
      <c r="D509" s="432" t="str">
        <f>IF(C509&gt;'C'!$Q$7,"",VLOOKUP(C509,'C'!$O$9:$P$10,2,FALSE))</f>
        <v/>
      </c>
    </row>
    <row r="510" spans="2:4" x14ac:dyDescent="0.2">
      <c r="B510" s="431">
        <f>IF(LEFT($D510,Dashboard!$N$4)=Dashboard!$N$5,MAX($B$4:$B509)+1,0)</f>
        <v>0</v>
      </c>
      <c r="C510" s="24">
        <v>506</v>
      </c>
      <c r="D510" s="432" t="str">
        <f>IF(C510&gt;'C'!$Q$7,"",VLOOKUP(C510,'C'!$O$9:$P$10,2,FALSE))</f>
        <v/>
      </c>
    </row>
    <row r="511" spans="2:4" x14ac:dyDescent="0.2">
      <c r="B511" s="431">
        <f>IF(LEFT($D511,Dashboard!$N$4)=Dashboard!$N$5,MAX($B$4:$B510)+1,0)</f>
        <v>0</v>
      </c>
      <c r="C511" s="24">
        <v>507</v>
      </c>
      <c r="D511" s="432" t="str">
        <f>IF(C511&gt;'C'!$Q$7,"",VLOOKUP(C511,'C'!$O$9:$P$10,2,FALSE))</f>
        <v/>
      </c>
    </row>
    <row r="512" spans="2:4" x14ac:dyDescent="0.2">
      <c r="B512" s="431">
        <f>IF(LEFT($D512,Dashboard!$N$4)=Dashboard!$N$5,MAX($B$4:$B511)+1,0)</f>
        <v>0</v>
      </c>
      <c r="C512" s="24">
        <v>508</v>
      </c>
      <c r="D512" s="432" t="str">
        <f>IF(C512&gt;'C'!$Q$7,"",VLOOKUP(C512,'C'!$O$9:$P$10,2,FALSE))</f>
        <v/>
      </c>
    </row>
    <row r="513" spans="2:4" x14ac:dyDescent="0.2">
      <c r="B513" s="431">
        <f>IF(LEFT($D513,Dashboard!$N$4)=Dashboard!$N$5,MAX($B$4:$B512)+1,0)</f>
        <v>0</v>
      </c>
      <c r="C513" s="24">
        <v>509</v>
      </c>
      <c r="D513" s="432" t="str">
        <f>IF(C513&gt;'C'!$Q$7,"",VLOOKUP(C513,'C'!$O$9:$P$10,2,FALSE))</f>
        <v/>
      </c>
    </row>
    <row r="514" spans="2:4" x14ac:dyDescent="0.2">
      <c r="B514" s="431">
        <f>IF(LEFT($D514,Dashboard!$N$4)=Dashboard!$N$5,MAX($B$4:$B513)+1,0)</f>
        <v>0</v>
      </c>
      <c r="C514" s="24">
        <v>510</v>
      </c>
      <c r="D514" s="432" t="str">
        <f>IF(C514&gt;'C'!$Q$7,"",VLOOKUP(C514,'C'!$O$9:$P$10,2,FALSE))</f>
        <v/>
      </c>
    </row>
    <row r="515" spans="2:4" x14ac:dyDescent="0.2">
      <c r="B515" s="431">
        <f>IF(LEFT($D515,Dashboard!$N$4)=Dashboard!$N$5,MAX($B$4:$B514)+1,0)</f>
        <v>0</v>
      </c>
      <c r="C515" s="24">
        <v>511</v>
      </c>
      <c r="D515" s="432" t="str">
        <f>IF(C515&gt;'C'!$Q$7,"",VLOOKUP(C515,'C'!$O$9:$P$10,2,FALSE))</f>
        <v/>
      </c>
    </row>
    <row r="516" spans="2:4" x14ac:dyDescent="0.2">
      <c r="B516" s="431">
        <f>IF(LEFT($D516,Dashboard!$N$4)=Dashboard!$N$5,MAX($B$4:$B515)+1,0)</f>
        <v>0</v>
      </c>
      <c r="C516" s="24">
        <v>512</v>
      </c>
      <c r="D516" s="432" t="str">
        <f>IF(C516&gt;'C'!$Q$7,"",VLOOKUP(C516,'C'!$O$9:$P$10,2,FALSE))</f>
        <v/>
      </c>
    </row>
    <row r="517" spans="2:4" x14ac:dyDescent="0.2">
      <c r="B517" s="431">
        <f>IF(LEFT($D517,Dashboard!$N$4)=Dashboard!$N$5,MAX($B$4:$B516)+1,0)</f>
        <v>0</v>
      </c>
      <c r="C517" s="24">
        <v>513</v>
      </c>
      <c r="D517" s="432" t="str">
        <f>IF(C517&gt;'C'!$Q$7,"",VLOOKUP(C517,'C'!$O$9:$P$10,2,FALSE))</f>
        <v/>
      </c>
    </row>
    <row r="518" spans="2:4" x14ac:dyDescent="0.2">
      <c r="B518" s="431">
        <f>IF(LEFT($D518,Dashboard!$N$4)=Dashboard!$N$5,MAX($B$4:$B517)+1,0)</f>
        <v>0</v>
      </c>
      <c r="C518" s="24">
        <v>514</v>
      </c>
      <c r="D518" s="432" t="str">
        <f>IF(C518&gt;'C'!$Q$7,"",VLOOKUP(C518,'C'!$O$9:$P$10,2,FALSE))</f>
        <v/>
      </c>
    </row>
    <row r="519" spans="2:4" x14ac:dyDescent="0.2">
      <c r="B519" s="431">
        <f>IF(LEFT($D519,Dashboard!$N$4)=Dashboard!$N$5,MAX($B$4:$B518)+1,0)</f>
        <v>0</v>
      </c>
      <c r="C519" s="24">
        <v>515</v>
      </c>
      <c r="D519" s="432" t="str">
        <f>IF(C519&gt;'C'!$Q$7,"",VLOOKUP(C519,'C'!$O$9:$P$10,2,FALSE))</f>
        <v/>
      </c>
    </row>
    <row r="520" spans="2:4" x14ac:dyDescent="0.2">
      <c r="B520" s="431">
        <f>IF(LEFT($D520,Dashboard!$N$4)=Dashboard!$N$5,MAX($B$4:$B519)+1,0)</f>
        <v>0</v>
      </c>
      <c r="C520" s="24">
        <v>516</v>
      </c>
      <c r="D520" s="432" t="str">
        <f>IF(C520&gt;'C'!$Q$7,"",VLOOKUP(C520,'C'!$O$9:$P$10,2,FALSE))</f>
        <v/>
      </c>
    </row>
    <row r="521" spans="2:4" x14ac:dyDescent="0.2">
      <c r="B521" s="431">
        <f>IF(LEFT($D521,Dashboard!$N$4)=Dashboard!$N$5,MAX($B$4:$B520)+1,0)</f>
        <v>0</v>
      </c>
      <c r="C521" s="24">
        <v>517</v>
      </c>
      <c r="D521" s="432" t="str">
        <f>IF(C521&gt;'C'!$Q$7,"",VLOOKUP(C521,'C'!$O$9:$P$10,2,FALSE))</f>
        <v/>
      </c>
    </row>
    <row r="522" spans="2:4" x14ac:dyDescent="0.2">
      <c r="B522" s="431">
        <f>IF(LEFT($D522,Dashboard!$N$4)=Dashboard!$N$5,MAX($B$4:$B521)+1,0)</f>
        <v>0</v>
      </c>
      <c r="C522" s="24">
        <v>518</v>
      </c>
      <c r="D522" s="432" t="str">
        <f>IF(C522&gt;'C'!$Q$7,"",VLOOKUP(C522,'C'!$O$9:$P$10,2,FALSE))</f>
        <v/>
      </c>
    </row>
    <row r="523" spans="2:4" x14ac:dyDescent="0.2">
      <c r="B523" s="431">
        <f>IF(LEFT($D523,Dashboard!$N$4)=Dashboard!$N$5,MAX($B$4:$B522)+1,0)</f>
        <v>0</v>
      </c>
      <c r="C523" s="24">
        <v>519</v>
      </c>
      <c r="D523" s="432" t="str">
        <f>IF(C523&gt;'C'!$Q$7,"",VLOOKUP(C523,'C'!$O$9:$P$10,2,FALSE))</f>
        <v/>
      </c>
    </row>
    <row r="524" spans="2:4" x14ac:dyDescent="0.2">
      <c r="B524" s="431">
        <f>IF(LEFT($D524,Dashboard!$N$4)=Dashboard!$N$5,MAX($B$4:$B523)+1,0)</f>
        <v>0</v>
      </c>
      <c r="C524" s="24">
        <v>520</v>
      </c>
      <c r="D524" s="432" t="str">
        <f>IF(C524&gt;'C'!$Q$7,"",VLOOKUP(C524,'C'!$O$9:$P$10,2,FALSE))</f>
        <v/>
      </c>
    </row>
    <row r="525" spans="2:4" x14ac:dyDescent="0.2">
      <c r="B525" s="431">
        <f>IF(LEFT($D525,Dashboard!$N$4)=Dashboard!$N$5,MAX($B$4:$B524)+1,0)</f>
        <v>0</v>
      </c>
      <c r="C525" s="24">
        <v>521</v>
      </c>
      <c r="D525" s="432" t="str">
        <f>IF(C525&gt;'C'!$Q$7,"",VLOOKUP(C525,'C'!$O$9:$P$10,2,FALSE))</f>
        <v/>
      </c>
    </row>
    <row r="526" spans="2:4" x14ac:dyDescent="0.2">
      <c r="B526" s="431">
        <f>IF(LEFT($D526,Dashboard!$N$4)=Dashboard!$N$5,MAX($B$4:$B525)+1,0)</f>
        <v>0</v>
      </c>
      <c r="C526" s="24">
        <v>522</v>
      </c>
      <c r="D526" s="432" t="str">
        <f>IF(C526&gt;'C'!$Q$7,"",VLOOKUP(C526,'C'!$O$9:$P$10,2,FALSE))</f>
        <v/>
      </c>
    </row>
    <row r="527" spans="2:4" x14ac:dyDescent="0.2">
      <c r="B527" s="431">
        <f>IF(LEFT($D527,Dashboard!$N$4)=Dashboard!$N$5,MAX($B$4:$B526)+1,0)</f>
        <v>0</v>
      </c>
      <c r="C527" s="24">
        <v>523</v>
      </c>
      <c r="D527" s="432" t="str">
        <f>IF(C527&gt;'C'!$Q$7,"",VLOOKUP(C527,'C'!$O$9:$P$10,2,FALSE))</f>
        <v/>
      </c>
    </row>
    <row r="528" spans="2:4" x14ac:dyDescent="0.2">
      <c r="B528" s="431">
        <f>IF(LEFT($D528,Dashboard!$N$4)=Dashboard!$N$5,MAX($B$4:$B527)+1,0)</f>
        <v>0</v>
      </c>
      <c r="C528" s="24">
        <v>524</v>
      </c>
      <c r="D528" s="432" t="str">
        <f>IF(C528&gt;'C'!$Q$7,"",VLOOKUP(C528,'C'!$O$9:$P$10,2,FALSE))</f>
        <v/>
      </c>
    </row>
    <row r="529" spans="2:4" x14ac:dyDescent="0.2">
      <c r="B529" s="431">
        <f>IF(LEFT($D529,Dashboard!$N$4)=Dashboard!$N$5,MAX($B$4:$B528)+1,0)</f>
        <v>0</v>
      </c>
      <c r="C529" s="24">
        <v>525</v>
      </c>
      <c r="D529" s="432" t="str">
        <f>IF(C529&gt;'C'!$Q$7,"",VLOOKUP(C529,'C'!$O$9:$P$10,2,FALSE))</f>
        <v/>
      </c>
    </row>
    <row r="530" spans="2:4" x14ac:dyDescent="0.2">
      <c r="B530" s="431">
        <f>IF(LEFT($D530,Dashboard!$N$4)=Dashboard!$N$5,MAX($B$4:$B529)+1,0)</f>
        <v>0</v>
      </c>
      <c r="C530" s="24">
        <v>526</v>
      </c>
      <c r="D530" s="432" t="str">
        <f>IF(C530&gt;'C'!$Q$7,"",VLOOKUP(C530,'C'!$O$9:$P$10,2,FALSE))</f>
        <v/>
      </c>
    </row>
    <row r="531" spans="2:4" x14ac:dyDescent="0.2">
      <c r="B531" s="431">
        <f>IF(LEFT($D531,Dashboard!$N$4)=Dashboard!$N$5,MAX($B$4:$B530)+1,0)</f>
        <v>0</v>
      </c>
      <c r="C531" s="24">
        <v>527</v>
      </c>
      <c r="D531" s="432" t="str">
        <f>IF(C531&gt;'C'!$Q$7,"",VLOOKUP(C531,'C'!$O$9:$P$10,2,FALSE))</f>
        <v/>
      </c>
    </row>
    <row r="532" spans="2:4" x14ac:dyDescent="0.2">
      <c r="B532" s="431">
        <f>IF(LEFT($D532,Dashboard!$N$4)=Dashboard!$N$5,MAX($B$4:$B531)+1,0)</f>
        <v>0</v>
      </c>
      <c r="C532" s="24">
        <v>528</v>
      </c>
      <c r="D532" s="432" t="str">
        <f>IF(C532&gt;'C'!$Q$7,"",VLOOKUP(C532,'C'!$O$9:$P$10,2,FALSE))</f>
        <v/>
      </c>
    </row>
    <row r="533" spans="2:4" x14ac:dyDescent="0.2">
      <c r="B533" s="431">
        <f>IF(LEFT($D533,Dashboard!$N$4)=Dashboard!$N$5,MAX($B$4:$B532)+1,0)</f>
        <v>0</v>
      </c>
      <c r="C533" s="24">
        <v>529</v>
      </c>
      <c r="D533" s="432" t="str">
        <f>IF(C533&gt;'C'!$Q$7,"",VLOOKUP(C533,'C'!$O$9:$P$10,2,FALSE))</f>
        <v/>
      </c>
    </row>
    <row r="534" spans="2:4" x14ac:dyDescent="0.2">
      <c r="B534" s="431">
        <f>IF(LEFT($D534,Dashboard!$N$4)=Dashboard!$N$5,MAX($B$4:$B533)+1,0)</f>
        <v>0</v>
      </c>
      <c r="C534" s="24">
        <v>530</v>
      </c>
      <c r="D534" s="432" t="str">
        <f>IF(C534&gt;'C'!$Q$7,"",VLOOKUP(C534,'C'!$O$9:$P$10,2,FALSE))</f>
        <v/>
      </c>
    </row>
    <row r="535" spans="2:4" x14ac:dyDescent="0.2">
      <c r="B535" s="431">
        <f>IF(LEFT($D535,Dashboard!$N$4)=Dashboard!$N$5,MAX($B$4:$B534)+1,0)</f>
        <v>0</v>
      </c>
      <c r="C535" s="24">
        <v>531</v>
      </c>
      <c r="D535" s="432" t="str">
        <f>IF(C535&gt;'C'!$Q$7,"",VLOOKUP(C535,'C'!$O$9:$P$10,2,FALSE))</f>
        <v/>
      </c>
    </row>
    <row r="536" spans="2:4" x14ac:dyDescent="0.2">
      <c r="B536" s="431">
        <f>IF(LEFT($D536,Dashboard!$N$4)=Dashboard!$N$5,MAX($B$4:$B535)+1,0)</f>
        <v>0</v>
      </c>
      <c r="C536" s="24">
        <v>532</v>
      </c>
      <c r="D536" s="432" t="str">
        <f>IF(C536&gt;'C'!$Q$7,"",VLOOKUP(C536,'C'!$O$9:$P$10,2,FALSE))</f>
        <v/>
      </c>
    </row>
    <row r="537" spans="2:4" x14ac:dyDescent="0.2">
      <c r="B537" s="431">
        <f>IF(LEFT($D537,Dashboard!$N$4)=Dashboard!$N$5,MAX($B$4:$B536)+1,0)</f>
        <v>0</v>
      </c>
      <c r="C537" s="24">
        <v>533</v>
      </c>
      <c r="D537" s="432" t="str">
        <f>IF(C537&gt;'C'!$Q$7,"",VLOOKUP(C537,'C'!$O$9:$P$10,2,FALSE))</f>
        <v/>
      </c>
    </row>
    <row r="538" spans="2:4" x14ac:dyDescent="0.2">
      <c r="B538" s="431">
        <f>IF(LEFT($D538,Dashboard!$N$4)=Dashboard!$N$5,MAX($B$4:$B537)+1,0)</f>
        <v>0</v>
      </c>
      <c r="C538" s="24">
        <v>534</v>
      </c>
      <c r="D538" s="432" t="str">
        <f>IF(C538&gt;'C'!$Q$7,"",VLOOKUP(C538,'C'!$O$9:$P$10,2,FALSE))</f>
        <v/>
      </c>
    </row>
    <row r="539" spans="2:4" x14ac:dyDescent="0.2">
      <c r="B539" s="431">
        <f>IF(LEFT($D539,Dashboard!$N$4)=Dashboard!$N$5,MAX($B$4:$B538)+1,0)</f>
        <v>0</v>
      </c>
      <c r="C539" s="24">
        <v>535</v>
      </c>
      <c r="D539" s="432" t="str">
        <f>IF(C539&gt;'C'!$Q$7,"",VLOOKUP(C539,'C'!$O$9:$P$10,2,FALSE))</f>
        <v/>
      </c>
    </row>
    <row r="540" spans="2:4" x14ac:dyDescent="0.2">
      <c r="B540" s="431">
        <f>IF(LEFT($D540,Dashboard!$N$4)=Dashboard!$N$5,MAX($B$4:$B539)+1,0)</f>
        <v>0</v>
      </c>
      <c r="C540" s="24">
        <v>536</v>
      </c>
      <c r="D540" s="432" t="str">
        <f>IF(C540&gt;'C'!$Q$7,"",VLOOKUP(C540,'C'!$O$9:$P$10,2,FALSE))</f>
        <v/>
      </c>
    </row>
    <row r="541" spans="2:4" x14ac:dyDescent="0.2">
      <c r="B541" s="431">
        <f>IF(LEFT($D541,Dashboard!$N$4)=Dashboard!$N$5,MAX($B$4:$B540)+1,0)</f>
        <v>0</v>
      </c>
      <c r="C541" s="24">
        <v>537</v>
      </c>
      <c r="D541" s="432" t="str">
        <f>IF(C541&gt;'C'!$Q$7,"",VLOOKUP(C541,'C'!$O$9:$P$10,2,FALSE))</f>
        <v/>
      </c>
    </row>
    <row r="542" spans="2:4" x14ac:dyDescent="0.2">
      <c r="B542" s="431">
        <f>IF(LEFT($D542,Dashboard!$N$4)=Dashboard!$N$5,MAX($B$4:$B541)+1,0)</f>
        <v>0</v>
      </c>
      <c r="C542" s="24">
        <v>538</v>
      </c>
      <c r="D542" s="432" t="str">
        <f>IF(C542&gt;'C'!$Q$7,"",VLOOKUP(C542,'C'!$O$9:$P$10,2,FALSE))</f>
        <v/>
      </c>
    </row>
    <row r="543" spans="2:4" x14ac:dyDescent="0.2">
      <c r="B543" s="431">
        <f>IF(LEFT($D543,Dashboard!$N$4)=Dashboard!$N$5,MAX($B$4:$B542)+1,0)</f>
        <v>0</v>
      </c>
      <c r="C543" s="24">
        <v>539</v>
      </c>
      <c r="D543" s="432" t="str">
        <f>IF(C543&gt;'C'!$Q$7,"",VLOOKUP(C543,'C'!$O$9:$P$10,2,FALSE))</f>
        <v/>
      </c>
    </row>
    <row r="544" spans="2:4" x14ac:dyDescent="0.2">
      <c r="B544" s="431">
        <f>IF(LEFT($D544,Dashboard!$N$4)=Dashboard!$N$5,MAX($B$4:$B543)+1,0)</f>
        <v>0</v>
      </c>
      <c r="C544" s="24">
        <v>540</v>
      </c>
      <c r="D544" s="432" t="str">
        <f>IF(C544&gt;'C'!$Q$7,"",VLOOKUP(C544,'C'!$O$9:$P$10,2,FALSE))</f>
        <v/>
      </c>
    </row>
    <row r="545" spans="2:4" x14ac:dyDescent="0.2">
      <c r="B545" s="431">
        <f>IF(LEFT($D545,Dashboard!$N$4)=Dashboard!$N$5,MAX($B$4:$B544)+1,0)</f>
        <v>0</v>
      </c>
      <c r="C545" s="24">
        <v>541</v>
      </c>
      <c r="D545" s="432" t="str">
        <f>IF(C545&gt;'C'!$Q$7,"",VLOOKUP(C545,'C'!$O$9:$P$10,2,FALSE))</f>
        <v/>
      </c>
    </row>
    <row r="546" spans="2:4" x14ac:dyDescent="0.2">
      <c r="B546" s="431">
        <f>IF(LEFT($D546,Dashboard!$N$4)=Dashboard!$N$5,MAX($B$4:$B545)+1,0)</f>
        <v>0</v>
      </c>
      <c r="C546" s="24">
        <v>542</v>
      </c>
      <c r="D546" s="432" t="str">
        <f>IF(C546&gt;'C'!$Q$7,"",VLOOKUP(C546,'C'!$O$9:$P$10,2,FALSE))</f>
        <v/>
      </c>
    </row>
    <row r="547" spans="2:4" x14ac:dyDescent="0.2">
      <c r="B547" s="431">
        <f>IF(LEFT($D547,Dashboard!$N$4)=Dashboard!$N$5,MAX($B$4:$B546)+1,0)</f>
        <v>0</v>
      </c>
      <c r="C547" s="24">
        <v>543</v>
      </c>
      <c r="D547" s="432" t="str">
        <f>IF(C547&gt;'C'!$Q$7,"",VLOOKUP(C547,'C'!$O$9:$P$10,2,FALSE))</f>
        <v/>
      </c>
    </row>
    <row r="548" spans="2:4" x14ac:dyDescent="0.2">
      <c r="B548" s="431">
        <f>IF(LEFT($D548,Dashboard!$N$4)=Dashboard!$N$5,MAX($B$4:$B547)+1,0)</f>
        <v>0</v>
      </c>
      <c r="C548" s="24">
        <v>544</v>
      </c>
      <c r="D548" s="432" t="str">
        <f>IF(C548&gt;'C'!$Q$7,"",VLOOKUP(C548,'C'!$O$9:$P$10,2,FALSE))</f>
        <v/>
      </c>
    </row>
    <row r="549" spans="2:4" x14ac:dyDescent="0.2">
      <c r="B549" s="431">
        <f>IF(LEFT($D549,Dashboard!$N$4)=Dashboard!$N$5,MAX($B$4:$B548)+1,0)</f>
        <v>0</v>
      </c>
      <c r="C549" s="24">
        <v>545</v>
      </c>
      <c r="D549" s="432" t="str">
        <f>IF(C549&gt;'C'!$Q$7,"",VLOOKUP(C549,'C'!$O$9:$P$10,2,FALSE))</f>
        <v/>
      </c>
    </row>
    <row r="550" spans="2:4" x14ac:dyDescent="0.2">
      <c r="B550" s="431">
        <f>IF(LEFT($D550,Dashboard!$N$4)=Dashboard!$N$5,MAX($B$4:$B549)+1,0)</f>
        <v>0</v>
      </c>
      <c r="C550" s="24">
        <v>546</v>
      </c>
      <c r="D550" s="432" t="str">
        <f>IF(C550&gt;'C'!$Q$7,"",VLOOKUP(C550,'C'!$O$9:$P$10,2,FALSE))</f>
        <v/>
      </c>
    </row>
    <row r="551" spans="2:4" x14ac:dyDescent="0.2">
      <c r="B551" s="431">
        <f>IF(LEFT($D551,Dashboard!$N$4)=Dashboard!$N$5,MAX($B$4:$B550)+1,0)</f>
        <v>0</v>
      </c>
      <c r="C551" s="24">
        <v>547</v>
      </c>
      <c r="D551" s="432" t="str">
        <f>IF(C551&gt;'C'!$Q$7,"",VLOOKUP(C551,'C'!$O$9:$P$10,2,FALSE))</f>
        <v/>
      </c>
    </row>
    <row r="552" spans="2:4" x14ac:dyDescent="0.2">
      <c r="B552" s="431">
        <f>IF(LEFT($D552,Dashboard!$N$4)=Dashboard!$N$5,MAX($B$4:$B551)+1,0)</f>
        <v>0</v>
      </c>
      <c r="C552" s="24">
        <v>548</v>
      </c>
      <c r="D552" s="432" t="str">
        <f>IF(C552&gt;'C'!$Q$7,"",VLOOKUP(C552,'C'!$O$9:$P$10,2,FALSE))</f>
        <v/>
      </c>
    </row>
    <row r="553" spans="2:4" x14ac:dyDescent="0.2">
      <c r="B553" s="431">
        <f>IF(LEFT($D553,Dashboard!$N$4)=Dashboard!$N$5,MAX($B$4:$B552)+1,0)</f>
        <v>0</v>
      </c>
      <c r="C553" s="24">
        <v>549</v>
      </c>
      <c r="D553" s="432" t="str">
        <f>IF(C553&gt;'C'!$Q$7,"",VLOOKUP(C553,'C'!$O$9:$P$10,2,FALSE))</f>
        <v/>
      </c>
    </row>
    <row r="554" spans="2:4" x14ac:dyDescent="0.2">
      <c r="B554" s="431">
        <f>IF(LEFT($D554,Dashboard!$N$4)=Dashboard!$N$5,MAX($B$4:$B553)+1,0)</f>
        <v>0</v>
      </c>
      <c r="C554" s="24">
        <v>550</v>
      </c>
      <c r="D554" s="432" t="str">
        <f>IF(C554&gt;'C'!$Q$7,"",VLOOKUP(C554,'C'!$O$9:$P$10,2,FALSE))</f>
        <v/>
      </c>
    </row>
    <row r="555" spans="2:4" x14ac:dyDescent="0.2">
      <c r="B555" s="431">
        <f>IF(LEFT($D555,Dashboard!$N$4)=Dashboard!$N$5,MAX($B$4:$B554)+1,0)</f>
        <v>0</v>
      </c>
      <c r="C555" s="24">
        <v>551</v>
      </c>
      <c r="D555" s="432" t="str">
        <f>IF(C555&gt;'C'!$Q$7,"",VLOOKUP(C555,'C'!$O$9:$P$10,2,FALSE))</f>
        <v/>
      </c>
    </row>
    <row r="556" spans="2:4" x14ac:dyDescent="0.2">
      <c r="B556" s="431">
        <f>IF(LEFT($D556,Dashboard!$N$4)=Dashboard!$N$5,MAX($B$4:$B555)+1,0)</f>
        <v>0</v>
      </c>
      <c r="C556" s="24">
        <v>552</v>
      </c>
      <c r="D556" s="432" t="str">
        <f>IF(C556&gt;'C'!$Q$7,"",VLOOKUP(C556,'C'!$O$9:$P$10,2,FALSE))</f>
        <v/>
      </c>
    </row>
    <row r="557" spans="2:4" x14ac:dyDescent="0.2">
      <c r="B557" s="431">
        <f>IF(LEFT($D557,Dashboard!$N$4)=Dashboard!$N$5,MAX($B$4:$B556)+1,0)</f>
        <v>0</v>
      </c>
      <c r="C557" s="24">
        <v>553</v>
      </c>
      <c r="D557" s="432" t="str">
        <f>IF(C557&gt;'C'!$Q$7,"",VLOOKUP(C557,'C'!$O$9:$P$10,2,FALSE))</f>
        <v/>
      </c>
    </row>
    <row r="558" spans="2:4" x14ac:dyDescent="0.2">
      <c r="B558" s="431">
        <f>IF(LEFT($D558,Dashboard!$N$4)=Dashboard!$N$5,MAX($B$4:$B557)+1,0)</f>
        <v>0</v>
      </c>
      <c r="C558" s="24">
        <v>554</v>
      </c>
      <c r="D558" s="432" t="str">
        <f>IF(C558&gt;'C'!$Q$7,"",VLOOKUP(C558,'C'!$O$9:$P$10,2,FALSE))</f>
        <v/>
      </c>
    </row>
    <row r="559" spans="2:4" x14ac:dyDescent="0.2">
      <c r="B559" s="431">
        <f>IF(LEFT($D559,Dashboard!$N$4)=Dashboard!$N$5,MAX($B$4:$B558)+1,0)</f>
        <v>0</v>
      </c>
      <c r="C559" s="24">
        <v>555</v>
      </c>
      <c r="D559" s="432" t="str">
        <f>IF(C559&gt;'C'!$Q$7,"",VLOOKUP(C559,'C'!$O$9:$P$10,2,FALSE))</f>
        <v/>
      </c>
    </row>
    <row r="560" spans="2:4" x14ac:dyDescent="0.2">
      <c r="B560" s="431">
        <f>IF(LEFT($D560,Dashboard!$N$4)=Dashboard!$N$5,MAX($B$4:$B559)+1,0)</f>
        <v>0</v>
      </c>
      <c r="C560" s="24">
        <v>556</v>
      </c>
      <c r="D560" s="432" t="str">
        <f>IF(C560&gt;'C'!$Q$7,"",VLOOKUP(C560,'C'!$O$9:$P$10,2,FALSE))</f>
        <v/>
      </c>
    </row>
    <row r="561" spans="2:4" x14ac:dyDescent="0.2">
      <c r="B561" s="431">
        <f>IF(LEFT($D561,Dashboard!$N$4)=Dashboard!$N$5,MAX($B$4:$B560)+1,0)</f>
        <v>0</v>
      </c>
      <c r="C561" s="24">
        <v>557</v>
      </c>
      <c r="D561" s="432" t="str">
        <f>IF(C561&gt;'C'!$Q$7,"",VLOOKUP(C561,'C'!$O$9:$P$10,2,FALSE))</f>
        <v/>
      </c>
    </row>
    <row r="562" spans="2:4" x14ac:dyDescent="0.2">
      <c r="B562" s="431">
        <f>IF(LEFT($D562,Dashboard!$N$4)=Dashboard!$N$5,MAX($B$4:$B561)+1,0)</f>
        <v>0</v>
      </c>
      <c r="C562" s="24">
        <v>558</v>
      </c>
      <c r="D562" s="432" t="str">
        <f>IF(C562&gt;'C'!$Q$7,"",VLOOKUP(C562,'C'!$O$9:$P$10,2,FALSE))</f>
        <v/>
      </c>
    </row>
    <row r="563" spans="2:4" x14ac:dyDescent="0.2">
      <c r="B563" s="431">
        <f>IF(LEFT($D563,Dashboard!$N$4)=Dashboard!$N$5,MAX($B$4:$B562)+1,0)</f>
        <v>0</v>
      </c>
      <c r="C563" s="24">
        <v>559</v>
      </c>
      <c r="D563" s="432" t="str">
        <f>IF(C563&gt;'C'!$Q$7,"",VLOOKUP(C563,'C'!$O$9:$P$10,2,FALSE))</f>
        <v/>
      </c>
    </row>
    <row r="564" spans="2:4" x14ac:dyDescent="0.2">
      <c r="B564" s="431">
        <f>IF(LEFT($D564,Dashboard!$N$4)=Dashboard!$N$5,MAX($B$4:$B563)+1,0)</f>
        <v>0</v>
      </c>
      <c r="C564" s="24">
        <v>560</v>
      </c>
      <c r="D564" s="432" t="str">
        <f>IF(C564&gt;'C'!$Q$7,"",VLOOKUP(C564,'C'!$O$9:$P$10,2,FALSE))</f>
        <v/>
      </c>
    </row>
    <row r="565" spans="2:4" x14ac:dyDescent="0.2">
      <c r="B565" s="431">
        <f>IF(LEFT($D565,Dashboard!$N$4)=Dashboard!$N$5,MAX($B$4:$B564)+1,0)</f>
        <v>0</v>
      </c>
      <c r="C565" s="24">
        <v>561</v>
      </c>
      <c r="D565" s="432" t="str">
        <f>IF(C565&gt;'C'!$Q$7,"",VLOOKUP(C565,'C'!$O$9:$P$10,2,FALSE))</f>
        <v/>
      </c>
    </row>
    <row r="566" spans="2:4" x14ac:dyDescent="0.2">
      <c r="B566" s="431">
        <f>IF(LEFT($D566,Dashboard!$N$4)=Dashboard!$N$5,MAX($B$4:$B565)+1,0)</f>
        <v>0</v>
      </c>
      <c r="C566" s="24">
        <v>562</v>
      </c>
      <c r="D566" s="432" t="str">
        <f>IF(C566&gt;'C'!$Q$7,"",VLOOKUP(C566,'C'!$O$9:$P$10,2,FALSE))</f>
        <v/>
      </c>
    </row>
    <row r="567" spans="2:4" x14ac:dyDescent="0.2">
      <c r="B567" s="431">
        <f>IF(LEFT($D567,Dashboard!$N$4)=Dashboard!$N$5,MAX($B$4:$B566)+1,0)</f>
        <v>0</v>
      </c>
      <c r="C567" s="24">
        <v>563</v>
      </c>
      <c r="D567" s="432" t="str">
        <f>IF(C567&gt;'C'!$Q$7,"",VLOOKUP(C567,'C'!$O$9:$P$10,2,FALSE))</f>
        <v/>
      </c>
    </row>
    <row r="568" spans="2:4" x14ac:dyDescent="0.2">
      <c r="B568" s="431">
        <f>IF(LEFT($D568,Dashboard!$N$4)=Dashboard!$N$5,MAX($B$4:$B567)+1,0)</f>
        <v>0</v>
      </c>
      <c r="C568" s="24">
        <v>564</v>
      </c>
      <c r="D568" s="432" t="str">
        <f>IF(C568&gt;'C'!$Q$7,"",VLOOKUP(C568,'C'!$O$9:$P$10,2,FALSE))</f>
        <v/>
      </c>
    </row>
    <row r="569" spans="2:4" x14ac:dyDescent="0.2">
      <c r="B569" s="431">
        <f>IF(LEFT($D569,Dashboard!$N$4)=Dashboard!$N$5,MAX($B$4:$B568)+1,0)</f>
        <v>0</v>
      </c>
      <c r="C569" s="24">
        <v>565</v>
      </c>
      <c r="D569" s="432" t="str">
        <f>IF(C569&gt;'C'!$Q$7,"",VLOOKUP(C569,'C'!$O$9:$P$10,2,FALSE))</f>
        <v/>
      </c>
    </row>
    <row r="570" spans="2:4" x14ac:dyDescent="0.2">
      <c r="B570" s="431">
        <f>IF(LEFT($D570,Dashboard!$N$4)=Dashboard!$N$5,MAX($B$4:$B569)+1,0)</f>
        <v>0</v>
      </c>
      <c r="C570" s="24">
        <v>566</v>
      </c>
      <c r="D570" s="432" t="str">
        <f>IF(C570&gt;'C'!$Q$7,"",VLOOKUP(C570,'C'!$O$9:$P$10,2,FALSE))</f>
        <v/>
      </c>
    </row>
    <row r="571" spans="2:4" x14ac:dyDescent="0.2">
      <c r="B571" s="431">
        <f>IF(LEFT($D571,Dashboard!$N$4)=Dashboard!$N$5,MAX($B$4:$B570)+1,0)</f>
        <v>0</v>
      </c>
      <c r="C571" s="24">
        <v>567</v>
      </c>
      <c r="D571" s="432" t="str">
        <f>IF(C571&gt;'C'!$Q$7,"",VLOOKUP(C571,'C'!$O$9:$P$10,2,FALSE))</f>
        <v/>
      </c>
    </row>
    <row r="572" spans="2:4" x14ac:dyDescent="0.2">
      <c r="B572" s="431">
        <f>IF(LEFT($D572,Dashboard!$N$4)=Dashboard!$N$5,MAX($B$4:$B571)+1,0)</f>
        <v>0</v>
      </c>
      <c r="C572" s="24">
        <v>568</v>
      </c>
      <c r="D572" s="432" t="str">
        <f>IF(C572&gt;'C'!$Q$7,"",VLOOKUP(C572,'C'!$O$9:$P$10,2,FALSE))</f>
        <v/>
      </c>
    </row>
    <row r="573" spans="2:4" x14ac:dyDescent="0.2">
      <c r="B573" s="431">
        <f>IF(LEFT($D573,Dashboard!$N$4)=Dashboard!$N$5,MAX($B$4:$B572)+1,0)</f>
        <v>0</v>
      </c>
      <c r="C573" s="24">
        <v>569</v>
      </c>
      <c r="D573" s="432" t="str">
        <f>IF(C573&gt;'C'!$Q$7,"",VLOOKUP(C573,'C'!$O$9:$P$10,2,FALSE))</f>
        <v/>
      </c>
    </row>
    <row r="574" spans="2:4" x14ac:dyDescent="0.2">
      <c r="B574" s="431">
        <f>IF(LEFT($D574,Dashboard!$N$4)=Dashboard!$N$5,MAX($B$4:$B573)+1,0)</f>
        <v>0</v>
      </c>
      <c r="C574" s="24">
        <v>570</v>
      </c>
      <c r="D574" s="432" t="str">
        <f>IF(C574&gt;'C'!$Q$7,"",VLOOKUP(C574,'C'!$O$9:$P$10,2,FALSE))</f>
        <v/>
      </c>
    </row>
    <row r="575" spans="2:4" x14ac:dyDescent="0.2">
      <c r="B575" s="431">
        <f>IF(LEFT($D575,Dashboard!$N$4)=Dashboard!$N$5,MAX($B$4:$B574)+1,0)</f>
        <v>0</v>
      </c>
      <c r="C575" s="24">
        <v>571</v>
      </c>
      <c r="D575" s="432" t="str">
        <f>IF(C575&gt;'C'!$Q$7,"",VLOOKUP(C575,'C'!$O$9:$P$10,2,FALSE))</f>
        <v/>
      </c>
    </row>
    <row r="576" spans="2:4" x14ac:dyDescent="0.2">
      <c r="B576" s="431">
        <f>IF(LEFT($D576,Dashboard!$N$4)=Dashboard!$N$5,MAX($B$4:$B575)+1,0)</f>
        <v>0</v>
      </c>
      <c r="C576" s="24">
        <v>572</v>
      </c>
      <c r="D576" s="432" t="str">
        <f>IF(C576&gt;'C'!$Q$7,"",VLOOKUP(C576,'C'!$O$9:$P$10,2,FALSE))</f>
        <v/>
      </c>
    </row>
    <row r="577" spans="2:4" x14ac:dyDescent="0.2">
      <c r="B577" s="431">
        <f>IF(LEFT($D577,Dashboard!$N$4)=Dashboard!$N$5,MAX($B$4:$B576)+1,0)</f>
        <v>0</v>
      </c>
      <c r="C577" s="24">
        <v>573</v>
      </c>
      <c r="D577" s="432" t="str">
        <f>IF(C577&gt;'C'!$Q$7,"",VLOOKUP(C577,'C'!$O$9:$P$10,2,FALSE))</f>
        <v/>
      </c>
    </row>
    <row r="578" spans="2:4" x14ac:dyDescent="0.2">
      <c r="B578" s="431">
        <f>IF(LEFT($D578,Dashboard!$N$4)=Dashboard!$N$5,MAX($B$4:$B577)+1,0)</f>
        <v>0</v>
      </c>
      <c r="C578" s="24">
        <v>574</v>
      </c>
      <c r="D578" s="432" t="str">
        <f>IF(C578&gt;'C'!$Q$7,"",VLOOKUP(C578,'C'!$O$9:$P$10,2,FALSE))</f>
        <v/>
      </c>
    </row>
    <row r="579" spans="2:4" x14ac:dyDescent="0.2">
      <c r="B579" s="431">
        <f>IF(LEFT($D579,Dashboard!$N$4)=Dashboard!$N$5,MAX($B$4:$B578)+1,0)</f>
        <v>0</v>
      </c>
      <c r="C579" s="24">
        <v>575</v>
      </c>
      <c r="D579" s="432" t="str">
        <f>IF(C579&gt;'C'!$Q$7,"",VLOOKUP(C579,'C'!$O$9:$P$10,2,FALSE))</f>
        <v/>
      </c>
    </row>
    <row r="580" spans="2:4" x14ac:dyDescent="0.2">
      <c r="B580" s="431">
        <f>IF(LEFT($D580,Dashboard!$N$4)=Dashboard!$N$5,MAX($B$4:$B579)+1,0)</f>
        <v>0</v>
      </c>
      <c r="C580" s="24">
        <v>576</v>
      </c>
      <c r="D580" s="432" t="str">
        <f>IF(C580&gt;'C'!$Q$7,"",VLOOKUP(C580,'C'!$O$9:$P$10,2,FALSE))</f>
        <v/>
      </c>
    </row>
    <row r="581" spans="2:4" x14ac:dyDescent="0.2">
      <c r="B581" s="431">
        <f>IF(LEFT($D581,Dashboard!$N$4)=Dashboard!$N$5,MAX($B$4:$B580)+1,0)</f>
        <v>0</v>
      </c>
      <c r="C581" s="24">
        <v>577</v>
      </c>
      <c r="D581" s="432" t="str">
        <f>IF(C581&gt;'C'!$Q$7,"",VLOOKUP(C581,'C'!$O$9:$P$10,2,FALSE))</f>
        <v/>
      </c>
    </row>
    <row r="582" spans="2:4" x14ac:dyDescent="0.2">
      <c r="B582" s="431">
        <f>IF(LEFT($D582,Dashboard!$N$4)=Dashboard!$N$5,MAX($B$4:$B581)+1,0)</f>
        <v>0</v>
      </c>
      <c r="C582" s="24">
        <v>578</v>
      </c>
      <c r="D582" s="432" t="str">
        <f>IF(C582&gt;'C'!$Q$7,"",VLOOKUP(C582,'C'!$O$9:$P$10,2,FALSE))</f>
        <v/>
      </c>
    </row>
    <row r="583" spans="2:4" x14ac:dyDescent="0.2">
      <c r="B583" s="431">
        <f>IF(LEFT($D583,Dashboard!$N$4)=Dashboard!$N$5,MAX($B$4:$B582)+1,0)</f>
        <v>0</v>
      </c>
      <c r="C583" s="24">
        <v>579</v>
      </c>
      <c r="D583" s="432" t="str">
        <f>IF(C583&gt;'C'!$Q$7,"",VLOOKUP(C583,'C'!$O$9:$P$10,2,FALSE))</f>
        <v/>
      </c>
    </row>
    <row r="584" spans="2:4" x14ac:dyDescent="0.2">
      <c r="B584" s="431">
        <f>IF(LEFT($D584,Dashboard!$N$4)=Dashboard!$N$5,MAX($B$4:$B583)+1,0)</f>
        <v>0</v>
      </c>
      <c r="C584" s="24">
        <v>580</v>
      </c>
      <c r="D584" s="432" t="str">
        <f>IF(C584&gt;'C'!$Q$7,"",VLOOKUP(C584,'C'!$O$9:$P$10,2,FALSE))</f>
        <v/>
      </c>
    </row>
    <row r="585" spans="2:4" x14ac:dyDescent="0.2">
      <c r="B585" s="431">
        <f>IF(LEFT($D585,Dashboard!$N$4)=Dashboard!$N$5,MAX($B$4:$B584)+1,0)</f>
        <v>0</v>
      </c>
      <c r="C585" s="24">
        <v>581</v>
      </c>
      <c r="D585" s="432" t="str">
        <f>IF(C585&gt;'C'!$Q$7,"",VLOOKUP(C585,'C'!$O$9:$P$10,2,FALSE))</f>
        <v/>
      </c>
    </row>
    <row r="586" spans="2:4" x14ac:dyDescent="0.2">
      <c r="B586" s="431">
        <f>IF(LEFT($D586,Dashboard!$N$4)=Dashboard!$N$5,MAX($B$4:$B585)+1,0)</f>
        <v>0</v>
      </c>
      <c r="C586" s="24">
        <v>582</v>
      </c>
      <c r="D586" s="432" t="str">
        <f>IF(C586&gt;'C'!$Q$7,"",VLOOKUP(C586,'C'!$O$9:$P$10,2,FALSE))</f>
        <v/>
      </c>
    </row>
    <row r="587" spans="2:4" x14ac:dyDescent="0.2">
      <c r="B587" s="431">
        <f>IF(LEFT($D587,Dashboard!$N$4)=Dashboard!$N$5,MAX($B$4:$B586)+1,0)</f>
        <v>0</v>
      </c>
      <c r="C587" s="24">
        <v>583</v>
      </c>
      <c r="D587" s="432" t="str">
        <f>IF(C587&gt;'C'!$Q$7,"",VLOOKUP(C587,'C'!$O$9:$P$10,2,FALSE))</f>
        <v/>
      </c>
    </row>
    <row r="588" spans="2:4" x14ac:dyDescent="0.2">
      <c r="B588" s="431">
        <f>IF(LEFT($D588,Dashboard!$N$4)=Dashboard!$N$5,MAX($B$4:$B587)+1,0)</f>
        <v>0</v>
      </c>
      <c r="C588" s="24">
        <v>584</v>
      </c>
      <c r="D588" s="432" t="str">
        <f>IF(C588&gt;'C'!$Q$7,"",VLOOKUP(C588,'C'!$O$9:$P$10,2,FALSE))</f>
        <v/>
      </c>
    </row>
    <row r="589" spans="2:4" x14ac:dyDescent="0.2">
      <c r="B589" s="431">
        <f>IF(LEFT($D589,Dashboard!$N$4)=Dashboard!$N$5,MAX($B$4:$B588)+1,0)</f>
        <v>0</v>
      </c>
      <c r="C589" s="24">
        <v>585</v>
      </c>
      <c r="D589" s="432" t="str">
        <f>IF(C589&gt;'C'!$Q$7,"",VLOOKUP(C589,'C'!$O$9:$P$10,2,FALSE))</f>
        <v/>
      </c>
    </row>
    <row r="590" spans="2:4" x14ac:dyDescent="0.2">
      <c r="B590" s="431">
        <f>IF(LEFT($D590,Dashboard!$N$4)=Dashboard!$N$5,MAX($B$4:$B589)+1,0)</f>
        <v>0</v>
      </c>
      <c r="C590" s="24">
        <v>586</v>
      </c>
      <c r="D590" s="432" t="str">
        <f>IF(C590&gt;'C'!$Q$7,"",VLOOKUP(C590,'C'!$O$9:$P$10,2,FALSE))</f>
        <v/>
      </c>
    </row>
    <row r="591" spans="2:4" x14ac:dyDescent="0.2">
      <c r="B591" s="431">
        <f>IF(LEFT($D591,Dashboard!$N$4)=Dashboard!$N$5,MAX($B$4:$B590)+1,0)</f>
        <v>0</v>
      </c>
      <c r="C591" s="24">
        <v>587</v>
      </c>
      <c r="D591" s="432" t="str">
        <f>IF(C591&gt;'C'!$Q$7,"",VLOOKUP(C591,'C'!$O$9:$P$10,2,FALSE))</f>
        <v/>
      </c>
    </row>
    <row r="592" spans="2:4" x14ac:dyDescent="0.2">
      <c r="B592" s="431">
        <f>IF(LEFT($D592,Dashboard!$N$4)=Dashboard!$N$5,MAX($B$4:$B591)+1,0)</f>
        <v>0</v>
      </c>
      <c r="C592" s="24">
        <v>588</v>
      </c>
      <c r="D592" s="432" t="str">
        <f>IF(C592&gt;'C'!$Q$7,"",VLOOKUP(C592,'C'!$O$9:$P$10,2,FALSE))</f>
        <v/>
      </c>
    </row>
    <row r="593" spans="2:4" x14ac:dyDescent="0.2">
      <c r="B593" s="431">
        <f>IF(LEFT($D593,Dashboard!$N$4)=Dashboard!$N$5,MAX($B$4:$B592)+1,0)</f>
        <v>0</v>
      </c>
      <c r="C593" s="24">
        <v>589</v>
      </c>
      <c r="D593" s="432" t="str">
        <f>IF(C593&gt;'C'!$Q$7,"",VLOOKUP(C593,'C'!$O$9:$P$10,2,FALSE))</f>
        <v/>
      </c>
    </row>
    <row r="594" spans="2:4" x14ac:dyDescent="0.2">
      <c r="B594" s="431">
        <f>IF(LEFT($D594,Dashboard!$N$4)=Dashboard!$N$5,MAX($B$4:$B593)+1,0)</f>
        <v>0</v>
      </c>
      <c r="C594" s="24">
        <v>590</v>
      </c>
      <c r="D594" s="432" t="str">
        <f>IF(C594&gt;'C'!$Q$7,"",VLOOKUP(C594,'C'!$O$9:$P$10,2,FALSE))</f>
        <v/>
      </c>
    </row>
    <row r="595" spans="2:4" x14ac:dyDescent="0.2">
      <c r="B595" s="431">
        <f>IF(LEFT($D595,Dashboard!$N$4)=Dashboard!$N$5,MAX($B$4:$B594)+1,0)</f>
        <v>0</v>
      </c>
      <c r="C595" s="24">
        <v>591</v>
      </c>
      <c r="D595" s="432" t="str">
        <f>IF(C595&gt;'C'!$Q$7,"",VLOOKUP(C595,'C'!$O$9:$P$10,2,FALSE))</f>
        <v/>
      </c>
    </row>
    <row r="596" spans="2:4" x14ac:dyDescent="0.2">
      <c r="B596" s="431">
        <f>IF(LEFT($D596,Dashboard!$N$4)=Dashboard!$N$5,MAX($B$4:$B595)+1,0)</f>
        <v>0</v>
      </c>
      <c r="C596" s="24">
        <v>592</v>
      </c>
      <c r="D596" s="432" t="str">
        <f>IF(C596&gt;'C'!$Q$7,"",VLOOKUP(C596,'C'!$O$9:$P$10,2,FALSE))</f>
        <v/>
      </c>
    </row>
    <row r="597" spans="2:4" x14ac:dyDescent="0.2">
      <c r="B597" s="431">
        <f>IF(LEFT($D597,Dashboard!$N$4)=Dashboard!$N$5,MAX($B$4:$B596)+1,0)</f>
        <v>0</v>
      </c>
      <c r="C597" s="24">
        <v>593</v>
      </c>
      <c r="D597" s="432" t="str">
        <f>IF(C597&gt;'C'!$Q$7,"",VLOOKUP(C597,'C'!$O$9:$P$10,2,FALSE))</f>
        <v/>
      </c>
    </row>
    <row r="598" spans="2:4" x14ac:dyDescent="0.2">
      <c r="B598" s="431">
        <f>IF(LEFT($D598,Dashboard!$N$4)=Dashboard!$N$5,MAX($B$4:$B597)+1,0)</f>
        <v>0</v>
      </c>
      <c r="C598" s="24">
        <v>594</v>
      </c>
      <c r="D598" s="432" t="str">
        <f>IF(C598&gt;'C'!$Q$7,"",VLOOKUP(C598,'C'!$O$9:$P$10,2,FALSE))</f>
        <v/>
      </c>
    </row>
    <row r="599" spans="2:4" x14ac:dyDescent="0.2">
      <c r="B599" s="431">
        <f>IF(LEFT($D599,Dashboard!$N$4)=Dashboard!$N$5,MAX($B$4:$B598)+1,0)</f>
        <v>0</v>
      </c>
      <c r="C599" s="24">
        <v>595</v>
      </c>
      <c r="D599" s="432" t="str">
        <f>IF(C599&gt;'C'!$Q$7,"",VLOOKUP(C599,'C'!$O$9:$P$10,2,FALSE))</f>
        <v/>
      </c>
    </row>
    <row r="600" spans="2:4" x14ac:dyDescent="0.2">
      <c r="B600" s="431">
        <f>IF(LEFT($D600,Dashboard!$N$4)=Dashboard!$N$5,MAX($B$4:$B599)+1,0)</f>
        <v>0</v>
      </c>
      <c r="C600" s="24">
        <v>596</v>
      </c>
      <c r="D600" s="432" t="str">
        <f>IF(C600&gt;'C'!$Q$7,"",VLOOKUP(C600,'C'!$O$9:$P$10,2,FALSE))</f>
        <v/>
      </c>
    </row>
    <row r="601" spans="2:4" x14ac:dyDescent="0.2">
      <c r="B601" s="431">
        <f>IF(LEFT($D601,Dashboard!$N$4)=Dashboard!$N$5,MAX($B$4:$B600)+1,0)</f>
        <v>0</v>
      </c>
      <c r="C601" s="24">
        <v>597</v>
      </c>
      <c r="D601" s="432" t="str">
        <f>IF(C601&gt;'C'!$Q$7,"",VLOOKUP(C601,'C'!$O$9:$P$10,2,FALSE))</f>
        <v/>
      </c>
    </row>
    <row r="602" spans="2:4" x14ac:dyDescent="0.2">
      <c r="B602" s="431">
        <f>IF(LEFT($D602,Dashboard!$N$4)=Dashboard!$N$5,MAX($B$4:$B601)+1,0)</f>
        <v>0</v>
      </c>
      <c r="C602" s="24">
        <v>598</v>
      </c>
      <c r="D602" s="432" t="str">
        <f>IF(C602&gt;'C'!$Q$7,"",VLOOKUP(C602,'C'!$O$9:$P$10,2,FALSE))</f>
        <v/>
      </c>
    </row>
    <row r="603" spans="2:4" x14ac:dyDescent="0.2">
      <c r="B603" s="431">
        <f>IF(LEFT($D603,Dashboard!$N$4)=Dashboard!$N$5,MAX($B$4:$B602)+1,0)</f>
        <v>0</v>
      </c>
      <c r="C603" s="24">
        <v>599</v>
      </c>
      <c r="D603" s="432" t="str">
        <f>IF(C603&gt;'C'!$Q$7,"",VLOOKUP(C603,'C'!$O$9:$P$10,2,FALSE))</f>
        <v/>
      </c>
    </row>
    <row r="604" spans="2:4" x14ac:dyDescent="0.2">
      <c r="B604" s="431">
        <f>IF(LEFT($D604,Dashboard!$N$4)=Dashboard!$N$5,MAX($B$4:$B603)+1,0)</f>
        <v>0</v>
      </c>
      <c r="C604" s="24">
        <v>600</v>
      </c>
      <c r="D604" s="432" t="str">
        <f>IF(C604&gt;'C'!$Q$7,"",VLOOKUP(C604,'C'!$O$9:$P$10,2,FALSE))</f>
        <v/>
      </c>
    </row>
    <row r="605" spans="2:4" x14ac:dyDescent="0.2">
      <c r="B605" s="431">
        <f>IF(LEFT($D605,Dashboard!$N$4)=Dashboard!$N$5,MAX($B$4:$B604)+1,0)</f>
        <v>0</v>
      </c>
      <c r="C605" s="24">
        <v>601</v>
      </c>
      <c r="D605" s="432" t="str">
        <f>IF(C605&gt;'C'!$Q$7,"",VLOOKUP(C605,'C'!$O$9:$P$10,2,FALSE))</f>
        <v/>
      </c>
    </row>
    <row r="606" spans="2:4" x14ac:dyDescent="0.2">
      <c r="B606" s="431">
        <f>IF(LEFT($D606,Dashboard!$N$4)=Dashboard!$N$5,MAX($B$4:$B605)+1,0)</f>
        <v>0</v>
      </c>
      <c r="C606" s="24">
        <v>602</v>
      </c>
      <c r="D606" s="432" t="str">
        <f>IF(C606&gt;'C'!$Q$7,"",VLOOKUP(C606,'C'!$O$9:$P$10,2,FALSE))</f>
        <v/>
      </c>
    </row>
    <row r="607" spans="2:4" x14ac:dyDescent="0.2">
      <c r="B607" s="431">
        <f>IF(LEFT($D607,Dashboard!$N$4)=Dashboard!$N$5,MAX($B$4:$B606)+1,0)</f>
        <v>0</v>
      </c>
      <c r="C607" s="24">
        <v>603</v>
      </c>
      <c r="D607" s="432" t="str">
        <f>IF(C607&gt;'C'!$Q$7,"",VLOOKUP(C607,'C'!$O$9:$P$10,2,FALSE))</f>
        <v/>
      </c>
    </row>
    <row r="608" spans="2:4" x14ac:dyDescent="0.2">
      <c r="B608" s="431">
        <f>IF(LEFT($D608,Dashboard!$N$4)=Dashboard!$N$5,MAX($B$4:$B607)+1,0)</f>
        <v>0</v>
      </c>
      <c r="C608" s="24">
        <v>604</v>
      </c>
      <c r="D608" s="432" t="str">
        <f>IF(C608&gt;'C'!$Q$7,"",VLOOKUP(C608,'C'!$O$9:$P$10,2,FALSE))</f>
        <v/>
      </c>
    </row>
    <row r="609" spans="2:4" x14ac:dyDescent="0.2">
      <c r="B609" s="431">
        <f>IF(LEFT($D609,Dashboard!$N$4)=Dashboard!$N$5,MAX($B$4:$B608)+1,0)</f>
        <v>0</v>
      </c>
      <c r="C609" s="24">
        <v>605</v>
      </c>
      <c r="D609" s="432" t="str">
        <f>IF(C609&gt;'C'!$Q$7,"",VLOOKUP(C609,'C'!$O$9:$P$10,2,FALSE))</f>
        <v/>
      </c>
    </row>
    <row r="610" spans="2:4" x14ac:dyDescent="0.2">
      <c r="B610" s="431">
        <f>IF(LEFT($D610,Dashboard!$N$4)=Dashboard!$N$5,MAX($B$4:$B609)+1,0)</f>
        <v>0</v>
      </c>
      <c r="C610" s="24">
        <v>606</v>
      </c>
      <c r="D610" s="432" t="str">
        <f>IF(C610&gt;'C'!$Q$7,"",VLOOKUP(C610,'C'!$O$9:$P$10,2,FALSE))</f>
        <v/>
      </c>
    </row>
    <row r="611" spans="2:4" x14ac:dyDescent="0.2">
      <c r="B611" s="431">
        <f>IF(LEFT($D611,Dashboard!$N$4)=Dashboard!$N$5,MAX($B$4:$B610)+1,0)</f>
        <v>0</v>
      </c>
      <c r="C611" s="24">
        <v>607</v>
      </c>
      <c r="D611" s="432" t="str">
        <f>IF(C611&gt;'C'!$Q$7,"",VLOOKUP(C611,'C'!$O$9:$P$10,2,FALSE))</f>
        <v/>
      </c>
    </row>
    <row r="612" spans="2:4" x14ac:dyDescent="0.2">
      <c r="B612" s="431">
        <f>IF(LEFT($D612,Dashboard!$N$4)=Dashboard!$N$5,MAX($B$4:$B611)+1,0)</f>
        <v>0</v>
      </c>
      <c r="C612" s="24">
        <v>608</v>
      </c>
      <c r="D612" s="432" t="str">
        <f>IF(C612&gt;'C'!$Q$7,"",VLOOKUP(C612,'C'!$O$9:$P$10,2,FALSE))</f>
        <v/>
      </c>
    </row>
    <row r="613" spans="2:4" x14ac:dyDescent="0.2">
      <c r="B613" s="431">
        <f>IF(LEFT($D613,Dashboard!$N$4)=Dashboard!$N$5,MAX($B$4:$B612)+1,0)</f>
        <v>0</v>
      </c>
      <c r="C613" s="24">
        <v>609</v>
      </c>
      <c r="D613" s="432" t="str">
        <f>IF(C613&gt;'C'!$Q$7,"",VLOOKUP(C613,'C'!$O$9:$P$10,2,FALSE))</f>
        <v/>
      </c>
    </row>
    <row r="614" spans="2:4" x14ac:dyDescent="0.2">
      <c r="B614" s="431">
        <f>IF(LEFT($D614,Dashboard!$N$4)=Dashboard!$N$5,MAX($B$4:$B613)+1,0)</f>
        <v>0</v>
      </c>
      <c r="C614" s="24">
        <v>610</v>
      </c>
      <c r="D614" s="432" t="str">
        <f>IF(C614&gt;'C'!$Q$7,"",VLOOKUP(C614,'C'!$O$9:$P$10,2,FALSE))</f>
        <v/>
      </c>
    </row>
    <row r="615" spans="2:4" x14ac:dyDescent="0.2">
      <c r="B615" s="431">
        <f>IF(LEFT($D615,Dashboard!$N$4)=Dashboard!$N$5,MAX($B$4:$B614)+1,0)</f>
        <v>0</v>
      </c>
      <c r="C615" s="24">
        <v>611</v>
      </c>
      <c r="D615" s="432" t="str">
        <f>IF(C615&gt;'C'!$Q$7,"",VLOOKUP(C615,'C'!$O$9:$P$10,2,FALSE))</f>
        <v/>
      </c>
    </row>
    <row r="616" spans="2:4" x14ac:dyDescent="0.2">
      <c r="B616" s="431">
        <f>IF(LEFT($D616,Dashboard!$N$4)=Dashboard!$N$5,MAX($B$4:$B615)+1,0)</f>
        <v>0</v>
      </c>
      <c r="C616" s="24">
        <v>612</v>
      </c>
      <c r="D616" s="432" t="str">
        <f>IF(C616&gt;'C'!$Q$7,"",VLOOKUP(C616,'C'!$O$9:$P$10,2,FALSE))</f>
        <v/>
      </c>
    </row>
    <row r="617" spans="2:4" x14ac:dyDescent="0.2">
      <c r="B617" s="431">
        <f>IF(LEFT($D617,Dashboard!$N$4)=Dashboard!$N$5,MAX($B$4:$B616)+1,0)</f>
        <v>0</v>
      </c>
      <c r="C617" s="24">
        <v>613</v>
      </c>
      <c r="D617" s="432" t="str">
        <f>IF(C617&gt;'C'!$Q$7,"",VLOOKUP(C617,'C'!$O$9:$P$10,2,FALSE))</f>
        <v/>
      </c>
    </row>
    <row r="618" spans="2:4" x14ac:dyDescent="0.2">
      <c r="B618" s="431">
        <f>IF(LEFT($D618,Dashboard!$N$4)=Dashboard!$N$5,MAX($B$4:$B617)+1,0)</f>
        <v>0</v>
      </c>
      <c r="C618" s="24">
        <v>614</v>
      </c>
      <c r="D618" s="432" t="str">
        <f>IF(C618&gt;'C'!$Q$7,"",VLOOKUP(C618,'C'!$O$9:$P$10,2,FALSE))</f>
        <v/>
      </c>
    </row>
    <row r="619" spans="2:4" x14ac:dyDescent="0.2">
      <c r="B619" s="431">
        <f>IF(LEFT($D619,Dashboard!$N$4)=Dashboard!$N$5,MAX($B$4:$B618)+1,0)</f>
        <v>0</v>
      </c>
      <c r="C619" s="24">
        <v>615</v>
      </c>
      <c r="D619" s="432" t="str">
        <f>IF(C619&gt;'C'!$Q$7,"",VLOOKUP(C619,'C'!$O$9:$P$10,2,FALSE))</f>
        <v/>
      </c>
    </row>
    <row r="620" spans="2:4" x14ac:dyDescent="0.2">
      <c r="B620" s="431">
        <f>IF(LEFT($D620,Dashboard!$N$4)=Dashboard!$N$5,MAX($B$4:$B619)+1,0)</f>
        <v>0</v>
      </c>
      <c r="C620" s="24">
        <v>616</v>
      </c>
      <c r="D620" s="432" t="str">
        <f>IF(C620&gt;'C'!$Q$7,"",VLOOKUP(C620,'C'!$O$9:$P$10,2,FALSE))</f>
        <v/>
      </c>
    </row>
    <row r="621" spans="2:4" x14ac:dyDescent="0.2">
      <c r="B621" s="431">
        <f>IF(LEFT($D621,Dashboard!$N$4)=Dashboard!$N$5,MAX($B$4:$B620)+1,0)</f>
        <v>0</v>
      </c>
      <c r="C621" s="24">
        <v>617</v>
      </c>
      <c r="D621" s="432" t="str">
        <f>IF(C621&gt;'C'!$Q$7,"",VLOOKUP(C621,'C'!$O$9:$P$10,2,FALSE))</f>
        <v/>
      </c>
    </row>
    <row r="622" spans="2:4" x14ac:dyDescent="0.2">
      <c r="B622" s="431">
        <f>IF(LEFT($D622,Dashboard!$N$4)=Dashboard!$N$5,MAX($B$4:$B621)+1,0)</f>
        <v>0</v>
      </c>
      <c r="C622" s="24">
        <v>618</v>
      </c>
      <c r="D622" s="432" t="str">
        <f>IF(C622&gt;'C'!$Q$7,"",VLOOKUP(C622,'C'!$O$9:$P$10,2,FALSE))</f>
        <v/>
      </c>
    </row>
    <row r="623" spans="2:4" x14ac:dyDescent="0.2">
      <c r="B623" s="431">
        <f>IF(LEFT($D623,Dashboard!$N$4)=Dashboard!$N$5,MAX($B$4:$B622)+1,0)</f>
        <v>0</v>
      </c>
      <c r="C623" s="24">
        <v>619</v>
      </c>
      <c r="D623" s="432" t="str">
        <f>IF(C623&gt;'C'!$Q$7,"",VLOOKUP(C623,'C'!$O$9:$P$10,2,FALSE))</f>
        <v/>
      </c>
    </row>
    <row r="624" spans="2:4" x14ac:dyDescent="0.2">
      <c r="B624" s="431">
        <f>IF(LEFT($D624,Dashboard!$N$4)=Dashboard!$N$5,MAX($B$4:$B623)+1,0)</f>
        <v>0</v>
      </c>
      <c r="C624" s="24">
        <v>620</v>
      </c>
      <c r="D624" s="432" t="str">
        <f>IF(C624&gt;'C'!$Q$7,"",VLOOKUP(C624,'C'!$O$9:$P$10,2,FALSE))</f>
        <v/>
      </c>
    </row>
    <row r="625" spans="2:4" x14ac:dyDescent="0.2">
      <c r="B625" s="431">
        <f>IF(LEFT($D625,Dashboard!$N$4)=Dashboard!$N$5,MAX($B$4:$B624)+1,0)</f>
        <v>0</v>
      </c>
      <c r="C625" s="24">
        <v>621</v>
      </c>
      <c r="D625" s="432" t="str">
        <f>IF(C625&gt;'C'!$Q$7,"",VLOOKUP(C625,'C'!$O$9:$P$10,2,FALSE))</f>
        <v/>
      </c>
    </row>
    <row r="626" spans="2:4" x14ac:dyDescent="0.2">
      <c r="B626" s="431">
        <f>IF(LEFT($D626,Dashboard!$N$4)=Dashboard!$N$5,MAX($B$4:$B625)+1,0)</f>
        <v>0</v>
      </c>
      <c r="C626" s="24">
        <v>622</v>
      </c>
      <c r="D626" s="432" t="str">
        <f>IF(C626&gt;'C'!$Q$7,"",VLOOKUP(C626,'C'!$O$9:$P$10,2,FALSE))</f>
        <v/>
      </c>
    </row>
    <row r="627" spans="2:4" x14ac:dyDescent="0.2">
      <c r="B627" s="431">
        <f>IF(LEFT($D627,Dashboard!$N$4)=Dashboard!$N$5,MAX($B$4:$B626)+1,0)</f>
        <v>0</v>
      </c>
      <c r="C627" s="24">
        <v>623</v>
      </c>
      <c r="D627" s="432" t="str">
        <f>IF(C627&gt;'C'!$Q$7,"",VLOOKUP(C627,'C'!$O$9:$P$10,2,FALSE))</f>
        <v/>
      </c>
    </row>
    <row r="628" spans="2:4" x14ac:dyDescent="0.2">
      <c r="B628" s="431">
        <f>IF(LEFT($D628,Dashboard!$N$4)=Dashboard!$N$5,MAX($B$4:$B627)+1,0)</f>
        <v>0</v>
      </c>
      <c r="C628" s="24">
        <v>624</v>
      </c>
      <c r="D628" s="432" t="str">
        <f>IF(C628&gt;'C'!$Q$7,"",VLOOKUP(C628,'C'!$O$9:$P$10,2,FALSE))</f>
        <v/>
      </c>
    </row>
    <row r="629" spans="2:4" x14ac:dyDescent="0.2">
      <c r="B629" s="431">
        <f>IF(LEFT($D629,Dashboard!$N$4)=Dashboard!$N$5,MAX($B$4:$B628)+1,0)</f>
        <v>0</v>
      </c>
      <c r="C629" s="24">
        <v>625</v>
      </c>
      <c r="D629" s="432" t="str">
        <f>IF(C629&gt;'C'!$Q$7,"",VLOOKUP(C629,'C'!$O$9:$P$10,2,FALSE))</f>
        <v/>
      </c>
    </row>
    <row r="630" spans="2:4" x14ac:dyDescent="0.2">
      <c r="B630" s="431">
        <f>IF(LEFT($D630,Dashboard!$N$4)=Dashboard!$N$5,MAX($B$4:$B629)+1,0)</f>
        <v>0</v>
      </c>
      <c r="C630" s="24">
        <v>626</v>
      </c>
      <c r="D630" s="432" t="str">
        <f>IF(C630&gt;'C'!$Q$7,"",VLOOKUP(C630,'C'!$O$9:$P$10,2,FALSE))</f>
        <v/>
      </c>
    </row>
    <row r="631" spans="2:4" x14ac:dyDescent="0.2">
      <c r="B631" s="431">
        <f>IF(LEFT($D631,Dashboard!$N$4)=Dashboard!$N$5,MAX($B$4:$B630)+1,0)</f>
        <v>0</v>
      </c>
      <c r="C631" s="24">
        <v>627</v>
      </c>
      <c r="D631" s="432" t="str">
        <f>IF(C631&gt;'C'!$Q$7,"",VLOOKUP(C631,'C'!$O$9:$P$10,2,FALSE))</f>
        <v/>
      </c>
    </row>
    <row r="632" spans="2:4" x14ac:dyDescent="0.2">
      <c r="B632" s="431">
        <f>IF(LEFT($D632,Dashboard!$N$4)=Dashboard!$N$5,MAX($B$4:$B631)+1,0)</f>
        <v>0</v>
      </c>
      <c r="C632" s="24">
        <v>628</v>
      </c>
      <c r="D632" s="432" t="str">
        <f>IF(C632&gt;'C'!$Q$7,"",VLOOKUP(C632,'C'!$O$9:$P$10,2,FALSE))</f>
        <v/>
      </c>
    </row>
    <row r="633" spans="2:4" x14ac:dyDescent="0.2">
      <c r="B633" s="431">
        <f>IF(LEFT($D633,Dashboard!$N$4)=Dashboard!$N$5,MAX($B$4:$B632)+1,0)</f>
        <v>0</v>
      </c>
      <c r="C633" s="24">
        <v>629</v>
      </c>
      <c r="D633" s="432" t="str">
        <f>IF(C633&gt;'C'!$Q$7,"",VLOOKUP(C633,'C'!$O$9:$P$10,2,FALSE))</f>
        <v/>
      </c>
    </row>
    <row r="634" spans="2:4" x14ac:dyDescent="0.2">
      <c r="B634" s="431">
        <f>IF(LEFT($D634,Dashboard!$N$4)=Dashboard!$N$5,MAX($B$4:$B633)+1,0)</f>
        <v>0</v>
      </c>
      <c r="C634" s="24">
        <v>630</v>
      </c>
      <c r="D634" s="432" t="str">
        <f>IF(C634&gt;'C'!$Q$7,"",VLOOKUP(C634,'C'!$O$9:$P$10,2,FALSE))</f>
        <v/>
      </c>
    </row>
    <row r="635" spans="2:4" x14ac:dyDescent="0.2">
      <c r="B635" s="431">
        <f>IF(LEFT($D635,Dashboard!$N$4)=Dashboard!$N$5,MAX($B$4:$B634)+1,0)</f>
        <v>0</v>
      </c>
      <c r="C635" s="24">
        <v>631</v>
      </c>
      <c r="D635" s="432" t="str">
        <f>IF(C635&gt;'C'!$Q$7,"",VLOOKUP(C635,'C'!$O$9:$P$10,2,FALSE))</f>
        <v/>
      </c>
    </row>
    <row r="636" spans="2:4" x14ac:dyDescent="0.2">
      <c r="B636" s="431">
        <f>IF(LEFT($D636,Dashboard!$N$4)=Dashboard!$N$5,MAX($B$4:$B635)+1,0)</f>
        <v>0</v>
      </c>
      <c r="C636" s="24">
        <v>632</v>
      </c>
      <c r="D636" s="432" t="str">
        <f>IF(C636&gt;'C'!$Q$7,"",VLOOKUP(C636,'C'!$O$9:$P$10,2,FALSE))</f>
        <v/>
      </c>
    </row>
    <row r="637" spans="2:4" x14ac:dyDescent="0.2">
      <c r="B637" s="431">
        <f>IF(LEFT($D637,Dashboard!$N$4)=Dashboard!$N$5,MAX($B$4:$B636)+1,0)</f>
        <v>0</v>
      </c>
      <c r="C637" s="24">
        <v>633</v>
      </c>
      <c r="D637" s="432" t="str">
        <f>IF(C637&gt;'C'!$Q$7,"",VLOOKUP(C637,'C'!$O$9:$P$10,2,FALSE))</f>
        <v/>
      </c>
    </row>
    <row r="638" spans="2:4" x14ac:dyDescent="0.2">
      <c r="B638" s="431">
        <f>IF(LEFT($D638,Dashboard!$N$4)=Dashboard!$N$5,MAX($B$4:$B637)+1,0)</f>
        <v>0</v>
      </c>
      <c r="C638" s="24">
        <v>634</v>
      </c>
      <c r="D638" s="432" t="str">
        <f>IF(C638&gt;'C'!$Q$7,"",VLOOKUP(C638,'C'!$O$9:$P$10,2,FALSE))</f>
        <v/>
      </c>
    </row>
    <row r="639" spans="2:4" x14ac:dyDescent="0.2">
      <c r="B639" s="431">
        <f>IF(LEFT($D639,Dashboard!$N$4)=Dashboard!$N$5,MAX($B$4:$B638)+1,0)</f>
        <v>0</v>
      </c>
      <c r="C639" s="24">
        <v>635</v>
      </c>
      <c r="D639" s="432" t="str">
        <f>IF(C639&gt;'C'!$Q$7,"",VLOOKUP(C639,'C'!$O$9:$P$10,2,FALSE))</f>
        <v/>
      </c>
    </row>
    <row r="640" spans="2:4" x14ac:dyDescent="0.2">
      <c r="B640" s="431">
        <f>IF(LEFT($D640,Dashboard!$N$4)=Dashboard!$N$5,MAX($B$4:$B639)+1,0)</f>
        <v>0</v>
      </c>
      <c r="C640" s="24">
        <v>636</v>
      </c>
      <c r="D640" s="432" t="str">
        <f>IF(C640&gt;'C'!$Q$7,"",VLOOKUP(C640,'C'!$O$9:$P$10,2,FALSE))</f>
        <v/>
      </c>
    </row>
    <row r="641" spans="2:4" x14ac:dyDescent="0.2">
      <c r="B641" s="431">
        <f>IF(LEFT($D641,Dashboard!$N$4)=Dashboard!$N$5,MAX($B$4:$B640)+1,0)</f>
        <v>0</v>
      </c>
      <c r="C641" s="24">
        <v>637</v>
      </c>
      <c r="D641" s="432" t="str">
        <f>IF(C641&gt;'C'!$Q$7,"",VLOOKUP(C641,'C'!$O$9:$P$10,2,FALSE))</f>
        <v/>
      </c>
    </row>
    <row r="642" spans="2:4" x14ac:dyDescent="0.2">
      <c r="B642" s="431">
        <f>IF(LEFT($D642,Dashboard!$N$4)=Dashboard!$N$5,MAX($B$4:$B641)+1,0)</f>
        <v>0</v>
      </c>
      <c r="C642" s="24">
        <v>638</v>
      </c>
      <c r="D642" s="432" t="str">
        <f>IF(C642&gt;'C'!$Q$7,"",VLOOKUP(C642,'C'!$O$9:$P$10,2,FALSE))</f>
        <v/>
      </c>
    </row>
    <row r="643" spans="2:4" x14ac:dyDescent="0.2">
      <c r="B643" s="431">
        <f>IF(LEFT($D643,Dashboard!$N$4)=Dashboard!$N$5,MAX($B$4:$B642)+1,0)</f>
        <v>0</v>
      </c>
      <c r="C643" s="24">
        <v>639</v>
      </c>
      <c r="D643" s="432" t="str">
        <f>IF(C643&gt;'C'!$Q$7,"",VLOOKUP(C643,'C'!$O$9:$P$10,2,FALSE))</f>
        <v/>
      </c>
    </row>
    <row r="644" spans="2:4" x14ac:dyDescent="0.2">
      <c r="B644" s="431">
        <f>IF(LEFT($D644,Dashboard!$N$4)=Dashboard!$N$5,MAX($B$4:$B643)+1,0)</f>
        <v>0</v>
      </c>
      <c r="C644" s="24">
        <v>640</v>
      </c>
      <c r="D644" s="432" t="str">
        <f>IF(C644&gt;'C'!$Q$7,"",VLOOKUP(C644,'C'!$O$9:$P$10,2,FALSE))</f>
        <v/>
      </c>
    </row>
    <row r="645" spans="2:4" x14ac:dyDescent="0.2">
      <c r="B645" s="431">
        <f>IF(LEFT($D645,Dashboard!$N$4)=Dashboard!$N$5,MAX($B$4:$B644)+1,0)</f>
        <v>0</v>
      </c>
      <c r="C645" s="24">
        <v>641</v>
      </c>
      <c r="D645" s="432" t="str">
        <f>IF(C645&gt;'C'!$Q$7,"",VLOOKUP(C645,'C'!$O$9:$P$10,2,FALSE))</f>
        <v/>
      </c>
    </row>
    <row r="646" spans="2:4" x14ac:dyDescent="0.2">
      <c r="B646" s="431">
        <f>IF(LEFT($D646,Dashboard!$N$4)=Dashboard!$N$5,MAX($B$4:$B645)+1,0)</f>
        <v>0</v>
      </c>
      <c r="C646" s="24">
        <v>642</v>
      </c>
      <c r="D646" s="432" t="str">
        <f>IF(C646&gt;'C'!$Q$7,"",VLOOKUP(C646,'C'!$O$9:$P$10,2,FALSE))</f>
        <v/>
      </c>
    </row>
    <row r="647" spans="2:4" x14ac:dyDescent="0.2">
      <c r="B647" s="431">
        <f>IF(LEFT($D647,Dashboard!$N$4)=Dashboard!$N$5,MAX($B$4:$B646)+1,0)</f>
        <v>0</v>
      </c>
      <c r="C647" s="24">
        <v>643</v>
      </c>
      <c r="D647" s="432" t="str">
        <f>IF(C647&gt;'C'!$Q$7,"",VLOOKUP(C647,'C'!$O$9:$P$10,2,FALSE))</f>
        <v/>
      </c>
    </row>
    <row r="648" spans="2:4" x14ac:dyDescent="0.2">
      <c r="B648" s="431">
        <f>IF(LEFT($D648,Dashboard!$N$4)=Dashboard!$N$5,MAX($B$4:$B647)+1,0)</f>
        <v>0</v>
      </c>
      <c r="C648" s="24">
        <v>644</v>
      </c>
      <c r="D648" s="432" t="str">
        <f>IF(C648&gt;'C'!$Q$7,"",VLOOKUP(C648,'C'!$O$9:$P$10,2,FALSE))</f>
        <v/>
      </c>
    </row>
    <row r="649" spans="2:4" x14ac:dyDescent="0.2">
      <c r="B649" s="431">
        <f>IF(LEFT($D649,Dashboard!$N$4)=Dashboard!$N$5,MAX($B$4:$B648)+1,0)</f>
        <v>0</v>
      </c>
      <c r="C649" s="24">
        <v>645</v>
      </c>
      <c r="D649" s="432" t="str">
        <f>IF(C649&gt;'C'!$Q$7,"",VLOOKUP(C649,'C'!$O$9:$P$10,2,FALSE))</f>
        <v/>
      </c>
    </row>
    <row r="650" spans="2:4" x14ac:dyDescent="0.2">
      <c r="B650" s="431">
        <f>IF(LEFT($D650,Dashboard!$N$4)=Dashboard!$N$5,MAX($B$4:$B649)+1,0)</f>
        <v>0</v>
      </c>
      <c r="C650" s="24">
        <v>646</v>
      </c>
      <c r="D650" s="432" t="str">
        <f>IF(C650&gt;'C'!$Q$7,"",VLOOKUP(C650,'C'!$O$9:$P$10,2,FALSE))</f>
        <v/>
      </c>
    </row>
    <row r="651" spans="2:4" x14ac:dyDescent="0.2">
      <c r="B651" s="431">
        <f>IF(LEFT($D651,Dashboard!$N$4)=Dashboard!$N$5,MAX($B$4:$B650)+1,0)</f>
        <v>0</v>
      </c>
      <c r="C651" s="24">
        <v>647</v>
      </c>
      <c r="D651" s="432" t="str">
        <f>IF(C651&gt;'C'!$Q$7,"",VLOOKUP(C651,'C'!$O$9:$P$10,2,FALSE))</f>
        <v/>
      </c>
    </row>
    <row r="652" spans="2:4" x14ac:dyDescent="0.2">
      <c r="B652" s="431">
        <f>IF(LEFT($D652,Dashboard!$N$4)=Dashboard!$N$5,MAX($B$4:$B651)+1,0)</f>
        <v>0</v>
      </c>
      <c r="C652" s="24">
        <v>648</v>
      </c>
      <c r="D652" s="432" t="str">
        <f>IF(C652&gt;'C'!$Q$7,"",VLOOKUP(C652,'C'!$O$9:$P$10,2,FALSE))</f>
        <v/>
      </c>
    </row>
    <row r="653" spans="2:4" x14ac:dyDescent="0.2">
      <c r="B653" s="431">
        <f>IF(LEFT($D653,Dashboard!$N$4)=Dashboard!$N$5,MAX($B$4:$B652)+1,0)</f>
        <v>0</v>
      </c>
      <c r="C653" s="24">
        <v>649</v>
      </c>
      <c r="D653" s="432" t="str">
        <f>IF(C653&gt;'C'!$Q$7,"",VLOOKUP(C653,'C'!$O$9:$P$10,2,FALSE))</f>
        <v/>
      </c>
    </row>
    <row r="654" spans="2:4" x14ac:dyDescent="0.2">
      <c r="B654" s="431">
        <f>IF(LEFT($D654,Dashboard!$N$4)=Dashboard!$N$5,MAX($B$4:$B653)+1,0)</f>
        <v>0</v>
      </c>
      <c r="C654" s="24">
        <v>650</v>
      </c>
      <c r="D654" s="432" t="str">
        <f>IF(C654&gt;'C'!$Q$7,"",VLOOKUP(C654,'C'!$O$9:$P$10,2,FALSE))</f>
        <v/>
      </c>
    </row>
    <row r="655" spans="2:4" x14ac:dyDescent="0.2">
      <c r="B655" s="431">
        <f>IF(LEFT($D655,Dashboard!$N$4)=Dashboard!$N$5,MAX($B$4:$B654)+1,0)</f>
        <v>0</v>
      </c>
      <c r="C655" s="24">
        <v>651</v>
      </c>
      <c r="D655" s="432" t="str">
        <f>IF(C655&gt;'C'!$Q$7,"",VLOOKUP(C655,'C'!$O$9:$P$10,2,FALSE))</f>
        <v/>
      </c>
    </row>
    <row r="656" spans="2:4" x14ac:dyDescent="0.2">
      <c r="B656" s="431">
        <f>IF(LEFT($D656,Dashboard!$N$4)=Dashboard!$N$5,MAX($B$4:$B655)+1,0)</f>
        <v>0</v>
      </c>
      <c r="C656" s="24">
        <v>652</v>
      </c>
      <c r="D656" s="432" t="str">
        <f>IF(C656&gt;'C'!$Q$7,"",VLOOKUP(C656,'C'!$O$9:$P$10,2,FALSE))</f>
        <v/>
      </c>
    </row>
    <row r="657" spans="2:4" x14ac:dyDescent="0.2">
      <c r="B657" s="431">
        <f>IF(LEFT($D657,Dashboard!$N$4)=Dashboard!$N$5,MAX($B$4:$B656)+1,0)</f>
        <v>0</v>
      </c>
      <c r="C657" s="24">
        <v>653</v>
      </c>
      <c r="D657" s="432" t="str">
        <f>IF(C657&gt;'C'!$Q$7,"",VLOOKUP(C657,'C'!$O$9:$P$10,2,FALSE))</f>
        <v/>
      </c>
    </row>
    <row r="658" spans="2:4" x14ac:dyDescent="0.2">
      <c r="B658" s="431">
        <f>IF(LEFT($D658,Dashboard!$N$4)=Dashboard!$N$5,MAX($B$4:$B657)+1,0)</f>
        <v>0</v>
      </c>
      <c r="C658" s="24">
        <v>654</v>
      </c>
      <c r="D658" s="432" t="str">
        <f>IF(C658&gt;'C'!$Q$7,"",VLOOKUP(C658,'C'!$O$9:$P$10,2,FALSE))</f>
        <v/>
      </c>
    </row>
    <row r="659" spans="2:4" x14ac:dyDescent="0.2">
      <c r="B659" s="431">
        <f>IF(LEFT($D659,Dashboard!$N$4)=Dashboard!$N$5,MAX($B$4:$B658)+1,0)</f>
        <v>0</v>
      </c>
      <c r="C659" s="24">
        <v>655</v>
      </c>
      <c r="D659" s="432" t="str">
        <f>IF(C659&gt;'C'!$Q$7,"",VLOOKUP(C659,'C'!$O$9:$P$10,2,FALSE))</f>
        <v/>
      </c>
    </row>
    <row r="660" spans="2:4" x14ac:dyDescent="0.2">
      <c r="B660" s="431">
        <f>IF(LEFT($D660,Dashboard!$N$4)=Dashboard!$N$5,MAX($B$4:$B659)+1,0)</f>
        <v>0</v>
      </c>
      <c r="C660" s="24">
        <v>656</v>
      </c>
      <c r="D660" s="432" t="str">
        <f>IF(C660&gt;'C'!$Q$7,"",VLOOKUP(C660,'C'!$O$9:$P$10,2,FALSE))</f>
        <v/>
      </c>
    </row>
    <row r="661" spans="2:4" x14ac:dyDescent="0.2">
      <c r="B661" s="431">
        <f>IF(LEFT($D661,Dashboard!$N$4)=Dashboard!$N$5,MAX($B$4:$B660)+1,0)</f>
        <v>0</v>
      </c>
      <c r="C661" s="24">
        <v>657</v>
      </c>
      <c r="D661" s="432" t="str">
        <f>IF(C661&gt;'C'!$Q$7,"",VLOOKUP(C661,'C'!$O$9:$P$10,2,FALSE))</f>
        <v/>
      </c>
    </row>
    <row r="662" spans="2:4" x14ac:dyDescent="0.2">
      <c r="B662" s="431">
        <f>IF(LEFT($D662,Dashboard!$N$4)=Dashboard!$N$5,MAX($B$4:$B661)+1,0)</f>
        <v>0</v>
      </c>
      <c r="C662" s="24">
        <v>658</v>
      </c>
      <c r="D662" s="432" t="str">
        <f>IF(C662&gt;'C'!$Q$7,"",VLOOKUP(C662,'C'!$O$9:$P$10,2,FALSE))</f>
        <v/>
      </c>
    </row>
    <row r="663" spans="2:4" x14ac:dyDescent="0.2">
      <c r="B663" s="431">
        <f>IF(LEFT($D663,Dashboard!$N$4)=Dashboard!$N$5,MAX($B$4:$B662)+1,0)</f>
        <v>0</v>
      </c>
      <c r="C663" s="24">
        <v>659</v>
      </c>
      <c r="D663" s="432" t="str">
        <f>IF(C663&gt;'C'!$Q$7,"",VLOOKUP(C663,'C'!$O$9:$P$10,2,FALSE))</f>
        <v/>
      </c>
    </row>
    <row r="664" spans="2:4" x14ac:dyDescent="0.2">
      <c r="B664" s="431">
        <f>IF(LEFT($D664,Dashboard!$N$4)=Dashboard!$N$5,MAX($B$4:$B663)+1,0)</f>
        <v>0</v>
      </c>
      <c r="C664" s="24">
        <v>660</v>
      </c>
      <c r="D664" s="432" t="str">
        <f>IF(C664&gt;'C'!$Q$7,"",VLOOKUP(C664,'C'!$O$9:$P$10,2,FALSE))</f>
        <v/>
      </c>
    </row>
    <row r="665" spans="2:4" x14ac:dyDescent="0.2">
      <c r="B665" s="431">
        <f>IF(LEFT($D665,Dashboard!$N$4)=Dashboard!$N$5,MAX($B$4:$B664)+1,0)</f>
        <v>0</v>
      </c>
      <c r="C665" s="24">
        <v>661</v>
      </c>
      <c r="D665" s="432" t="str">
        <f>IF(C665&gt;'C'!$Q$7,"",VLOOKUP(C665,'C'!$O$9:$P$10,2,FALSE))</f>
        <v/>
      </c>
    </row>
    <row r="666" spans="2:4" x14ac:dyDescent="0.2">
      <c r="B666" s="431">
        <f>IF(LEFT($D666,Dashboard!$N$4)=Dashboard!$N$5,MAX($B$4:$B665)+1,0)</f>
        <v>0</v>
      </c>
      <c r="C666" s="24">
        <v>662</v>
      </c>
      <c r="D666" s="432" t="str">
        <f>IF(C666&gt;'C'!$Q$7,"",VLOOKUP(C666,'C'!$O$9:$P$10,2,FALSE))</f>
        <v/>
      </c>
    </row>
    <row r="667" spans="2:4" x14ac:dyDescent="0.2">
      <c r="B667" s="431">
        <f>IF(LEFT($D667,Dashboard!$N$4)=Dashboard!$N$5,MAX($B$4:$B666)+1,0)</f>
        <v>0</v>
      </c>
      <c r="C667" s="24">
        <v>663</v>
      </c>
      <c r="D667" s="432" t="str">
        <f>IF(C667&gt;'C'!$Q$7,"",VLOOKUP(C667,'C'!$O$9:$P$10,2,FALSE))</f>
        <v/>
      </c>
    </row>
    <row r="668" spans="2:4" x14ac:dyDescent="0.2">
      <c r="B668" s="431">
        <f>IF(LEFT($D668,Dashboard!$N$4)=Dashboard!$N$5,MAX($B$4:$B667)+1,0)</f>
        <v>0</v>
      </c>
      <c r="C668" s="24">
        <v>664</v>
      </c>
      <c r="D668" s="432" t="str">
        <f>IF(C668&gt;'C'!$Q$7,"",VLOOKUP(C668,'C'!$O$9:$P$10,2,FALSE))</f>
        <v/>
      </c>
    </row>
    <row r="669" spans="2:4" x14ac:dyDescent="0.2">
      <c r="B669" s="431">
        <f>IF(LEFT($D669,Dashboard!$N$4)=Dashboard!$N$5,MAX($B$4:$B668)+1,0)</f>
        <v>0</v>
      </c>
      <c r="C669" s="24">
        <v>665</v>
      </c>
      <c r="D669" s="432" t="str">
        <f>IF(C669&gt;'C'!$Q$7,"",VLOOKUP(C669,'C'!$O$9:$P$10,2,FALSE))</f>
        <v/>
      </c>
    </row>
    <row r="670" spans="2:4" x14ac:dyDescent="0.2">
      <c r="B670" s="431">
        <f>IF(LEFT($D670,Dashboard!$N$4)=Dashboard!$N$5,MAX($B$4:$B669)+1,0)</f>
        <v>0</v>
      </c>
      <c r="C670" s="24">
        <v>666</v>
      </c>
      <c r="D670" s="432" t="str">
        <f>IF(C670&gt;'C'!$Q$7,"",VLOOKUP(C670,'C'!$O$9:$P$10,2,FALSE))</f>
        <v/>
      </c>
    </row>
    <row r="671" spans="2:4" x14ac:dyDescent="0.2">
      <c r="B671" s="431">
        <f>IF(LEFT($D671,Dashboard!$N$4)=Dashboard!$N$5,MAX($B$4:$B670)+1,0)</f>
        <v>0</v>
      </c>
      <c r="C671" s="24">
        <v>667</v>
      </c>
      <c r="D671" s="432" t="str">
        <f>IF(C671&gt;'C'!$Q$7,"",VLOOKUP(C671,'C'!$O$9:$P$10,2,FALSE))</f>
        <v/>
      </c>
    </row>
    <row r="672" spans="2:4" x14ac:dyDescent="0.2">
      <c r="B672" s="431">
        <f>IF(LEFT($D672,Dashboard!$N$4)=Dashboard!$N$5,MAX($B$4:$B671)+1,0)</f>
        <v>0</v>
      </c>
      <c r="C672" s="24">
        <v>668</v>
      </c>
      <c r="D672" s="432" t="str">
        <f>IF(C672&gt;'C'!$Q$7,"",VLOOKUP(C672,'C'!$O$9:$P$10,2,FALSE))</f>
        <v/>
      </c>
    </row>
    <row r="673" spans="2:4" x14ac:dyDescent="0.2">
      <c r="B673" s="431">
        <f>IF(LEFT($D673,Dashboard!$N$4)=Dashboard!$N$5,MAX($B$4:$B672)+1,0)</f>
        <v>0</v>
      </c>
      <c r="C673" s="24">
        <v>669</v>
      </c>
      <c r="D673" s="432" t="str">
        <f>IF(C673&gt;'C'!$Q$7,"",VLOOKUP(C673,'C'!$O$9:$P$10,2,FALSE))</f>
        <v/>
      </c>
    </row>
    <row r="674" spans="2:4" x14ac:dyDescent="0.2">
      <c r="B674" s="431">
        <f>IF(LEFT($D674,Dashboard!$N$4)=Dashboard!$N$5,MAX($B$4:$B673)+1,0)</f>
        <v>0</v>
      </c>
      <c r="C674" s="24">
        <v>670</v>
      </c>
      <c r="D674" s="432" t="str">
        <f>IF(C674&gt;'C'!$Q$7,"",VLOOKUP(C674,'C'!$O$9:$P$10,2,FALSE))</f>
        <v/>
      </c>
    </row>
    <row r="675" spans="2:4" x14ac:dyDescent="0.2">
      <c r="B675" s="431">
        <f>IF(LEFT($D675,Dashboard!$N$4)=Dashboard!$N$5,MAX($B$4:$B674)+1,0)</f>
        <v>0</v>
      </c>
      <c r="C675" s="24">
        <v>671</v>
      </c>
      <c r="D675" s="432" t="str">
        <f>IF(C675&gt;'C'!$Q$7,"",VLOOKUP(C675,'C'!$O$9:$P$10,2,FALSE))</f>
        <v/>
      </c>
    </row>
    <row r="676" spans="2:4" x14ac:dyDescent="0.2">
      <c r="B676" s="431">
        <f>IF(LEFT($D676,Dashboard!$N$4)=Dashboard!$N$5,MAX($B$4:$B675)+1,0)</f>
        <v>0</v>
      </c>
      <c r="C676" s="24">
        <v>672</v>
      </c>
      <c r="D676" s="432" t="str">
        <f>IF(C676&gt;'C'!$Q$7,"",VLOOKUP(C676,'C'!$O$9:$P$10,2,FALSE))</f>
        <v/>
      </c>
    </row>
    <row r="677" spans="2:4" x14ac:dyDescent="0.2">
      <c r="B677" s="431">
        <f>IF(LEFT($D677,Dashboard!$N$4)=Dashboard!$N$5,MAX($B$4:$B676)+1,0)</f>
        <v>0</v>
      </c>
      <c r="C677" s="24">
        <v>673</v>
      </c>
      <c r="D677" s="432" t="str">
        <f>IF(C677&gt;'C'!$Q$7,"",VLOOKUP(C677,'C'!$O$9:$P$10,2,FALSE))</f>
        <v/>
      </c>
    </row>
    <row r="678" spans="2:4" x14ac:dyDescent="0.2">
      <c r="B678" s="431">
        <f>IF(LEFT($D678,Dashboard!$N$4)=Dashboard!$N$5,MAX($B$4:$B677)+1,0)</f>
        <v>0</v>
      </c>
      <c r="C678" s="24">
        <v>674</v>
      </c>
      <c r="D678" s="432" t="str">
        <f>IF(C678&gt;'C'!$Q$7,"",VLOOKUP(C678,'C'!$O$9:$P$10,2,FALSE))</f>
        <v/>
      </c>
    </row>
    <row r="679" spans="2:4" x14ac:dyDescent="0.2">
      <c r="B679" s="431">
        <f>IF(LEFT($D679,Dashboard!$N$4)=Dashboard!$N$5,MAX($B$4:$B678)+1,0)</f>
        <v>0</v>
      </c>
      <c r="C679" s="24">
        <v>675</v>
      </c>
      <c r="D679" s="432" t="str">
        <f>IF(C679&gt;'C'!$Q$7,"",VLOOKUP(C679,'C'!$O$9:$P$10,2,FALSE))</f>
        <v/>
      </c>
    </row>
    <row r="680" spans="2:4" x14ac:dyDescent="0.2">
      <c r="B680" s="431">
        <f>IF(LEFT($D680,Dashboard!$N$4)=Dashboard!$N$5,MAX($B$4:$B679)+1,0)</f>
        <v>0</v>
      </c>
      <c r="C680" s="24">
        <v>676</v>
      </c>
      <c r="D680" s="432" t="str">
        <f>IF(C680&gt;'C'!$Q$7,"",VLOOKUP(C680,'C'!$O$9:$P$10,2,FALSE))</f>
        <v/>
      </c>
    </row>
    <row r="681" spans="2:4" x14ac:dyDescent="0.2">
      <c r="B681" s="431">
        <f>IF(LEFT($D681,Dashboard!$N$4)=Dashboard!$N$5,MAX($B$4:$B680)+1,0)</f>
        <v>0</v>
      </c>
      <c r="C681" s="24">
        <v>677</v>
      </c>
      <c r="D681" s="432" t="str">
        <f>IF(C681&gt;'C'!$Q$7,"",VLOOKUP(C681,'C'!$O$9:$P$10,2,FALSE))</f>
        <v/>
      </c>
    </row>
    <row r="682" spans="2:4" x14ac:dyDescent="0.2">
      <c r="B682" s="431">
        <f>IF(LEFT($D682,Dashboard!$N$4)=Dashboard!$N$5,MAX($B$4:$B681)+1,0)</f>
        <v>0</v>
      </c>
      <c r="C682" s="24">
        <v>678</v>
      </c>
      <c r="D682" s="432" t="str">
        <f>IF(C682&gt;'C'!$Q$7,"",VLOOKUP(C682,'C'!$O$9:$P$10,2,FALSE))</f>
        <v/>
      </c>
    </row>
    <row r="683" spans="2:4" x14ac:dyDescent="0.2">
      <c r="B683" s="431">
        <f>IF(LEFT($D683,Dashboard!$N$4)=Dashboard!$N$5,MAX($B$4:$B682)+1,0)</f>
        <v>0</v>
      </c>
      <c r="C683" s="24">
        <v>679</v>
      </c>
      <c r="D683" s="432" t="str">
        <f>IF(C683&gt;'C'!$Q$7,"",VLOOKUP(C683,'C'!$O$9:$P$10,2,FALSE))</f>
        <v/>
      </c>
    </row>
    <row r="684" spans="2:4" x14ac:dyDescent="0.2">
      <c r="B684" s="431">
        <f>IF(LEFT($D684,Dashboard!$N$4)=Dashboard!$N$5,MAX($B$4:$B683)+1,0)</f>
        <v>0</v>
      </c>
      <c r="C684" s="24">
        <v>680</v>
      </c>
      <c r="D684" s="432" t="str">
        <f>IF(C684&gt;'C'!$Q$7,"",VLOOKUP(C684,'C'!$O$9:$P$10,2,FALSE))</f>
        <v/>
      </c>
    </row>
    <row r="685" spans="2:4" x14ac:dyDescent="0.2">
      <c r="B685" s="431">
        <f>IF(LEFT($D685,Dashboard!$N$4)=Dashboard!$N$5,MAX($B$4:$B684)+1,0)</f>
        <v>0</v>
      </c>
      <c r="C685" s="24">
        <v>681</v>
      </c>
      <c r="D685" s="432" t="str">
        <f>IF(C685&gt;'C'!$Q$7,"",VLOOKUP(C685,'C'!$O$9:$P$10,2,FALSE))</f>
        <v/>
      </c>
    </row>
    <row r="686" spans="2:4" x14ac:dyDescent="0.2">
      <c r="B686" s="431">
        <f>IF(LEFT($D686,Dashboard!$N$4)=Dashboard!$N$5,MAX($B$4:$B685)+1,0)</f>
        <v>0</v>
      </c>
      <c r="C686" s="24">
        <v>682</v>
      </c>
      <c r="D686" s="432" t="str">
        <f>IF(C686&gt;'C'!$Q$7,"",VLOOKUP(C686,'C'!$O$9:$P$10,2,FALSE))</f>
        <v/>
      </c>
    </row>
    <row r="687" spans="2:4" x14ac:dyDescent="0.2">
      <c r="B687" s="431">
        <f>IF(LEFT($D687,Dashboard!$N$4)=Dashboard!$N$5,MAX($B$4:$B686)+1,0)</f>
        <v>0</v>
      </c>
      <c r="C687" s="24">
        <v>683</v>
      </c>
      <c r="D687" s="432" t="str">
        <f>IF(C687&gt;'C'!$Q$7,"",VLOOKUP(C687,'C'!$O$9:$P$10,2,FALSE))</f>
        <v/>
      </c>
    </row>
    <row r="688" spans="2:4" x14ac:dyDescent="0.2">
      <c r="B688" s="431">
        <f>IF(LEFT($D688,Dashboard!$N$4)=Dashboard!$N$5,MAX($B$4:$B687)+1,0)</f>
        <v>0</v>
      </c>
      <c r="C688" s="24">
        <v>684</v>
      </c>
      <c r="D688" s="432" t="str">
        <f>IF(C688&gt;'C'!$Q$7,"",VLOOKUP(C688,'C'!$O$9:$P$10,2,FALSE))</f>
        <v/>
      </c>
    </row>
    <row r="689" spans="2:4" x14ac:dyDescent="0.2">
      <c r="B689" s="431">
        <f>IF(LEFT($D689,Dashboard!$N$4)=Dashboard!$N$5,MAX($B$4:$B688)+1,0)</f>
        <v>0</v>
      </c>
      <c r="C689" s="24">
        <v>685</v>
      </c>
      <c r="D689" s="432" t="str">
        <f>IF(C689&gt;'C'!$Q$7,"",VLOOKUP(C689,'C'!$O$9:$P$10,2,FALSE))</f>
        <v/>
      </c>
    </row>
    <row r="690" spans="2:4" x14ac:dyDescent="0.2">
      <c r="B690" s="431">
        <f>IF(LEFT($D690,Dashboard!$N$4)=Dashboard!$N$5,MAX($B$4:$B689)+1,0)</f>
        <v>0</v>
      </c>
      <c r="C690" s="24">
        <v>686</v>
      </c>
      <c r="D690" s="432" t="str">
        <f>IF(C690&gt;'C'!$Q$7,"",VLOOKUP(C690,'C'!$O$9:$P$10,2,FALSE))</f>
        <v/>
      </c>
    </row>
    <row r="691" spans="2:4" x14ac:dyDescent="0.2">
      <c r="B691" s="431">
        <f>IF(LEFT($D691,Dashboard!$N$4)=Dashboard!$N$5,MAX($B$4:$B690)+1,0)</f>
        <v>0</v>
      </c>
      <c r="C691" s="24">
        <v>687</v>
      </c>
      <c r="D691" s="432" t="str">
        <f>IF(C691&gt;'C'!$Q$7,"",VLOOKUP(C691,'C'!$O$9:$P$10,2,FALSE))</f>
        <v/>
      </c>
    </row>
    <row r="692" spans="2:4" x14ac:dyDescent="0.2">
      <c r="B692" s="431">
        <f>IF(LEFT($D692,Dashboard!$N$4)=Dashboard!$N$5,MAX($B$4:$B691)+1,0)</f>
        <v>0</v>
      </c>
      <c r="C692" s="24">
        <v>688</v>
      </c>
      <c r="D692" s="432" t="str">
        <f>IF(C692&gt;'C'!$Q$7,"",VLOOKUP(C692,'C'!$O$9:$P$10,2,FALSE))</f>
        <v/>
      </c>
    </row>
    <row r="693" spans="2:4" x14ac:dyDescent="0.2">
      <c r="B693" s="431">
        <f>IF(LEFT($D693,Dashboard!$N$4)=Dashboard!$N$5,MAX($B$4:$B692)+1,0)</f>
        <v>0</v>
      </c>
      <c r="C693" s="24">
        <v>689</v>
      </c>
      <c r="D693" s="432" t="str">
        <f>IF(C693&gt;'C'!$Q$7,"",VLOOKUP(C693,'C'!$O$9:$P$10,2,FALSE))</f>
        <v/>
      </c>
    </row>
    <row r="694" spans="2:4" x14ac:dyDescent="0.2">
      <c r="B694" s="431">
        <f>IF(LEFT($D694,Dashboard!$N$4)=Dashboard!$N$5,MAX($B$4:$B693)+1,0)</f>
        <v>0</v>
      </c>
      <c r="C694" s="24">
        <v>690</v>
      </c>
      <c r="D694" s="432" t="str">
        <f>IF(C694&gt;'C'!$Q$7,"",VLOOKUP(C694,'C'!$O$9:$P$10,2,FALSE))</f>
        <v/>
      </c>
    </row>
    <row r="695" spans="2:4" x14ac:dyDescent="0.2">
      <c r="B695" s="431">
        <f>IF(LEFT($D695,Dashboard!$N$4)=Dashboard!$N$5,MAX($B$4:$B694)+1,0)</f>
        <v>0</v>
      </c>
      <c r="C695" s="24">
        <v>691</v>
      </c>
      <c r="D695" s="432" t="str">
        <f>IF(C695&gt;'C'!$Q$7,"",VLOOKUP(C695,'C'!$O$9:$P$10,2,FALSE))</f>
        <v/>
      </c>
    </row>
    <row r="696" spans="2:4" x14ac:dyDescent="0.2">
      <c r="B696" s="431">
        <f>IF(LEFT($D696,Dashboard!$N$4)=Dashboard!$N$5,MAX($B$4:$B695)+1,0)</f>
        <v>0</v>
      </c>
      <c r="C696" s="24">
        <v>692</v>
      </c>
      <c r="D696" s="432" t="str">
        <f>IF(C696&gt;'C'!$Q$7,"",VLOOKUP(C696,'C'!$O$9:$P$10,2,FALSE))</f>
        <v/>
      </c>
    </row>
    <row r="697" spans="2:4" x14ac:dyDescent="0.2">
      <c r="B697" s="431">
        <f>IF(LEFT($D697,Dashboard!$N$4)=Dashboard!$N$5,MAX($B$4:$B696)+1,0)</f>
        <v>0</v>
      </c>
      <c r="C697" s="24">
        <v>693</v>
      </c>
      <c r="D697" s="432" t="str">
        <f>IF(C697&gt;'C'!$Q$7,"",VLOOKUP(C697,'C'!$O$9:$P$10,2,FALSE))</f>
        <v/>
      </c>
    </row>
    <row r="698" spans="2:4" x14ac:dyDescent="0.2">
      <c r="B698" s="431">
        <f>IF(LEFT($D698,Dashboard!$N$4)=Dashboard!$N$5,MAX($B$4:$B697)+1,0)</f>
        <v>0</v>
      </c>
      <c r="C698" s="24">
        <v>694</v>
      </c>
      <c r="D698" s="432" t="str">
        <f>IF(C698&gt;'C'!$Q$7,"",VLOOKUP(C698,'C'!$O$9:$P$10,2,FALSE))</f>
        <v/>
      </c>
    </row>
    <row r="699" spans="2:4" x14ac:dyDescent="0.2">
      <c r="B699" s="431">
        <f>IF(LEFT($D699,Dashboard!$N$4)=Dashboard!$N$5,MAX($B$4:$B698)+1,0)</f>
        <v>0</v>
      </c>
      <c r="C699" s="24">
        <v>695</v>
      </c>
      <c r="D699" s="432" t="str">
        <f>IF(C699&gt;'C'!$Q$7,"",VLOOKUP(C699,'C'!$O$9:$P$10,2,FALSE))</f>
        <v/>
      </c>
    </row>
    <row r="700" spans="2:4" x14ac:dyDescent="0.2">
      <c r="B700" s="431">
        <f>IF(LEFT($D700,Dashboard!$N$4)=Dashboard!$N$5,MAX($B$4:$B699)+1,0)</f>
        <v>0</v>
      </c>
      <c r="C700" s="24">
        <v>696</v>
      </c>
      <c r="D700" s="432" t="str">
        <f>IF(C700&gt;'C'!$Q$7,"",VLOOKUP(C700,'C'!$O$9:$P$10,2,FALSE))</f>
        <v/>
      </c>
    </row>
    <row r="701" spans="2:4" x14ac:dyDescent="0.2">
      <c r="B701" s="431">
        <f>IF(LEFT($D701,Dashboard!$N$4)=Dashboard!$N$5,MAX($B$4:$B700)+1,0)</f>
        <v>0</v>
      </c>
      <c r="C701" s="24">
        <v>697</v>
      </c>
      <c r="D701" s="432" t="str">
        <f>IF(C701&gt;'C'!$Q$7,"",VLOOKUP(C701,'C'!$O$9:$P$10,2,FALSE))</f>
        <v/>
      </c>
    </row>
    <row r="702" spans="2:4" x14ac:dyDescent="0.2">
      <c r="B702" s="431">
        <f>IF(LEFT($D702,Dashboard!$N$4)=Dashboard!$N$5,MAX($B$4:$B701)+1,0)</f>
        <v>0</v>
      </c>
      <c r="C702" s="24">
        <v>698</v>
      </c>
      <c r="D702" s="432" t="str">
        <f>IF(C702&gt;'C'!$Q$7,"",VLOOKUP(C702,'C'!$O$9:$P$10,2,FALSE))</f>
        <v/>
      </c>
    </row>
    <row r="703" spans="2:4" x14ac:dyDescent="0.2">
      <c r="B703" s="431">
        <f>IF(LEFT($D703,Dashboard!$N$4)=Dashboard!$N$5,MAX($B$4:$B702)+1,0)</f>
        <v>0</v>
      </c>
      <c r="C703" s="24">
        <v>699</v>
      </c>
      <c r="D703" s="432" t="str">
        <f>IF(C703&gt;'C'!$Q$7,"",VLOOKUP(C703,'C'!$O$9:$P$10,2,FALSE))</f>
        <v/>
      </c>
    </row>
    <row r="704" spans="2:4" x14ac:dyDescent="0.2">
      <c r="B704" s="431">
        <f>IF(LEFT($D704,Dashboard!$N$4)=Dashboard!$N$5,MAX($B$4:$B703)+1,0)</f>
        <v>0</v>
      </c>
      <c r="C704" s="24">
        <v>700</v>
      </c>
      <c r="D704" s="432" t="str">
        <f>IF(C704&gt;'C'!$Q$7,"",VLOOKUP(C704,'C'!$O$9:$P$10,2,FALSE))</f>
        <v/>
      </c>
    </row>
    <row r="705" spans="2:4" x14ac:dyDescent="0.2">
      <c r="B705" s="431">
        <f>IF(LEFT($D705,Dashboard!$N$4)=Dashboard!$N$5,MAX($B$4:$B704)+1,0)</f>
        <v>0</v>
      </c>
      <c r="C705" s="24">
        <v>701</v>
      </c>
      <c r="D705" s="432" t="str">
        <f>IF(C705&gt;'C'!$Q$7,"",VLOOKUP(C705,'C'!$O$9:$P$10,2,FALSE))</f>
        <v/>
      </c>
    </row>
    <row r="706" spans="2:4" x14ac:dyDescent="0.2">
      <c r="B706" s="431">
        <f>IF(LEFT($D706,Dashboard!$N$4)=Dashboard!$N$5,MAX($B$4:$B705)+1,0)</f>
        <v>0</v>
      </c>
      <c r="C706" s="24">
        <v>702</v>
      </c>
      <c r="D706" s="432" t="str">
        <f>IF(C706&gt;'C'!$Q$7,"",VLOOKUP(C706,'C'!$O$9:$P$10,2,FALSE))</f>
        <v/>
      </c>
    </row>
    <row r="707" spans="2:4" x14ac:dyDescent="0.2">
      <c r="B707" s="431">
        <f>IF(LEFT($D707,Dashboard!$N$4)=Dashboard!$N$5,MAX($B$4:$B706)+1,0)</f>
        <v>0</v>
      </c>
      <c r="C707" s="24">
        <v>703</v>
      </c>
      <c r="D707" s="432" t="str">
        <f>IF(C707&gt;'C'!$Q$7,"",VLOOKUP(C707,'C'!$O$9:$P$10,2,FALSE))</f>
        <v/>
      </c>
    </row>
    <row r="708" spans="2:4" x14ac:dyDescent="0.2">
      <c r="B708" s="431">
        <f>IF(LEFT($D708,Dashboard!$N$4)=Dashboard!$N$5,MAX($B$4:$B707)+1,0)</f>
        <v>0</v>
      </c>
      <c r="C708" s="24">
        <v>704</v>
      </c>
      <c r="D708" s="432" t="str">
        <f>IF(C708&gt;'C'!$Q$7,"",VLOOKUP(C708,'C'!$O$9:$P$10,2,FALSE))</f>
        <v/>
      </c>
    </row>
    <row r="709" spans="2:4" x14ac:dyDescent="0.2">
      <c r="B709" s="431">
        <f>IF(LEFT($D709,Dashboard!$N$4)=Dashboard!$N$5,MAX($B$4:$B708)+1,0)</f>
        <v>0</v>
      </c>
      <c r="C709" s="24">
        <v>705</v>
      </c>
      <c r="D709" s="432" t="str">
        <f>IF(C709&gt;'C'!$Q$7,"",VLOOKUP(C709,'C'!$O$9:$P$10,2,FALSE))</f>
        <v/>
      </c>
    </row>
    <row r="710" spans="2:4" x14ac:dyDescent="0.2">
      <c r="B710" s="431">
        <f>IF(LEFT($D710,Dashboard!$N$4)=Dashboard!$N$5,MAX($B$4:$B709)+1,0)</f>
        <v>0</v>
      </c>
      <c r="C710" s="24">
        <v>706</v>
      </c>
      <c r="D710" s="432" t="str">
        <f>IF(C710&gt;'C'!$Q$7,"",VLOOKUP(C710,'C'!$O$9:$P$10,2,FALSE))</f>
        <v/>
      </c>
    </row>
    <row r="711" spans="2:4" x14ac:dyDescent="0.2">
      <c r="B711" s="431">
        <f>IF(LEFT($D711,Dashboard!$N$4)=Dashboard!$N$5,MAX($B$4:$B710)+1,0)</f>
        <v>0</v>
      </c>
      <c r="C711" s="24">
        <v>707</v>
      </c>
      <c r="D711" s="432" t="str">
        <f>IF(C711&gt;'C'!$Q$7,"",VLOOKUP(C711,'C'!$O$9:$P$10,2,FALSE))</f>
        <v/>
      </c>
    </row>
    <row r="712" spans="2:4" x14ac:dyDescent="0.2">
      <c r="B712" s="431">
        <f>IF(LEFT($D712,Dashboard!$N$4)=Dashboard!$N$5,MAX($B$4:$B711)+1,0)</f>
        <v>0</v>
      </c>
      <c r="C712" s="24">
        <v>708</v>
      </c>
      <c r="D712" s="432" t="str">
        <f>IF(C712&gt;'C'!$Q$7,"",VLOOKUP(C712,'C'!$O$9:$P$10,2,FALSE))</f>
        <v/>
      </c>
    </row>
    <row r="713" spans="2:4" x14ac:dyDescent="0.2">
      <c r="B713" s="431">
        <f>IF(LEFT($D713,Dashboard!$N$4)=Dashboard!$N$5,MAX($B$4:$B712)+1,0)</f>
        <v>0</v>
      </c>
      <c r="C713" s="24">
        <v>709</v>
      </c>
      <c r="D713" s="432" t="str">
        <f>IF(C713&gt;'C'!$Q$7,"",VLOOKUP(C713,'C'!$O$9:$P$10,2,FALSE))</f>
        <v/>
      </c>
    </row>
    <row r="714" spans="2:4" x14ac:dyDescent="0.2">
      <c r="B714" s="431">
        <f>IF(LEFT($D714,Dashboard!$N$4)=Dashboard!$N$5,MAX($B$4:$B713)+1,0)</f>
        <v>0</v>
      </c>
      <c r="C714" s="24">
        <v>710</v>
      </c>
      <c r="D714" s="432" t="str">
        <f>IF(C714&gt;'C'!$Q$7,"",VLOOKUP(C714,'C'!$O$9:$P$10,2,FALSE))</f>
        <v/>
      </c>
    </row>
    <row r="715" spans="2:4" x14ac:dyDescent="0.2">
      <c r="B715" s="431">
        <f>IF(LEFT($D715,Dashboard!$N$4)=Dashboard!$N$5,MAX($B$4:$B714)+1,0)</f>
        <v>0</v>
      </c>
      <c r="C715" s="24">
        <v>711</v>
      </c>
      <c r="D715" s="432" t="str">
        <f>IF(C715&gt;'C'!$Q$7,"",VLOOKUP(C715,'C'!$O$9:$P$10,2,FALSE))</f>
        <v/>
      </c>
    </row>
    <row r="716" spans="2:4" x14ac:dyDescent="0.2">
      <c r="B716" s="431">
        <f>IF(LEFT($D716,Dashboard!$N$4)=Dashboard!$N$5,MAX($B$4:$B715)+1,0)</f>
        <v>0</v>
      </c>
      <c r="C716" s="24">
        <v>712</v>
      </c>
      <c r="D716" s="432" t="str">
        <f>IF(C716&gt;'C'!$Q$7,"",VLOOKUP(C716,'C'!$O$9:$P$10,2,FALSE))</f>
        <v/>
      </c>
    </row>
    <row r="717" spans="2:4" x14ac:dyDescent="0.2">
      <c r="B717" s="431">
        <f>IF(LEFT($D717,Dashboard!$N$4)=Dashboard!$N$5,MAX($B$4:$B716)+1,0)</f>
        <v>0</v>
      </c>
      <c r="C717" s="24">
        <v>713</v>
      </c>
      <c r="D717" s="432" t="str">
        <f>IF(C717&gt;'C'!$Q$7,"",VLOOKUP(C717,'C'!$O$9:$P$10,2,FALSE))</f>
        <v/>
      </c>
    </row>
    <row r="718" spans="2:4" x14ac:dyDescent="0.2">
      <c r="B718" s="431">
        <f>IF(LEFT($D718,Dashboard!$N$4)=Dashboard!$N$5,MAX($B$4:$B717)+1,0)</f>
        <v>0</v>
      </c>
      <c r="C718" s="24">
        <v>714</v>
      </c>
      <c r="D718" s="432" t="str">
        <f>IF(C718&gt;'C'!$Q$7,"",VLOOKUP(C718,'C'!$O$9:$P$10,2,FALSE))</f>
        <v/>
      </c>
    </row>
    <row r="719" spans="2:4" x14ac:dyDescent="0.2">
      <c r="B719" s="431">
        <f>IF(LEFT($D719,Dashboard!$N$4)=Dashboard!$N$5,MAX($B$4:$B718)+1,0)</f>
        <v>0</v>
      </c>
      <c r="C719" s="24">
        <v>715</v>
      </c>
      <c r="D719" s="432" t="str">
        <f>IF(C719&gt;'C'!$Q$7,"",VLOOKUP(C719,'C'!$O$9:$P$10,2,FALSE))</f>
        <v/>
      </c>
    </row>
    <row r="720" spans="2:4" x14ac:dyDescent="0.2">
      <c r="B720" s="431">
        <f>IF(LEFT($D720,Dashboard!$N$4)=Dashboard!$N$5,MAX($B$4:$B719)+1,0)</f>
        <v>0</v>
      </c>
      <c r="C720" s="24">
        <v>716</v>
      </c>
      <c r="D720" s="432" t="str">
        <f>IF(C720&gt;'C'!$Q$7,"",VLOOKUP(C720,'C'!$O$9:$P$10,2,FALSE))</f>
        <v/>
      </c>
    </row>
    <row r="721" spans="2:4" x14ac:dyDescent="0.2">
      <c r="B721" s="431">
        <f>IF(LEFT($D721,Dashboard!$N$4)=Dashboard!$N$5,MAX($B$4:$B720)+1,0)</f>
        <v>0</v>
      </c>
      <c r="C721" s="24">
        <v>717</v>
      </c>
      <c r="D721" s="432" t="str">
        <f>IF(C721&gt;'C'!$Q$7,"",VLOOKUP(C721,'C'!$O$9:$P$10,2,FALSE))</f>
        <v/>
      </c>
    </row>
    <row r="722" spans="2:4" x14ac:dyDescent="0.2">
      <c r="B722" s="431">
        <f>IF(LEFT($D722,Dashboard!$N$4)=Dashboard!$N$5,MAX($B$4:$B721)+1,0)</f>
        <v>0</v>
      </c>
      <c r="C722" s="24">
        <v>718</v>
      </c>
      <c r="D722" s="432" t="str">
        <f>IF(C722&gt;'C'!$Q$7,"",VLOOKUP(C722,'C'!$O$9:$P$10,2,FALSE))</f>
        <v/>
      </c>
    </row>
    <row r="723" spans="2:4" x14ac:dyDescent="0.2">
      <c r="B723" s="431">
        <f>IF(LEFT($D723,Dashboard!$N$4)=Dashboard!$N$5,MAX($B$4:$B722)+1,0)</f>
        <v>0</v>
      </c>
      <c r="C723" s="24">
        <v>719</v>
      </c>
      <c r="D723" s="432" t="str">
        <f>IF(C723&gt;'C'!$Q$7,"",VLOOKUP(C723,'C'!$O$9:$P$10,2,FALSE))</f>
        <v/>
      </c>
    </row>
    <row r="724" spans="2:4" x14ac:dyDescent="0.2">
      <c r="B724" s="431">
        <f>IF(LEFT($D724,Dashboard!$N$4)=Dashboard!$N$5,MAX($B$4:$B723)+1,0)</f>
        <v>0</v>
      </c>
      <c r="C724" s="24">
        <v>720</v>
      </c>
      <c r="D724" s="432" t="str">
        <f>IF(C724&gt;'C'!$Q$7,"",VLOOKUP(C724,'C'!$O$9:$P$10,2,FALSE))</f>
        <v/>
      </c>
    </row>
    <row r="725" spans="2:4" x14ac:dyDescent="0.2">
      <c r="B725" s="431">
        <f>IF(LEFT($D725,Dashboard!$N$4)=Dashboard!$N$5,MAX($B$4:$B724)+1,0)</f>
        <v>0</v>
      </c>
      <c r="C725" s="24">
        <v>721</v>
      </c>
      <c r="D725" s="432" t="str">
        <f>IF(C725&gt;'C'!$Q$7,"",VLOOKUP(C725,'C'!$O$9:$P$10,2,FALSE))</f>
        <v/>
      </c>
    </row>
    <row r="726" spans="2:4" x14ac:dyDescent="0.2">
      <c r="B726" s="431">
        <f>IF(LEFT($D726,Dashboard!$N$4)=Dashboard!$N$5,MAX($B$4:$B725)+1,0)</f>
        <v>0</v>
      </c>
      <c r="C726" s="24">
        <v>722</v>
      </c>
      <c r="D726" s="432" t="str">
        <f>IF(C726&gt;'C'!$Q$7,"",VLOOKUP(C726,'C'!$O$9:$P$10,2,FALSE))</f>
        <v/>
      </c>
    </row>
    <row r="727" spans="2:4" x14ac:dyDescent="0.2">
      <c r="B727" s="431">
        <f>IF(LEFT($D727,Dashboard!$N$4)=Dashboard!$N$5,MAX($B$4:$B726)+1,0)</f>
        <v>0</v>
      </c>
      <c r="C727" s="24">
        <v>723</v>
      </c>
      <c r="D727" s="432" t="str">
        <f>IF(C727&gt;'C'!$Q$7,"",VLOOKUP(C727,'C'!$O$9:$P$10,2,FALSE))</f>
        <v/>
      </c>
    </row>
    <row r="728" spans="2:4" x14ac:dyDescent="0.2">
      <c r="B728" s="431">
        <f>IF(LEFT($D728,Dashboard!$N$4)=Dashboard!$N$5,MAX($B$4:$B727)+1,0)</f>
        <v>0</v>
      </c>
      <c r="C728" s="24">
        <v>724</v>
      </c>
      <c r="D728" s="432" t="str">
        <f>IF(C728&gt;'C'!$Q$7,"",VLOOKUP(C728,'C'!$O$9:$P$10,2,FALSE))</f>
        <v/>
      </c>
    </row>
    <row r="729" spans="2:4" x14ac:dyDescent="0.2">
      <c r="B729" s="431">
        <f>IF(LEFT($D729,Dashboard!$N$4)=Dashboard!$N$5,MAX($B$4:$B728)+1,0)</f>
        <v>0</v>
      </c>
      <c r="C729" s="24">
        <v>725</v>
      </c>
      <c r="D729" s="432" t="str">
        <f>IF(C729&gt;'C'!$Q$7,"",VLOOKUP(C729,'C'!$O$9:$P$10,2,FALSE))</f>
        <v/>
      </c>
    </row>
    <row r="730" spans="2:4" x14ac:dyDescent="0.2">
      <c r="B730" s="431">
        <f>IF(LEFT($D730,Dashboard!$N$4)=Dashboard!$N$5,MAX($B$4:$B729)+1,0)</f>
        <v>0</v>
      </c>
      <c r="C730" s="24">
        <v>726</v>
      </c>
      <c r="D730" s="432" t="str">
        <f>IF(C730&gt;'C'!$Q$7,"",VLOOKUP(C730,'C'!$O$9:$P$10,2,FALSE))</f>
        <v/>
      </c>
    </row>
    <row r="731" spans="2:4" x14ac:dyDescent="0.2">
      <c r="B731" s="431">
        <f>IF(LEFT($D731,Dashboard!$N$4)=Dashboard!$N$5,MAX($B$4:$B730)+1,0)</f>
        <v>0</v>
      </c>
      <c r="C731" s="24">
        <v>727</v>
      </c>
      <c r="D731" s="432" t="str">
        <f>IF(C731&gt;'C'!$Q$7,"",VLOOKUP(C731,'C'!$O$9:$P$10,2,FALSE))</f>
        <v/>
      </c>
    </row>
    <row r="732" spans="2:4" x14ac:dyDescent="0.2">
      <c r="B732" s="431">
        <f>IF(LEFT($D732,Dashboard!$N$4)=Dashboard!$N$5,MAX($B$4:$B731)+1,0)</f>
        <v>0</v>
      </c>
      <c r="C732" s="24">
        <v>728</v>
      </c>
      <c r="D732" s="432" t="str">
        <f>IF(C732&gt;'C'!$Q$7,"",VLOOKUP(C732,'C'!$O$9:$P$10,2,FALSE))</f>
        <v/>
      </c>
    </row>
    <row r="733" spans="2:4" x14ac:dyDescent="0.2">
      <c r="B733" s="431">
        <f>IF(LEFT($D733,Dashboard!$N$4)=Dashboard!$N$5,MAX($B$4:$B732)+1,0)</f>
        <v>0</v>
      </c>
      <c r="C733" s="24">
        <v>729</v>
      </c>
      <c r="D733" s="432" t="str">
        <f>IF(C733&gt;'C'!$Q$7,"",VLOOKUP(C733,'C'!$O$9:$P$10,2,FALSE))</f>
        <v/>
      </c>
    </row>
    <row r="734" spans="2:4" x14ac:dyDescent="0.2">
      <c r="B734" s="431">
        <f>IF(LEFT($D734,Dashboard!$N$4)=Dashboard!$N$5,MAX($B$4:$B733)+1,0)</f>
        <v>0</v>
      </c>
      <c r="C734" s="24">
        <v>730</v>
      </c>
      <c r="D734" s="432" t="str">
        <f>IF(C734&gt;'C'!$Q$7,"",VLOOKUP(C734,'C'!$O$9:$P$10,2,FALSE))</f>
        <v/>
      </c>
    </row>
    <row r="735" spans="2:4" x14ac:dyDescent="0.2">
      <c r="B735" s="431">
        <f>IF(LEFT($D735,Dashboard!$N$4)=Dashboard!$N$5,MAX($B$4:$B734)+1,0)</f>
        <v>0</v>
      </c>
      <c r="C735" s="24">
        <v>731</v>
      </c>
      <c r="D735" s="432" t="str">
        <f>IF(C735&gt;'C'!$Q$7,"",VLOOKUP(C735,'C'!$O$9:$P$10,2,FALSE))</f>
        <v/>
      </c>
    </row>
    <row r="736" spans="2:4" x14ac:dyDescent="0.2">
      <c r="B736" s="431">
        <f>IF(LEFT($D736,Dashboard!$N$4)=Dashboard!$N$5,MAX($B$4:$B735)+1,0)</f>
        <v>0</v>
      </c>
      <c r="C736" s="24">
        <v>732</v>
      </c>
      <c r="D736" s="432" t="str">
        <f>IF(C736&gt;'C'!$Q$7,"",VLOOKUP(C736,'C'!$O$9:$P$10,2,FALSE))</f>
        <v/>
      </c>
    </row>
    <row r="737" spans="2:4" x14ac:dyDescent="0.2">
      <c r="B737" s="431">
        <f>IF(LEFT($D737,Dashboard!$N$4)=Dashboard!$N$5,MAX($B$4:$B736)+1,0)</f>
        <v>0</v>
      </c>
      <c r="C737" s="24">
        <v>733</v>
      </c>
      <c r="D737" s="432" t="str">
        <f>IF(C737&gt;'C'!$Q$7,"",VLOOKUP(C737,'C'!$O$9:$P$10,2,FALSE))</f>
        <v/>
      </c>
    </row>
    <row r="738" spans="2:4" x14ac:dyDescent="0.2">
      <c r="B738" s="431">
        <f>IF(LEFT($D738,Dashboard!$N$4)=Dashboard!$N$5,MAX($B$4:$B737)+1,0)</f>
        <v>0</v>
      </c>
      <c r="C738" s="24">
        <v>734</v>
      </c>
      <c r="D738" s="432" t="str">
        <f>IF(C738&gt;'C'!$Q$7,"",VLOOKUP(C738,'C'!$O$9:$P$10,2,FALSE))</f>
        <v/>
      </c>
    </row>
    <row r="739" spans="2:4" x14ac:dyDescent="0.2">
      <c r="B739" s="431">
        <f>IF(LEFT($D739,Dashboard!$N$4)=Dashboard!$N$5,MAX($B$4:$B738)+1,0)</f>
        <v>0</v>
      </c>
      <c r="C739" s="24">
        <v>735</v>
      </c>
      <c r="D739" s="432" t="str">
        <f>IF(C739&gt;'C'!$Q$7,"",VLOOKUP(C739,'C'!$O$9:$P$10,2,FALSE))</f>
        <v/>
      </c>
    </row>
    <row r="740" spans="2:4" x14ac:dyDescent="0.2">
      <c r="B740" s="431">
        <f>IF(LEFT($D740,Dashboard!$N$4)=Dashboard!$N$5,MAX($B$4:$B739)+1,0)</f>
        <v>0</v>
      </c>
      <c r="C740" s="24">
        <v>736</v>
      </c>
      <c r="D740" s="432" t="str">
        <f>IF(C740&gt;'C'!$Q$7,"",VLOOKUP(C740,'C'!$O$9:$P$10,2,FALSE))</f>
        <v/>
      </c>
    </row>
    <row r="741" spans="2:4" x14ac:dyDescent="0.2">
      <c r="B741" s="431">
        <f>IF(LEFT($D741,Dashboard!$N$4)=Dashboard!$N$5,MAX($B$4:$B740)+1,0)</f>
        <v>0</v>
      </c>
      <c r="C741" s="24">
        <v>737</v>
      </c>
      <c r="D741" s="432" t="str">
        <f>IF(C741&gt;'C'!$Q$7,"",VLOOKUP(C741,'C'!$O$9:$P$10,2,FALSE))</f>
        <v/>
      </c>
    </row>
    <row r="742" spans="2:4" x14ac:dyDescent="0.2">
      <c r="B742" s="431">
        <f>IF(LEFT($D742,Dashboard!$N$4)=Dashboard!$N$5,MAX($B$4:$B741)+1,0)</f>
        <v>0</v>
      </c>
      <c r="C742" s="24">
        <v>738</v>
      </c>
      <c r="D742" s="432" t="str">
        <f>IF(C742&gt;'C'!$Q$7,"",VLOOKUP(C742,'C'!$O$9:$P$10,2,FALSE))</f>
        <v/>
      </c>
    </row>
    <row r="743" spans="2:4" x14ac:dyDescent="0.2">
      <c r="B743" s="431">
        <f>IF(LEFT($D743,Dashboard!$N$4)=Dashboard!$N$5,MAX($B$4:$B742)+1,0)</f>
        <v>0</v>
      </c>
      <c r="C743" s="24">
        <v>739</v>
      </c>
      <c r="D743" s="432" t="str">
        <f>IF(C743&gt;'C'!$Q$7,"",VLOOKUP(C743,'C'!$O$9:$P$10,2,FALSE))</f>
        <v/>
      </c>
    </row>
    <row r="744" spans="2:4" x14ac:dyDescent="0.2">
      <c r="B744" s="431">
        <f>IF(LEFT($D744,Dashboard!$N$4)=Dashboard!$N$5,MAX($B$4:$B743)+1,0)</f>
        <v>0</v>
      </c>
      <c r="C744" s="24">
        <v>740</v>
      </c>
      <c r="D744" s="432" t="str">
        <f>IF(C744&gt;'C'!$Q$7,"",VLOOKUP(C744,'C'!$O$9:$P$10,2,FALSE))</f>
        <v/>
      </c>
    </row>
    <row r="745" spans="2:4" x14ac:dyDescent="0.2">
      <c r="B745" s="431">
        <f>IF(LEFT($D745,Dashboard!$N$4)=Dashboard!$N$5,MAX($B$4:$B744)+1,0)</f>
        <v>0</v>
      </c>
      <c r="C745" s="24">
        <v>741</v>
      </c>
      <c r="D745" s="432" t="str">
        <f>IF(C745&gt;'C'!$Q$7,"",VLOOKUP(C745,'C'!$O$9:$P$10,2,FALSE))</f>
        <v/>
      </c>
    </row>
    <row r="746" spans="2:4" x14ac:dyDescent="0.2">
      <c r="B746" s="431">
        <f>IF(LEFT($D746,Dashboard!$N$4)=Dashboard!$N$5,MAX($B$4:$B745)+1,0)</f>
        <v>0</v>
      </c>
      <c r="C746" s="24">
        <v>742</v>
      </c>
      <c r="D746" s="432" t="str">
        <f>IF(C746&gt;'C'!$Q$7,"",VLOOKUP(C746,'C'!$O$9:$P$10,2,FALSE))</f>
        <v/>
      </c>
    </row>
    <row r="747" spans="2:4" x14ac:dyDescent="0.2">
      <c r="B747" s="431">
        <f>IF(LEFT($D747,Dashboard!$N$4)=Dashboard!$N$5,MAX($B$4:$B746)+1,0)</f>
        <v>0</v>
      </c>
      <c r="C747" s="24">
        <v>743</v>
      </c>
      <c r="D747" s="432" t="str">
        <f>IF(C747&gt;'C'!$Q$7,"",VLOOKUP(C747,'C'!$O$9:$P$10,2,FALSE))</f>
        <v/>
      </c>
    </row>
    <row r="748" spans="2:4" x14ac:dyDescent="0.2">
      <c r="B748" s="431">
        <f>IF(LEFT($D748,Dashboard!$N$4)=Dashboard!$N$5,MAX($B$4:$B747)+1,0)</f>
        <v>0</v>
      </c>
      <c r="C748" s="24">
        <v>744</v>
      </c>
      <c r="D748" s="432" t="str">
        <f>IF(C748&gt;'C'!$Q$7,"",VLOOKUP(C748,'C'!$O$9:$P$10,2,FALSE))</f>
        <v/>
      </c>
    </row>
    <row r="749" spans="2:4" x14ac:dyDescent="0.2">
      <c r="B749" s="431">
        <f>IF(LEFT($D749,Dashboard!$N$4)=Dashboard!$N$5,MAX($B$4:$B748)+1,0)</f>
        <v>0</v>
      </c>
      <c r="C749" s="24">
        <v>745</v>
      </c>
      <c r="D749" s="432" t="str">
        <f>IF(C749&gt;'C'!$Q$7,"",VLOOKUP(C749,'C'!$O$9:$P$10,2,FALSE))</f>
        <v/>
      </c>
    </row>
    <row r="750" spans="2:4" x14ac:dyDescent="0.2">
      <c r="B750" s="431">
        <f>IF(LEFT($D750,Dashboard!$N$4)=Dashboard!$N$5,MAX($B$4:$B749)+1,0)</f>
        <v>0</v>
      </c>
      <c r="C750" s="24">
        <v>746</v>
      </c>
      <c r="D750" s="432" t="str">
        <f>IF(C750&gt;'C'!$Q$7,"",VLOOKUP(C750,'C'!$O$9:$P$10,2,FALSE))</f>
        <v/>
      </c>
    </row>
    <row r="751" spans="2:4" x14ac:dyDescent="0.2">
      <c r="B751" s="431">
        <f>IF(LEFT($D751,Dashboard!$N$4)=Dashboard!$N$5,MAX($B$4:$B750)+1,0)</f>
        <v>0</v>
      </c>
      <c r="C751" s="24">
        <v>747</v>
      </c>
      <c r="D751" s="432" t="str">
        <f>IF(C751&gt;'C'!$Q$7,"",VLOOKUP(C751,'C'!$O$9:$P$10,2,FALSE))</f>
        <v/>
      </c>
    </row>
    <row r="752" spans="2:4" x14ac:dyDescent="0.2">
      <c r="B752" s="431">
        <f>IF(LEFT($D752,Dashboard!$N$4)=Dashboard!$N$5,MAX($B$4:$B751)+1,0)</f>
        <v>0</v>
      </c>
      <c r="C752" s="24">
        <v>748</v>
      </c>
      <c r="D752" s="432" t="str">
        <f>IF(C752&gt;'C'!$Q$7,"",VLOOKUP(C752,'C'!$O$9:$P$10,2,FALSE))</f>
        <v/>
      </c>
    </row>
    <row r="753" spans="2:4" x14ac:dyDescent="0.2">
      <c r="B753" s="431">
        <f>IF(LEFT($D753,Dashboard!$N$4)=Dashboard!$N$5,MAX($B$4:$B752)+1,0)</f>
        <v>0</v>
      </c>
      <c r="C753" s="24">
        <v>749</v>
      </c>
      <c r="D753" s="432" t="str">
        <f>IF(C753&gt;'C'!$Q$7,"",VLOOKUP(C753,'C'!$O$9:$P$10,2,FALSE))</f>
        <v/>
      </c>
    </row>
    <row r="754" spans="2:4" x14ac:dyDescent="0.2">
      <c r="B754" s="431">
        <f>IF(LEFT($D754,Dashboard!$N$4)=Dashboard!$N$5,MAX($B$4:$B753)+1,0)</f>
        <v>0</v>
      </c>
      <c r="C754" s="24">
        <v>750</v>
      </c>
      <c r="D754" s="432" t="str">
        <f>IF(C754&gt;'C'!$Q$7,"",VLOOKUP(C754,'C'!$O$9:$P$10,2,FALSE))</f>
        <v/>
      </c>
    </row>
    <row r="755" spans="2:4" x14ac:dyDescent="0.2">
      <c r="B755" s="431">
        <f>IF(LEFT($D755,Dashboard!$N$4)=Dashboard!$N$5,MAX($B$4:$B754)+1,0)</f>
        <v>0</v>
      </c>
      <c r="C755" s="24">
        <v>751</v>
      </c>
      <c r="D755" s="432" t="str">
        <f>IF(C755&gt;'C'!$Q$7,"",VLOOKUP(C755,'C'!$O$9:$P$10,2,FALSE))</f>
        <v/>
      </c>
    </row>
    <row r="756" spans="2:4" x14ac:dyDescent="0.2">
      <c r="B756" s="431">
        <f>IF(LEFT($D756,Dashboard!$N$4)=Dashboard!$N$5,MAX($B$4:$B755)+1,0)</f>
        <v>0</v>
      </c>
      <c r="C756" s="24">
        <v>752</v>
      </c>
      <c r="D756" s="432" t="str">
        <f>IF(C756&gt;'C'!$Q$7,"",VLOOKUP(C756,'C'!$O$9:$P$10,2,FALSE))</f>
        <v/>
      </c>
    </row>
    <row r="757" spans="2:4" x14ac:dyDescent="0.2">
      <c r="B757" s="431">
        <f>IF(LEFT($D757,Dashboard!$N$4)=Dashboard!$N$5,MAX($B$4:$B756)+1,0)</f>
        <v>0</v>
      </c>
      <c r="C757" s="24">
        <v>753</v>
      </c>
      <c r="D757" s="432" t="str">
        <f>IF(C757&gt;'C'!$Q$7,"",VLOOKUP(C757,'C'!$O$9:$P$10,2,FALSE))</f>
        <v/>
      </c>
    </row>
    <row r="758" spans="2:4" x14ac:dyDescent="0.2">
      <c r="B758" s="431">
        <f>IF(LEFT($D758,Dashboard!$N$4)=Dashboard!$N$5,MAX($B$4:$B757)+1,0)</f>
        <v>0</v>
      </c>
      <c r="C758" s="24">
        <v>754</v>
      </c>
      <c r="D758" s="432" t="str">
        <f>IF(C758&gt;'C'!$Q$7,"",VLOOKUP(C758,'C'!$O$9:$P$10,2,FALSE))</f>
        <v/>
      </c>
    </row>
    <row r="759" spans="2:4" x14ac:dyDescent="0.2">
      <c r="B759" s="431">
        <f>IF(LEFT($D759,Dashboard!$N$4)=Dashboard!$N$5,MAX($B$4:$B758)+1,0)</f>
        <v>0</v>
      </c>
      <c r="C759" s="24">
        <v>755</v>
      </c>
      <c r="D759" s="432" t="str">
        <f>IF(C759&gt;'C'!$Q$7,"",VLOOKUP(C759,'C'!$O$9:$P$10,2,FALSE))</f>
        <v/>
      </c>
    </row>
    <row r="760" spans="2:4" x14ac:dyDescent="0.2">
      <c r="B760" s="431">
        <f>IF(LEFT($D760,Dashboard!$N$4)=Dashboard!$N$5,MAX($B$4:$B759)+1,0)</f>
        <v>0</v>
      </c>
      <c r="C760" s="24">
        <v>756</v>
      </c>
      <c r="D760" s="432" t="str">
        <f>IF(C760&gt;'C'!$Q$7,"",VLOOKUP(C760,'C'!$O$9:$P$10,2,FALSE))</f>
        <v/>
      </c>
    </row>
    <row r="761" spans="2:4" x14ac:dyDescent="0.2">
      <c r="B761" s="431">
        <f>IF(LEFT($D761,Dashboard!$N$4)=Dashboard!$N$5,MAX($B$4:$B760)+1,0)</f>
        <v>0</v>
      </c>
      <c r="C761" s="24">
        <v>757</v>
      </c>
      <c r="D761" s="432" t="str">
        <f>IF(C761&gt;'C'!$Q$7,"",VLOOKUP(C761,'C'!$O$9:$P$10,2,FALSE))</f>
        <v/>
      </c>
    </row>
    <row r="762" spans="2:4" x14ac:dyDescent="0.2">
      <c r="B762" s="431">
        <f>IF(LEFT($D762,Dashboard!$N$4)=Dashboard!$N$5,MAX($B$4:$B761)+1,0)</f>
        <v>0</v>
      </c>
      <c r="C762" s="24">
        <v>758</v>
      </c>
      <c r="D762" s="432" t="str">
        <f>IF(C762&gt;'C'!$Q$7,"",VLOOKUP(C762,'C'!$O$9:$P$10,2,FALSE))</f>
        <v/>
      </c>
    </row>
    <row r="763" spans="2:4" x14ac:dyDescent="0.2">
      <c r="B763" s="431">
        <f>IF(LEFT($D763,Dashboard!$N$4)=Dashboard!$N$5,MAX($B$4:$B762)+1,0)</f>
        <v>0</v>
      </c>
      <c r="C763" s="24">
        <v>759</v>
      </c>
      <c r="D763" s="432" t="str">
        <f>IF(C763&gt;'C'!$Q$7,"",VLOOKUP(C763,'C'!$O$9:$P$10,2,FALSE))</f>
        <v/>
      </c>
    </row>
    <row r="764" spans="2:4" x14ac:dyDescent="0.2">
      <c r="B764" s="431">
        <f>IF(LEFT($D764,Dashboard!$N$4)=Dashboard!$N$5,MAX($B$4:$B763)+1,0)</f>
        <v>0</v>
      </c>
      <c r="C764" s="24">
        <v>760</v>
      </c>
      <c r="D764" s="432" t="str">
        <f>IF(C764&gt;'C'!$Q$7,"",VLOOKUP(C764,'C'!$O$9:$P$10,2,FALSE))</f>
        <v/>
      </c>
    </row>
    <row r="765" spans="2:4" x14ac:dyDescent="0.2">
      <c r="B765" s="431">
        <f>IF(LEFT($D765,Dashboard!$N$4)=Dashboard!$N$5,MAX($B$4:$B764)+1,0)</f>
        <v>0</v>
      </c>
      <c r="C765" s="24">
        <v>761</v>
      </c>
      <c r="D765" s="432" t="str">
        <f>IF(C765&gt;'C'!$Q$7,"",VLOOKUP(C765,'C'!$O$9:$P$10,2,FALSE))</f>
        <v/>
      </c>
    </row>
    <row r="766" spans="2:4" x14ac:dyDescent="0.2">
      <c r="B766" s="431">
        <f>IF(LEFT($D766,Dashboard!$N$4)=Dashboard!$N$5,MAX($B$4:$B765)+1,0)</f>
        <v>0</v>
      </c>
      <c r="C766" s="24">
        <v>762</v>
      </c>
      <c r="D766" s="432" t="str">
        <f>IF(C766&gt;'C'!$Q$7,"",VLOOKUP(C766,'C'!$O$9:$P$10,2,FALSE))</f>
        <v/>
      </c>
    </row>
    <row r="767" spans="2:4" x14ac:dyDescent="0.2">
      <c r="B767" s="431">
        <f>IF(LEFT($D767,Dashboard!$N$4)=Dashboard!$N$5,MAX($B$4:$B766)+1,0)</f>
        <v>0</v>
      </c>
      <c r="C767" s="24">
        <v>763</v>
      </c>
      <c r="D767" s="432" t="str">
        <f>IF(C767&gt;'C'!$Q$7,"",VLOOKUP(C767,'C'!$O$9:$P$10,2,FALSE))</f>
        <v/>
      </c>
    </row>
    <row r="768" spans="2:4" x14ac:dyDescent="0.2">
      <c r="B768" s="431">
        <f>IF(LEFT($D768,Dashboard!$N$4)=Dashboard!$N$5,MAX($B$4:$B767)+1,0)</f>
        <v>0</v>
      </c>
      <c r="C768" s="24">
        <v>764</v>
      </c>
      <c r="D768" s="432" t="str">
        <f>IF(C768&gt;'C'!$Q$7,"",VLOOKUP(C768,'C'!$O$9:$P$10,2,FALSE))</f>
        <v/>
      </c>
    </row>
    <row r="769" spans="2:4" x14ac:dyDescent="0.2">
      <c r="B769" s="431">
        <f>IF(LEFT($D769,Dashboard!$N$4)=Dashboard!$N$5,MAX($B$4:$B768)+1,0)</f>
        <v>0</v>
      </c>
      <c r="C769" s="24">
        <v>765</v>
      </c>
      <c r="D769" s="432" t="str">
        <f>IF(C769&gt;'C'!$Q$7,"",VLOOKUP(C769,'C'!$O$9:$P$10,2,FALSE))</f>
        <v/>
      </c>
    </row>
    <row r="770" spans="2:4" x14ac:dyDescent="0.2">
      <c r="B770" s="431">
        <f>IF(LEFT($D770,Dashboard!$N$4)=Dashboard!$N$5,MAX($B$4:$B769)+1,0)</f>
        <v>0</v>
      </c>
      <c r="C770" s="24">
        <v>766</v>
      </c>
      <c r="D770" s="432" t="str">
        <f>IF(C770&gt;'C'!$Q$7,"",VLOOKUP(C770,'C'!$O$9:$P$10,2,FALSE))</f>
        <v/>
      </c>
    </row>
    <row r="771" spans="2:4" x14ac:dyDescent="0.2">
      <c r="B771" s="431">
        <f>IF(LEFT($D771,Dashboard!$N$4)=Dashboard!$N$5,MAX($B$4:$B770)+1,0)</f>
        <v>0</v>
      </c>
      <c r="C771" s="24">
        <v>767</v>
      </c>
      <c r="D771" s="432" t="str">
        <f>IF(C771&gt;'C'!$Q$7,"",VLOOKUP(C771,'C'!$O$9:$P$10,2,FALSE))</f>
        <v/>
      </c>
    </row>
    <row r="772" spans="2:4" x14ac:dyDescent="0.2">
      <c r="B772" s="431">
        <f>IF(LEFT($D772,Dashboard!$N$4)=Dashboard!$N$5,MAX($B$4:$B771)+1,0)</f>
        <v>0</v>
      </c>
      <c r="C772" s="24">
        <v>768</v>
      </c>
      <c r="D772" s="432" t="str">
        <f>IF(C772&gt;'C'!$Q$7,"",VLOOKUP(C772,'C'!$O$9:$P$10,2,FALSE))</f>
        <v/>
      </c>
    </row>
    <row r="773" spans="2:4" x14ac:dyDescent="0.2">
      <c r="B773" s="431">
        <f>IF(LEFT($D773,Dashboard!$N$4)=Dashboard!$N$5,MAX($B$4:$B772)+1,0)</f>
        <v>0</v>
      </c>
      <c r="C773" s="24">
        <v>769</v>
      </c>
      <c r="D773" s="432" t="str">
        <f>IF(C773&gt;'C'!$Q$7,"",VLOOKUP(C773,'C'!$O$9:$P$10,2,FALSE))</f>
        <v/>
      </c>
    </row>
    <row r="774" spans="2:4" x14ac:dyDescent="0.2">
      <c r="B774" s="431">
        <f>IF(LEFT($D774,Dashboard!$N$4)=Dashboard!$N$5,MAX($B$4:$B773)+1,0)</f>
        <v>0</v>
      </c>
      <c r="C774" s="24">
        <v>770</v>
      </c>
      <c r="D774" s="432" t="str">
        <f>IF(C774&gt;'C'!$Q$7,"",VLOOKUP(C774,'C'!$O$9:$P$10,2,FALSE))</f>
        <v/>
      </c>
    </row>
    <row r="775" spans="2:4" x14ac:dyDescent="0.2">
      <c r="B775" s="431">
        <f>IF(LEFT($D775,Dashboard!$N$4)=Dashboard!$N$5,MAX($B$4:$B774)+1,0)</f>
        <v>0</v>
      </c>
      <c r="C775" s="24">
        <v>771</v>
      </c>
      <c r="D775" s="432" t="str">
        <f>IF(C775&gt;'C'!$Q$7,"",VLOOKUP(C775,'C'!$O$9:$P$10,2,FALSE))</f>
        <v/>
      </c>
    </row>
    <row r="776" spans="2:4" x14ac:dyDescent="0.2">
      <c r="B776" s="431">
        <f>IF(LEFT($D776,Dashboard!$N$4)=Dashboard!$N$5,MAX($B$4:$B775)+1,0)</f>
        <v>0</v>
      </c>
      <c r="C776" s="24">
        <v>772</v>
      </c>
      <c r="D776" s="432" t="str">
        <f>IF(C776&gt;'C'!$Q$7,"",VLOOKUP(C776,'C'!$O$9:$P$10,2,FALSE))</f>
        <v/>
      </c>
    </row>
    <row r="777" spans="2:4" x14ac:dyDescent="0.2">
      <c r="B777" s="431">
        <f>IF(LEFT($D777,Dashboard!$N$4)=Dashboard!$N$5,MAX($B$4:$B776)+1,0)</f>
        <v>0</v>
      </c>
      <c r="C777" s="24">
        <v>773</v>
      </c>
      <c r="D777" s="432" t="str">
        <f>IF(C777&gt;'C'!$Q$7,"",VLOOKUP(C777,'C'!$O$9:$P$10,2,FALSE))</f>
        <v/>
      </c>
    </row>
    <row r="778" spans="2:4" x14ac:dyDescent="0.2">
      <c r="B778" s="431">
        <f>IF(LEFT($D778,Dashboard!$N$4)=Dashboard!$N$5,MAX($B$4:$B777)+1,0)</f>
        <v>0</v>
      </c>
      <c r="C778" s="24">
        <v>774</v>
      </c>
      <c r="D778" s="432" t="str">
        <f>IF(C778&gt;'C'!$Q$7,"",VLOOKUP(C778,'C'!$O$9:$P$10,2,FALSE))</f>
        <v/>
      </c>
    </row>
    <row r="779" spans="2:4" x14ac:dyDescent="0.2">
      <c r="B779" s="431">
        <f>IF(LEFT($D779,Dashboard!$N$4)=Dashboard!$N$5,MAX($B$4:$B778)+1,0)</f>
        <v>0</v>
      </c>
      <c r="C779" s="24">
        <v>775</v>
      </c>
      <c r="D779" s="432" t="str">
        <f>IF(C779&gt;'C'!$Q$7,"",VLOOKUP(C779,'C'!$O$9:$P$10,2,FALSE))</f>
        <v/>
      </c>
    </row>
    <row r="780" spans="2:4" x14ac:dyDescent="0.2">
      <c r="B780" s="431">
        <f>IF(LEFT($D780,Dashboard!$N$4)=Dashboard!$N$5,MAX($B$4:$B779)+1,0)</f>
        <v>0</v>
      </c>
      <c r="C780" s="24">
        <v>776</v>
      </c>
      <c r="D780" s="432" t="str">
        <f>IF(C780&gt;'C'!$Q$7,"",VLOOKUP(C780,'C'!$O$9:$P$10,2,FALSE))</f>
        <v/>
      </c>
    </row>
    <row r="781" spans="2:4" x14ac:dyDescent="0.2">
      <c r="B781" s="431">
        <f>IF(LEFT($D781,Dashboard!$N$4)=Dashboard!$N$5,MAX($B$4:$B780)+1,0)</f>
        <v>0</v>
      </c>
      <c r="C781" s="24">
        <v>777</v>
      </c>
      <c r="D781" s="432" t="str">
        <f>IF(C781&gt;'C'!$Q$7,"",VLOOKUP(C781,'C'!$O$9:$P$10,2,FALSE))</f>
        <v/>
      </c>
    </row>
    <row r="782" spans="2:4" x14ac:dyDescent="0.2">
      <c r="B782" s="431">
        <f>IF(LEFT($D782,Dashboard!$N$4)=Dashboard!$N$5,MAX($B$4:$B781)+1,0)</f>
        <v>0</v>
      </c>
      <c r="C782" s="24">
        <v>778</v>
      </c>
      <c r="D782" s="432" t="str">
        <f>IF(C782&gt;'C'!$Q$7,"",VLOOKUP(C782,'C'!$O$9:$P$10,2,FALSE))</f>
        <v/>
      </c>
    </row>
    <row r="783" spans="2:4" x14ac:dyDescent="0.2">
      <c r="B783" s="431">
        <f>IF(LEFT($D783,Dashboard!$N$4)=Dashboard!$N$5,MAX($B$4:$B782)+1,0)</f>
        <v>0</v>
      </c>
      <c r="C783" s="24">
        <v>779</v>
      </c>
      <c r="D783" s="432" t="str">
        <f>IF(C783&gt;'C'!$Q$7,"",VLOOKUP(C783,'C'!$O$9:$P$10,2,FALSE))</f>
        <v/>
      </c>
    </row>
    <row r="784" spans="2:4" x14ac:dyDescent="0.2">
      <c r="B784" s="431">
        <f>IF(LEFT($D784,Dashboard!$N$4)=Dashboard!$N$5,MAX($B$4:$B783)+1,0)</f>
        <v>0</v>
      </c>
      <c r="C784" s="24">
        <v>780</v>
      </c>
      <c r="D784" s="432" t="str">
        <f>IF(C784&gt;'C'!$Q$7,"",VLOOKUP(C784,'C'!$O$9:$P$10,2,FALSE))</f>
        <v/>
      </c>
    </row>
    <row r="785" spans="2:4" x14ac:dyDescent="0.2">
      <c r="B785" s="431">
        <f>IF(LEFT($D785,Dashboard!$N$4)=Dashboard!$N$5,MAX($B$4:$B784)+1,0)</f>
        <v>0</v>
      </c>
      <c r="C785" s="24">
        <v>781</v>
      </c>
      <c r="D785" s="432" t="str">
        <f>IF(C785&gt;'C'!$Q$7,"",VLOOKUP(C785,'C'!$O$9:$P$10,2,FALSE))</f>
        <v/>
      </c>
    </row>
    <row r="786" spans="2:4" x14ac:dyDescent="0.2">
      <c r="B786" s="431">
        <f>IF(LEFT($D786,Dashboard!$N$4)=Dashboard!$N$5,MAX($B$4:$B785)+1,0)</f>
        <v>0</v>
      </c>
      <c r="C786" s="24">
        <v>782</v>
      </c>
      <c r="D786" s="432" t="str">
        <f>IF(C786&gt;'C'!$Q$7,"",VLOOKUP(C786,'C'!$O$9:$P$10,2,FALSE))</f>
        <v/>
      </c>
    </row>
    <row r="787" spans="2:4" x14ac:dyDescent="0.2">
      <c r="B787" s="431">
        <f>IF(LEFT($D787,Dashboard!$N$4)=Dashboard!$N$5,MAX($B$4:$B786)+1,0)</f>
        <v>0</v>
      </c>
      <c r="C787" s="24">
        <v>783</v>
      </c>
      <c r="D787" s="432" t="str">
        <f>IF(C787&gt;'C'!$Q$7,"",VLOOKUP(C787,'C'!$O$9:$P$10,2,FALSE))</f>
        <v/>
      </c>
    </row>
    <row r="788" spans="2:4" x14ac:dyDescent="0.2">
      <c r="B788" s="431">
        <f>IF(LEFT($D788,Dashboard!$N$4)=Dashboard!$N$5,MAX($B$4:$B787)+1,0)</f>
        <v>0</v>
      </c>
      <c r="C788" s="24">
        <v>784</v>
      </c>
      <c r="D788" s="432" t="str">
        <f>IF(C788&gt;'C'!$Q$7,"",VLOOKUP(C788,'C'!$O$9:$P$10,2,FALSE))</f>
        <v/>
      </c>
    </row>
    <row r="789" spans="2:4" x14ac:dyDescent="0.2">
      <c r="B789" s="431">
        <f>IF(LEFT($D789,Dashboard!$N$4)=Dashboard!$N$5,MAX($B$4:$B788)+1,0)</f>
        <v>0</v>
      </c>
      <c r="C789" s="24">
        <v>785</v>
      </c>
      <c r="D789" s="432" t="str">
        <f>IF(C789&gt;'C'!$Q$7,"",VLOOKUP(C789,'C'!$O$9:$P$10,2,FALSE))</f>
        <v/>
      </c>
    </row>
    <row r="790" spans="2:4" x14ac:dyDescent="0.2">
      <c r="B790" s="431">
        <f>IF(LEFT($D790,Dashboard!$N$4)=Dashboard!$N$5,MAX($B$4:$B789)+1,0)</f>
        <v>0</v>
      </c>
      <c r="C790" s="24">
        <v>786</v>
      </c>
      <c r="D790" s="432" t="str">
        <f>IF(C790&gt;'C'!$Q$7,"",VLOOKUP(C790,'C'!$O$9:$P$10,2,FALSE))</f>
        <v/>
      </c>
    </row>
    <row r="791" spans="2:4" x14ac:dyDescent="0.2">
      <c r="B791" s="431">
        <f>IF(LEFT($D791,Dashboard!$N$4)=Dashboard!$N$5,MAX($B$4:$B790)+1,0)</f>
        <v>0</v>
      </c>
      <c r="C791" s="24">
        <v>787</v>
      </c>
      <c r="D791" s="432" t="str">
        <f>IF(C791&gt;'C'!$Q$7,"",VLOOKUP(C791,'C'!$O$9:$P$10,2,FALSE))</f>
        <v/>
      </c>
    </row>
    <row r="792" spans="2:4" x14ac:dyDescent="0.2">
      <c r="B792" s="431">
        <f>IF(LEFT($D792,Dashboard!$N$4)=Dashboard!$N$5,MAX($B$4:$B791)+1,0)</f>
        <v>0</v>
      </c>
      <c r="C792" s="24">
        <v>788</v>
      </c>
      <c r="D792" s="432" t="str">
        <f>IF(C792&gt;'C'!$Q$7,"",VLOOKUP(C792,'C'!$O$9:$P$10,2,FALSE))</f>
        <v/>
      </c>
    </row>
    <row r="793" spans="2:4" x14ac:dyDescent="0.2">
      <c r="B793" s="431">
        <f>IF(LEFT($D793,Dashboard!$N$4)=Dashboard!$N$5,MAX($B$4:$B792)+1,0)</f>
        <v>0</v>
      </c>
      <c r="C793" s="24">
        <v>789</v>
      </c>
      <c r="D793" s="432" t="str">
        <f>IF(C793&gt;'C'!$Q$7,"",VLOOKUP(C793,'C'!$O$9:$P$10,2,FALSE))</f>
        <v/>
      </c>
    </row>
    <row r="794" spans="2:4" x14ac:dyDescent="0.2">
      <c r="B794" s="431">
        <f>IF(LEFT($D794,Dashboard!$N$4)=Dashboard!$N$5,MAX($B$4:$B793)+1,0)</f>
        <v>0</v>
      </c>
      <c r="C794" s="24">
        <v>790</v>
      </c>
      <c r="D794" s="432" t="str">
        <f>IF(C794&gt;'C'!$Q$7,"",VLOOKUP(C794,'C'!$O$9:$P$10,2,FALSE))</f>
        <v/>
      </c>
    </row>
    <row r="795" spans="2:4" x14ac:dyDescent="0.2">
      <c r="B795" s="431">
        <f>IF(LEFT($D795,Dashboard!$N$4)=Dashboard!$N$5,MAX($B$4:$B794)+1,0)</f>
        <v>0</v>
      </c>
      <c r="C795" s="24">
        <v>791</v>
      </c>
      <c r="D795" s="432" t="str">
        <f>IF(C795&gt;'C'!$Q$7,"",VLOOKUP(C795,'C'!$O$9:$P$10,2,FALSE))</f>
        <v/>
      </c>
    </row>
    <row r="796" spans="2:4" x14ac:dyDescent="0.2">
      <c r="B796" s="431">
        <f>IF(LEFT($D796,Dashboard!$N$4)=Dashboard!$N$5,MAX($B$4:$B795)+1,0)</f>
        <v>0</v>
      </c>
      <c r="C796" s="24">
        <v>792</v>
      </c>
      <c r="D796" s="432" t="str">
        <f>IF(C796&gt;'C'!$Q$7,"",VLOOKUP(C796,'C'!$O$9:$P$10,2,FALSE))</f>
        <v/>
      </c>
    </row>
    <row r="797" spans="2:4" x14ac:dyDescent="0.2">
      <c r="B797" s="431">
        <f>IF(LEFT($D797,Dashboard!$N$4)=Dashboard!$N$5,MAX($B$4:$B796)+1,0)</f>
        <v>0</v>
      </c>
      <c r="C797" s="24">
        <v>793</v>
      </c>
      <c r="D797" s="432" t="str">
        <f>IF(C797&gt;'C'!$Q$7,"",VLOOKUP(C797,'C'!$O$9:$P$10,2,FALSE))</f>
        <v/>
      </c>
    </row>
    <row r="798" spans="2:4" x14ac:dyDescent="0.2">
      <c r="B798" s="431">
        <f>IF(LEFT($D798,Dashboard!$N$4)=Dashboard!$N$5,MAX($B$4:$B797)+1,0)</f>
        <v>0</v>
      </c>
      <c r="C798" s="24">
        <v>794</v>
      </c>
      <c r="D798" s="432" t="str">
        <f>IF(C798&gt;'C'!$Q$7,"",VLOOKUP(C798,'C'!$O$9:$P$10,2,FALSE))</f>
        <v/>
      </c>
    </row>
    <row r="799" spans="2:4" x14ac:dyDescent="0.2">
      <c r="B799" s="431">
        <f>IF(LEFT($D799,Dashboard!$N$4)=Dashboard!$N$5,MAX($B$4:$B798)+1,0)</f>
        <v>0</v>
      </c>
      <c r="C799" s="24">
        <v>795</v>
      </c>
      <c r="D799" s="432" t="str">
        <f>IF(C799&gt;'C'!$Q$7,"",VLOOKUP(C799,'C'!$O$9:$P$10,2,FALSE))</f>
        <v/>
      </c>
    </row>
    <row r="800" spans="2:4" x14ac:dyDescent="0.2">
      <c r="B800" s="431">
        <f>IF(LEFT($D800,Dashboard!$N$4)=Dashboard!$N$5,MAX($B$4:$B799)+1,0)</f>
        <v>0</v>
      </c>
      <c r="C800" s="24">
        <v>796</v>
      </c>
      <c r="D800" s="432" t="str">
        <f>IF(C800&gt;'C'!$Q$7,"",VLOOKUP(C800,'C'!$O$9:$P$10,2,FALSE))</f>
        <v/>
      </c>
    </row>
    <row r="801" spans="2:4" x14ac:dyDescent="0.2">
      <c r="B801" s="431">
        <f>IF(LEFT($D801,Dashboard!$N$4)=Dashboard!$N$5,MAX($B$4:$B800)+1,0)</f>
        <v>0</v>
      </c>
      <c r="C801" s="24">
        <v>797</v>
      </c>
      <c r="D801" s="432" t="str">
        <f>IF(C801&gt;'C'!$Q$7,"",VLOOKUP(C801,'C'!$O$9:$P$10,2,FALSE))</f>
        <v/>
      </c>
    </row>
    <row r="802" spans="2:4" x14ac:dyDescent="0.2">
      <c r="B802" s="431">
        <f>IF(LEFT($D802,Dashboard!$N$4)=Dashboard!$N$5,MAX($B$4:$B801)+1,0)</f>
        <v>0</v>
      </c>
      <c r="C802" s="24">
        <v>798</v>
      </c>
      <c r="D802" s="432" t="str">
        <f>IF(C802&gt;'C'!$Q$7,"",VLOOKUP(C802,'C'!$O$9:$P$10,2,FALSE))</f>
        <v/>
      </c>
    </row>
    <row r="803" spans="2:4" x14ac:dyDescent="0.2">
      <c r="B803" s="431">
        <f>IF(LEFT($D803,Dashboard!$N$4)=Dashboard!$N$5,MAX($B$4:$B802)+1,0)</f>
        <v>0</v>
      </c>
      <c r="C803" s="24">
        <v>799</v>
      </c>
      <c r="D803" s="432" t="str">
        <f>IF(C803&gt;'C'!$Q$7,"",VLOOKUP(C803,'C'!$O$9:$P$10,2,FALSE))</f>
        <v/>
      </c>
    </row>
    <row r="804" spans="2:4" x14ac:dyDescent="0.2">
      <c r="B804" s="431">
        <f>IF(LEFT($D804,Dashboard!$N$4)=Dashboard!$N$5,MAX($B$4:$B803)+1,0)</f>
        <v>0</v>
      </c>
      <c r="C804" s="24">
        <v>800</v>
      </c>
      <c r="D804" s="432" t="str">
        <f>IF(C804&gt;'C'!$Q$7,"",VLOOKUP(C804,'C'!$O$9:$P$10,2,FALSE))</f>
        <v/>
      </c>
    </row>
    <row r="805" spans="2:4" x14ac:dyDescent="0.2">
      <c r="B805" s="431">
        <f>IF(LEFT($D805,Dashboard!$N$4)=Dashboard!$N$5,MAX($B$4:$B804)+1,0)</f>
        <v>0</v>
      </c>
      <c r="C805" s="24">
        <v>801</v>
      </c>
      <c r="D805" s="432" t="str">
        <f>IF(C805&gt;'C'!$Q$7,"",VLOOKUP(C805,'C'!$O$9:$P$10,2,FALSE))</f>
        <v/>
      </c>
    </row>
    <row r="806" spans="2:4" x14ac:dyDescent="0.2">
      <c r="B806" s="431">
        <f>IF(LEFT($D806,Dashboard!$N$4)=Dashboard!$N$5,MAX($B$4:$B805)+1,0)</f>
        <v>0</v>
      </c>
      <c r="C806" s="24">
        <v>802</v>
      </c>
      <c r="D806" s="432" t="str">
        <f>IF(C806&gt;'C'!$Q$7,"",VLOOKUP(C806,'C'!$O$9:$P$10,2,FALSE))</f>
        <v/>
      </c>
    </row>
    <row r="807" spans="2:4" x14ac:dyDescent="0.2">
      <c r="B807" s="431">
        <f>IF(LEFT($D807,Dashboard!$N$4)=Dashboard!$N$5,MAX($B$4:$B806)+1,0)</f>
        <v>0</v>
      </c>
      <c r="C807" s="24">
        <v>803</v>
      </c>
      <c r="D807" s="432" t="str">
        <f>IF(C807&gt;'C'!$Q$7,"",VLOOKUP(C807,'C'!$O$9:$P$10,2,FALSE))</f>
        <v/>
      </c>
    </row>
    <row r="808" spans="2:4" x14ac:dyDescent="0.2">
      <c r="B808" s="431">
        <f>IF(LEFT($D808,Dashboard!$N$4)=Dashboard!$N$5,MAX($B$4:$B807)+1,0)</f>
        <v>0</v>
      </c>
      <c r="C808" s="24">
        <v>804</v>
      </c>
      <c r="D808" s="432" t="str">
        <f>IF(C808&gt;'C'!$Q$7,"",VLOOKUP(C808,'C'!$O$9:$P$10,2,FALSE))</f>
        <v/>
      </c>
    </row>
    <row r="809" spans="2:4" x14ac:dyDescent="0.2">
      <c r="B809" s="431">
        <f>IF(LEFT($D809,Dashboard!$N$4)=Dashboard!$N$5,MAX($B$4:$B808)+1,0)</f>
        <v>0</v>
      </c>
      <c r="C809" s="24">
        <v>805</v>
      </c>
      <c r="D809" s="432" t="str">
        <f>IF(C809&gt;'C'!$Q$7,"",VLOOKUP(C809,'C'!$O$9:$P$10,2,FALSE))</f>
        <v/>
      </c>
    </row>
    <row r="810" spans="2:4" x14ac:dyDescent="0.2">
      <c r="B810" s="431">
        <f>IF(LEFT($D810,Dashboard!$N$4)=Dashboard!$N$5,MAX($B$4:$B809)+1,0)</f>
        <v>0</v>
      </c>
      <c r="C810" s="24">
        <v>806</v>
      </c>
      <c r="D810" s="432" t="str">
        <f>IF(C810&gt;'C'!$Q$7,"",VLOOKUP(C810,'C'!$O$9:$P$10,2,FALSE))</f>
        <v/>
      </c>
    </row>
    <row r="811" spans="2:4" x14ac:dyDescent="0.2">
      <c r="B811" s="431">
        <f>IF(LEFT($D811,Dashboard!$N$4)=Dashboard!$N$5,MAX($B$4:$B810)+1,0)</f>
        <v>0</v>
      </c>
      <c r="C811" s="24">
        <v>807</v>
      </c>
      <c r="D811" s="432" t="str">
        <f>IF(C811&gt;'C'!$Q$7,"",VLOOKUP(C811,'C'!$O$9:$P$10,2,FALSE))</f>
        <v/>
      </c>
    </row>
    <row r="812" spans="2:4" x14ac:dyDescent="0.2">
      <c r="B812" s="431">
        <f>IF(LEFT($D812,Dashboard!$N$4)=Dashboard!$N$5,MAX($B$4:$B811)+1,0)</f>
        <v>0</v>
      </c>
      <c r="C812" s="24">
        <v>808</v>
      </c>
      <c r="D812" s="432" t="str">
        <f>IF(C812&gt;'C'!$Q$7,"",VLOOKUP(C812,'C'!$O$9:$P$10,2,FALSE))</f>
        <v/>
      </c>
    </row>
    <row r="813" spans="2:4" x14ac:dyDescent="0.2">
      <c r="B813" s="431">
        <f>IF(LEFT($D813,Dashboard!$N$4)=Dashboard!$N$5,MAX($B$4:$B812)+1,0)</f>
        <v>0</v>
      </c>
      <c r="C813" s="24">
        <v>809</v>
      </c>
      <c r="D813" s="432" t="str">
        <f>IF(C813&gt;'C'!$Q$7,"",VLOOKUP(C813,'C'!$O$9:$P$10,2,FALSE))</f>
        <v/>
      </c>
    </row>
    <row r="814" spans="2:4" x14ac:dyDescent="0.2">
      <c r="B814" s="431">
        <f>IF(LEFT($D814,Dashboard!$N$4)=Dashboard!$N$5,MAX($B$4:$B813)+1,0)</f>
        <v>0</v>
      </c>
      <c r="C814" s="24">
        <v>810</v>
      </c>
      <c r="D814" s="432" t="str">
        <f>IF(C814&gt;'C'!$Q$7,"",VLOOKUP(C814,'C'!$O$9:$P$10,2,FALSE))</f>
        <v/>
      </c>
    </row>
    <row r="815" spans="2:4" x14ac:dyDescent="0.2">
      <c r="B815" s="431">
        <f>IF(LEFT($D815,Dashboard!$N$4)=Dashboard!$N$5,MAX($B$4:$B814)+1,0)</f>
        <v>0</v>
      </c>
      <c r="C815" s="24">
        <v>811</v>
      </c>
      <c r="D815" s="432" t="str">
        <f>IF(C815&gt;'C'!$Q$7,"",VLOOKUP(C815,'C'!$O$9:$P$10,2,FALSE))</f>
        <v/>
      </c>
    </row>
    <row r="816" spans="2:4" x14ac:dyDescent="0.2">
      <c r="B816" s="431">
        <f>IF(LEFT($D816,Dashboard!$N$4)=Dashboard!$N$5,MAX($B$4:$B815)+1,0)</f>
        <v>0</v>
      </c>
      <c r="C816" s="24">
        <v>812</v>
      </c>
      <c r="D816" s="432" t="str">
        <f>IF(C816&gt;'C'!$Q$7,"",VLOOKUP(C816,'C'!$O$9:$P$10,2,FALSE))</f>
        <v/>
      </c>
    </row>
    <row r="817" spans="2:4" x14ac:dyDescent="0.2">
      <c r="B817" s="431">
        <f>IF(LEFT($D817,Dashboard!$N$4)=Dashboard!$N$5,MAX($B$4:$B816)+1,0)</f>
        <v>0</v>
      </c>
      <c r="C817" s="24">
        <v>813</v>
      </c>
      <c r="D817" s="432" t="str">
        <f>IF(C817&gt;'C'!$Q$7,"",VLOOKUP(C817,'C'!$O$9:$P$10,2,FALSE))</f>
        <v/>
      </c>
    </row>
    <row r="818" spans="2:4" x14ac:dyDescent="0.2">
      <c r="B818" s="431">
        <f>IF(LEFT($D818,Dashboard!$N$4)=Dashboard!$N$5,MAX($B$4:$B817)+1,0)</f>
        <v>0</v>
      </c>
      <c r="C818" s="24">
        <v>814</v>
      </c>
      <c r="D818" s="432" t="str">
        <f>IF(C818&gt;'C'!$Q$7,"",VLOOKUP(C818,'C'!$O$9:$P$10,2,FALSE))</f>
        <v/>
      </c>
    </row>
    <row r="819" spans="2:4" x14ac:dyDescent="0.2">
      <c r="B819" s="431">
        <f>IF(LEFT($D819,Dashboard!$N$4)=Dashboard!$N$5,MAX($B$4:$B818)+1,0)</f>
        <v>0</v>
      </c>
      <c r="C819" s="24">
        <v>815</v>
      </c>
      <c r="D819" s="432" t="str">
        <f>IF(C819&gt;'C'!$Q$7,"",VLOOKUP(C819,'C'!$O$9:$P$10,2,FALSE))</f>
        <v/>
      </c>
    </row>
    <row r="820" spans="2:4" x14ac:dyDescent="0.2">
      <c r="B820" s="431">
        <f>IF(LEFT($D820,Dashboard!$N$4)=Dashboard!$N$5,MAX($B$4:$B819)+1,0)</f>
        <v>0</v>
      </c>
      <c r="C820" s="24">
        <v>816</v>
      </c>
      <c r="D820" s="432" t="str">
        <f>IF(C820&gt;'C'!$Q$7,"",VLOOKUP(C820,'C'!$O$9:$P$10,2,FALSE))</f>
        <v/>
      </c>
    </row>
    <row r="821" spans="2:4" x14ac:dyDescent="0.2">
      <c r="B821" s="431">
        <f>IF(LEFT($D821,Dashboard!$N$4)=Dashboard!$N$5,MAX($B$4:$B820)+1,0)</f>
        <v>0</v>
      </c>
      <c r="C821" s="24">
        <v>817</v>
      </c>
      <c r="D821" s="432" t="str">
        <f>IF(C821&gt;'C'!$Q$7,"",VLOOKUP(C821,'C'!$O$9:$P$10,2,FALSE))</f>
        <v/>
      </c>
    </row>
    <row r="822" spans="2:4" x14ac:dyDescent="0.2">
      <c r="B822" s="431">
        <f>IF(LEFT($D822,Dashboard!$N$4)=Dashboard!$N$5,MAX($B$4:$B821)+1,0)</f>
        <v>0</v>
      </c>
      <c r="C822" s="24">
        <v>818</v>
      </c>
      <c r="D822" s="432" t="str">
        <f>IF(C822&gt;'C'!$Q$7,"",VLOOKUP(C822,'C'!$O$9:$P$10,2,FALSE))</f>
        <v/>
      </c>
    </row>
    <row r="823" spans="2:4" x14ac:dyDescent="0.2">
      <c r="B823" s="431">
        <f>IF(LEFT($D823,Dashboard!$N$4)=Dashboard!$N$5,MAX($B$4:$B822)+1,0)</f>
        <v>0</v>
      </c>
      <c r="C823" s="24">
        <v>819</v>
      </c>
      <c r="D823" s="432" t="str">
        <f>IF(C823&gt;'C'!$Q$7,"",VLOOKUP(C823,'C'!$O$9:$P$10,2,FALSE))</f>
        <v/>
      </c>
    </row>
    <row r="824" spans="2:4" x14ac:dyDescent="0.2">
      <c r="B824" s="431">
        <f>IF(LEFT($D824,Dashboard!$N$4)=Dashboard!$N$5,MAX($B$4:$B823)+1,0)</f>
        <v>0</v>
      </c>
      <c r="C824" s="24">
        <v>820</v>
      </c>
      <c r="D824" s="432" t="str">
        <f>IF(C824&gt;'C'!$Q$7,"",VLOOKUP(C824,'C'!$O$9:$P$10,2,FALSE))</f>
        <v/>
      </c>
    </row>
    <row r="825" spans="2:4" x14ac:dyDescent="0.2">
      <c r="B825" s="431">
        <f>IF(LEFT($D825,Dashboard!$N$4)=Dashboard!$N$5,MAX($B$4:$B824)+1,0)</f>
        <v>0</v>
      </c>
      <c r="C825" s="24">
        <v>821</v>
      </c>
      <c r="D825" s="432" t="str">
        <f>IF(C825&gt;'C'!$Q$7,"",VLOOKUP(C825,'C'!$O$9:$P$10,2,FALSE))</f>
        <v/>
      </c>
    </row>
    <row r="826" spans="2:4" x14ac:dyDescent="0.2">
      <c r="B826" s="431">
        <f>IF(LEFT($D826,Dashboard!$N$4)=Dashboard!$N$5,MAX($B$4:$B825)+1,0)</f>
        <v>0</v>
      </c>
      <c r="C826" s="24">
        <v>822</v>
      </c>
      <c r="D826" s="432" t="str">
        <f>IF(C826&gt;'C'!$Q$7,"",VLOOKUP(C826,'C'!$O$9:$P$10,2,FALSE))</f>
        <v/>
      </c>
    </row>
    <row r="827" spans="2:4" x14ac:dyDescent="0.2">
      <c r="B827" s="431">
        <f>IF(LEFT($D827,Dashboard!$N$4)=Dashboard!$N$5,MAX($B$4:$B826)+1,0)</f>
        <v>0</v>
      </c>
      <c r="C827" s="24">
        <v>823</v>
      </c>
      <c r="D827" s="432" t="str">
        <f>IF(C827&gt;'C'!$Q$7,"",VLOOKUP(C827,'C'!$O$9:$P$10,2,FALSE))</f>
        <v/>
      </c>
    </row>
    <row r="828" spans="2:4" x14ac:dyDescent="0.2">
      <c r="B828" s="431">
        <f>IF(LEFT($D828,Dashboard!$N$4)=Dashboard!$N$5,MAX($B$4:$B827)+1,0)</f>
        <v>0</v>
      </c>
      <c r="C828" s="24">
        <v>824</v>
      </c>
      <c r="D828" s="432" t="str">
        <f>IF(C828&gt;'C'!$Q$7,"",VLOOKUP(C828,'C'!$O$9:$P$10,2,FALSE))</f>
        <v/>
      </c>
    </row>
    <row r="829" spans="2:4" x14ac:dyDescent="0.2">
      <c r="B829" s="431">
        <f>IF(LEFT($D829,Dashboard!$N$4)=Dashboard!$N$5,MAX($B$4:$B828)+1,0)</f>
        <v>0</v>
      </c>
      <c r="C829" s="24">
        <v>825</v>
      </c>
      <c r="D829" s="432" t="str">
        <f>IF(C829&gt;'C'!$Q$7,"",VLOOKUP(C829,'C'!$O$9:$P$10,2,FALSE))</f>
        <v/>
      </c>
    </row>
    <row r="830" spans="2:4" x14ac:dyDescent="0.2">
      <c r="B830" s="431">
        <f>IF(LEFT($D830,Dashboard!$N$4)=Dashboard!$N$5,MAX($B$4:$B829)+1,0)</f>
        <v>0</v>
      </c>
      <c r="C830" s="24">
        <v>826</v>
      </c>
      <c r="D830" s="432" t="str">
        <f>IF(C830&gt;'C'!$Q$7,"",VLOOKUP(C830,'C'!$O$9:$P$10,2,FALSE))</f>
        <v/>
      </c>
    </row>
    <row r="831" spans="2:4" x14ac:dyDescent="0.2">
      <c r="B831" s="431">
        <f>IF(LEFT($D831,Dashboard!$N$4)=Dashboard!$N$5,MAX($B$4:$B830)+1,0)</f>
        <v>0</v>
      </c>
      <c r="C831" s="24">
        <v>827</v>
      </c>
      <c r="D831" s="432" t="str">
        <f>IF(C831&gt;'C'!$Q$7,"",VLOOKUP(C831,'C'!$O$9:$P$10,2,FALSE))</f>
        <v/>
      </c>
    </row>
    <row r="832" spans="2:4" x14ac:dyDescent="0.2">
      <c r="B832" s="431">
        <f>IF(LEFT($D832,Dashboard!$N$4)=Dashboard!$N$5,MAX($B$4:$B831)+1,0)</f>
        <v>0</v>
      </c>
      <c r="C832" s="24">
        <v>828</v>
      </c>
      <c r="D832" s="432" t="str">
        <f>IF(C832&gt;'C'!$Q$7,"",VLOOKUP(C832,'C'!$O$9:$P$10,2,FALSE))</f>
        <v/>
      </c>
    </row>
    <row r="833" spans="2:4" x14ac:dyDescent="0.2">
      <c r="B833" s="431">
        <f>IF(LEFT($D833,Dashboard!$N$4)=Dashboard!$N$5,MAX($B$4:$B832)+1,0)</f>
        <v>0</v>
      </c>
      <c r="C833" s="24">
        <v>829</v>
      </c>
      <c r="D833" s="432" t="str">
        <f>IF(C833&gt;'C'!$Q$7,"",VLOOKUP(C833,'C'!$O$9:$P$10,2,FALSE))</f>
        <v/>
      </c>
    </row>
    <row r="834" spans="2:4" x14ac:dyDescent="0.2">
      <c r="B834" s="431">
        <f>IF(LEFT($D834,Dashboard!$N$4)=Dashboard!$N$5,MAX($B$4:$B833)+1,0)</f>
        <v>0</v>
      </c>
      <c r="C834" s="24">
        <v>830</v>
      </c>
      <c r="D834" s="432" t="str">
        <f>IF(C834&gt;'C'!$Q$7,"",VLOOKUP(C834,'C'!$O$9:$P$10,2,FALSE))</f>
        <v/>
      </c>
    </row>
    <row r="835" spans="2:4" x14ac:dyDescent="0.2">
      <c r="B835" s="431">
        <f>IF(LEFT($D835,Dashboard!$N$4)=Dashboard!$N$5,MAX($B$4:$B834)+1,0)</f>
        <v>0</v>
      </c>
      <c r="C835" s="24">
        <v>831</v>
      </c>
      <c r="D835" s="432" t="str">
        <f>IF(C835&gt;'C'!$Q$7,"",VLOOKUP(C835,'C'!$O$9:$P$10,2,FALSE))</f>
        <v/>
      </c>
    </row>
    <row r="836" spans="2:4" x14ac:dyDescent="0.2">
      <c r="B836" s="431">
        <f>IF(LEFT($D836,Dashboard!$N$4)=Dashboard!$N$5,MAX($B$4:$B835)+1,0)</f>
        <v>0</v>
      </c>
      <c r="C836" s="24">
        <v>832</v>
      </c>
      <c r="D836" s="432" t="str">
        <f>IF(C836&gt;'C'!$Q$7,"",VLOOKUP(C836,'C'!$O$9:$P$10,2,FALSE))</f>
        <v/>
      </c>
    </row>
    <row r="837" spans="2:4" x14ac:dyDescent="0.2">
      <c r="B837" s="431">
        <f>IF(LEFT($D837,Dashboard!$N$4)=Dashboard!$N$5,MAX($B$4:$B836)+1,0)</f>
        <v>0</v>
      </c>
      <c r="C837" s="24">
        <v>833</v>
      </c>
      <c r="D837" s="432" t="str">
        <f>IF(C837&gt;'C'!$Q$7,"",VLOOKUP(C837,'C'!$O$9:$P$10,2,FALSE))</f>
        <v/>
      </c>
    </row>
    <row r="838" spans="2:4" x14ac:dyDescent="0.2">
      <c r="B838" s="431">
        <f>IF(LEFT($D838,Dashboard!$N$4)=Dashboard!$N$5,MAX($B$4:$B837)+1,0)</f>
        <v>0</v>
      </c>
      <c r="C838" s="24">
        <v>834</v>
      </c>
      <c r="D838" s="432" t="str">
        <f>IF(C838&gt;'C'!$Q$7,"",VLOOKUP(C838,'C'!$O$9:$P$10,2,FALSE))</f>
        <v/>
      </c>
    </row>
    <row r="839" spans="2:4" x14ac:dyDescent="0.2">
      <c r="B839" s="431">
        <f>IF(LEFT($D839,Dashboard!$N$4)=Dashboard!$N$5,MAX($B$4:$B838)+1,0)</f>
        <v>0</v>
      </c>
      <c r="C839" s="24">
        <v>835</v>
      </c>
      <c r="D839" s="432" t="str">
        <f>IF(C839&gt;'C'!$Q$7,"",VLOOKUP(C839,'C'!$O$9:$P$10,2,FALSE))</f>
        <v/>
      </c>
    </row>
    <row r="840" spans="2:4" x14ac:dyDescent="0.2">
      <c r="B840" s="431">
        <f>IF(LEFT($D840,Dashboard!$N$4)=Dashboard!$N$5,MAX($B$4:$B839)+1,0)</f>
        <v>0</v>
      </c>
      <c r="C840" s="24">
        <v>836</v>
      </c>
      <c r="D840" s="432" t="str">
        <f>IF(C840&gt;'C'!$Q$7,"",VLOOKUP(C840,'C'!$O$9:$P$10,2,FALSE))</f>
        <v/>
      </c>
    </row>
    <row r="841" spans="2:4" x14ac:dyDescent="0.2">
      <c r="B841" s="431">
        <f>IF(LEFT($D841,Dashboard!$N$4)=Dashboard!$N$5,MAX($B$4:$B840)+1,0)</f>
        <v>0</v>
      </c>
      <c r="C841" s="24">
        <v>837</v>
      </c>
      <c r="D841" s="432" t="str">
        <f>IF(C841&gt;'C'!$Q$7,"",VLOOKUP(C841,'C'!$O$9:$P$10,2,FALSE))</f>
        <v/>
      </c>
    </row>
    <row r="842" spans="2:4" x14ac:dyDescent="0.2">
      <c r="B842" s="431">
        <f>IF(LEFT($D842,Dashboard!$N$4)=Dashboard!$N$5,MAX($B$4:$B841)+1,0)</f>
        <v>0</v>
      </c>
      <c r="C842" s="24">
        <v>838</v>
      </c>
      <c r="D842" s="432" t="str">
        <f>IF(C842&gt;'C'!$Q$7,"",VLOOKUP(C842,'C'!$O$9:$P$10,2,FALSE))</f>
        <v/>
      </c>
    </row>
    <row r="843" spans="2:4" x14ac:dyDescent="0.2">
      <c r="B843" s="431">
        <f>IF(LEFT($D843,Dashboard!$N$4)=Dashboard!$N$5,MAX($B$4:$B842)+1,0)</f>
        <v>0</v>
      </c>
      <c r="C843" s="24">
        <v>839</v>
      </c>
      <c r="D843" s="432" t="str">
        <f>IF(C843&gt;'C'!$Q$7,"",VLOOKUP(C843,'C'!$O$9:$P$10,2,FALSE))</f>
        <v/>
      </c>
    </row>
    <row r="844" spans="2:4" x14ac:dyDescent="0.2">
      <c r="B844" s="431">
        <f>IF(LEFT($D844,Dashboard!$N$4)=Dashboard!$N$5,MAX($B$4:$B843)+1,0)</f>
        <v>0</v>
      </c>
      <c r="C844" s="24">
        <v>840</v>
      </c>
      <c r="D844" s="432" t="str">
        <f>IF(C844&gt;'C'!$Q$7,"",VLOOKUP(C844,'C'!$O$9:$P$10,2,FALSE))</f>
        <v/>
      </c>
    </row>
    <row r="845" spans="2:4" x14ac:dyDescent="0.2">
      <c r="B845" s="431">
        <f>IF(LEFT($D845,Dashboard!$N$4)=Dashboard!$N$5,MAX($B$4:$B844)+1,0)</f>
        <v>0</v>
      </c>
      <c r="C845" s="24">
        <v>841</v>
      </c>
      <c r="D845" s="432" t="str">
        <f>IF(C845&gt;'C'!$Q$7,"",VLOOKUP(C845,'C'!$O$9:$P$10,2,FALSE))</f>
        <v/>
      </c>
    </row>
    <row r="846" spans="2:4" x14ac:dyDescent="0.2">
      <c r="B846" s="431">
        <f>IF(LEFT($D846,Dashboard!$N$4)=Dashboard!$N$5,MAX($B$4:$B845)+1,0)</f>
        <v>0</v>
      </c>
      <c r="C846" s="24">
        <v>842</v>
      </c>
      <c r="D846" s="432" t="str">
        <f>IF(C846&gt;'C'!$Q$7,"",VLOOKUP(C846,'C'!$O$9:$P$10,2,FALSE))</f>
        <v/>
      </c>
    </row>
    <row r="847" spans="2:4" x14ac:dyDescent="0.2">
      <c r="B847" s="431">
        <f>IF(LEFT($D847,Dashboard!$N$4)=Dashboard!$N$5,MAX($B$4:$B846)+1,0)</f>
        <v>0</v>
      </c>
      <c r="C847" s="24">
        <v>843</v>
      </c>
      <c r="D847" s="432" t="str">
        <f>IF(C847&gt;'C'!$Q$7,"",VLOOKUP(C847,'C'!$O$9:$P$10,2,FALSE))</f>
        <v/>
      </c>
    </row>
    <row r="848" spans="2:4" x14ac:dyDescent="0.2">
      <c r="B848" s="431">
        <f>IF(LEFT($D848,Dashboard!$N$4)=Dashboard!$N$5,MAX($B$4:$B847)+1,0)</f>
        <v>0</v>
      </c>
      <c r="C848" s="24">
        <v>844</v>
      </c>
      <c r="D848" s="432" t="str">
        <f>IF(C848&gt;'C'!$Q$7,"",VLOOKUP(C848,'C'!$O$9:$P$10,2,FALSE))</f>
        <v/>
      </c>
    </row>
    <row r="849" spans="2:4" x14ac:dyDescent="0.2">
      <c r="B849" s="431">
        <f>IF(LEFT($D849,Dashboard!$N$4)=Dashboard!$N$5,MAX($B$4:$B848)+1,0)</f>
        <v>0</v>
      </c>
      <c r="C849" s="24">
        <v>845</v>
      </c>
      <c r="D849" s="432" t="str">
        <f>IF(C849&gt;'C'!$Q$7,"",VLOOKUP(C849,'C'!$O$9:$P$10,2,FALSE))</f>
        <v/>
      </c>
    </row>
    <row r="850" spans="2:4" x14ac:dyDescent="0.2">
      <c r="B850" s="431">
        <f>IF(LEFT($D850,Dashboard!$N$4)=Dashboard!$N$5,MAX($B$4:$B849)+1,0)</f>
        <v>0</v>
      </c>
      <c r="C850" s="24">
        <v>846</v>
      </c>
      <c r="D850" s="432" t="str">
        <f>IF(C850&gt;'C'!$Q$7,"",VLOOKUP(C850,'C'!$O$9:$P$10,2,FALSE))</f>
        <v/>
      </c>
    </row>
    <row r="851" spans="2:4" x14ac:dyDescent="0.2">
      <c r="B851" s="431">
        <f>IF(LEFT($D851,Dashboard!$N$4)=Dashboard!$N$5,MAX($B$4:$B850)+1,0)</f>
        <v>0</v>
      </c>
      <c r="C851" s="24">
        <v>847</v>
      </c>
      <c r="D851" s="432" t="str">
        <f>IF(C851&gt;'C'!$Q$7,"",VLOOKUP(C851,'C'!$O$9:$P$10,2,FALSE))</f>
        <v/>
      </c>
    </row>
    <row r="852" spans="2:4" x14ac:dyDescent="0.2">
      <c r="B852" s="431">
        <f>IF(LEFT($D852,Dashboard!$N$4)=Dashboard!$N$5,MAX($B$4:$B851)+1,0)</f>
        <v>0</v>
      </c>
      <c r="C852" s="24">
        <v>848</v>
      </c>
      <c r="D852" s="432" t="str">
        <f>IF(C852&gt;'C'!$Q$7,"",VLOOKUP(C852,'C'!$O$9:$P$10,2,FALSE))</f>
        <v/>
      </c>
    </row>
    <row r="853" spans="2:4" x14ac:dyDescent="0.2">
      <c r="B853" s="431">
        <f>IF(LEFT($D853,Dashboard!$N$4)=Dashboard!$N$5,MAX($B$4:$B852)+1,0)</f>
        <v>0</v>
      </c>
      <c r="C853" s="24">
        <v>849</v>
      </c>
      <c r="D853" s="432" t="str">
        <f>IF(C853&gt;'C'!$Q$7,"",VLOOKUP(C853,'C'!$O$9:$P$10,2,FALSE))</f>
        <v/>
      </c>
    </row>
    <row r="854" spans="2:4" x14ac:dyDescent="0.2">
      <c r="B854" s="431">
        <f>IF(LEFT($D854,Dashboard!$N$4)=Dashboard!$N$5,MAX($B$4:$B853)+1,0)</f>
        <v>0</v>
      </c>
      <c r="C854" s="24">
        <v>850</v>
      </c>
      <c r="D854" s="432" t="str">
        <f>IF(C854&gt;'C'!$Q$7,"",VLOOKUP(C854,'C'!$O$9:$P$10,2,FALSE))</f>
        <v/>
      </c>
    </row>
    <row r="855" spans="2:4" x14ac:dyDescent="0.2">
      <c r="B855" s="431">
        <f>IF(LEFT($D855,Dashboard!$N$4)=Dashboard!$N$5,MAX($B$4:$B854)+1,0)</f>
        <v>0</v>
      </c>
      <c r="C855" s="24">
        <v>851</v>
      </c>
      <c r="D855" s="432" t="str">
        <f>IF(C855&gt;'C'!$Q$7,"",VLOOKUP(C855,'C'!$O$9:$P$10,2,FALSE))</f>
        <v/>
      </c>
    </row>
    <row r="856" spans="2:4" x14ac:dyDescent="0.2">
      <c r="B856" s="431">
        <f>IF(LEFT($D856,Dashboard!$N$4)=Dashboard!$N$5,MAX($B$4:$B855)+1,0)</f>
        <v>0</v>
      </c>
      <c r="C856" s="24">
        <v>852</v>
      </c>
      <c r="D856" s="432" t="str">
        <f>IF(C856&gt;'C'!$Q$7,"",VLOOKUP(C856,'C'!$O$9:$P$10,2,FALSE))</f>
        <v/>
      </c>
    </row>
    <row r="857" spans="2:4" x14ac:dyDescent="0.2">
      <c r="B857" s="431">
        <f>IF(LEFT($D857,Dashboard!$N$4)=Dashboard!$N$5,MAX($B$4:$B856)+1,0)</f>
        <v>0</v>
      </c>
      <c r="C857" s="24">
        <v>853</v>
      </c>
      <c r="D857" s="432" t="str">
        <f>IF(C857&gt;'C'!$Q$7,"",VLOOKUP(C857,'C'!$O$9:$P$10,2,FALSE))</f>
        <v/>
      </c>
    </row>
    <row r="858" spans="2:4" x14ac:dyDescent="0.2">
      <c r="B858" s="431">
        <f>IF(LEFT($D858,Dashboard!$N$4)=Dashboard!$N$5,MAX($B$4:$B857)+1,0)</f>
        <v>0</v>
      </c>
      <c r="C858" s="24">
        <v>854</v>
      </c>
      <c r="D858" s="432" t="str">
        <f>IF(C858&gt;'C'!$Q$7,"",VLOOKUP(C858,'C'!$O$9:$P$10,2,FALSE))</f>
        <v/>
      </c>
    </row>
    <row r="859" spans="2:4" x14ac:dyDescent="0.2">
      <c r="B859" s="431">
        <f>IF(LEFT($D859,Dashboard!$N$4)=Dashboard!$N$5,MAX($B$4:$B858)+1,0)</f>
        <v>0</v>
      </c>
      <c r="C859" s="24">
        <v>855</v>
      </c>
      <c r="D859" s="432" t="str">
        <f>IF(C859&gt;'C'!$Q$7,"",VLOOKUP(C859,'C'!$O$9:$P$10,2,FALSE))</f>
        <v/>
      </c>
    </row>
    <row r="860" spans="2:4" x14ac:dyDescent="0.2">
      <c r="B860" s="431">
        <f>IF(LEFT($D860,Dashboard!$N$4)=Dashboard!$N$5,MAX($B$4:$B859)+1,0)</f>
        <v>0</v>
      </c>
      <c r="C860" s="24">
        <v>856</v>
      </c>
      <c r="D860" s="432" t="str">
        <f>IF(C860&gt;'C'!$Q$7,"",VLOOKUP(C860,'C'!$O$9:$P$10,2,FALSE))</f>
        <v/>
      </c>
    </row>
    <row r="861" spans="2:4" x14ac:dyDescent="0.2">
      <c r="B861" s="431">
        <f>IF(LEFT($D861,Dashboard!$N$4)=Dashboard!$N$5,MAX($B$4:$B860)+1,0)</f>
        <v>0</v>
      </c>
      <c r="C861" s="24">
        <v>857</v>
      </c>
      <c r="D861" s="432" t="str">
        <f>IF(C861&gt;'C'!$Q$7,"",VLOOKUP(C861,'C'!$O$9:$P$10,2,FALSE))</f>
        <v/>
      </c>
    </row>
    <row r="862" spans="2:4" x14ac:dyDescent="0.2">
      <c r="B862" s="431">
        <f>IF(LEFT($D862,Dashboard!$N$4)=Dashboard!$N$5,MAX($B$4:$B861)+1,0)</f>
        <v>0</v>
      </c>
      <c r="C862" s="24">
        <v>858</v>
      </c>
      <c r="D862" s="432" t="str">
        <f>IF(C862&gt;'C'!$Q$7,"",VLOOKUP(C862,'C'!$O$9:$P$10,2,FALSE))</f>
        <v/>
      </c>
    </row>
    <row r="863" spans="2:4" x14ac:dyDescent="0.2">
      <c r="B863" s="431">
        <f>IF(LEFT($D863,Dashboard!$N$4)=Dashboard!$N$5,MAX($B$4:$B862)+1,0)</f>
        <v>0</v>
      </c>
      <c r="C863" s="24">
        <v>859</v>
      </c>
      <c r="D863" s="432" t="str">
        <f>IF(C863&gt;'C'!$Q$7,"",VLOOKUP(C863,'C'!$O$9:$P$10,2,FALSE))</f>
        <v/>
      </c>
    </row>
    <row r="864" spans="2:4" x14ac:dyDescent="0.2">
      <c r="B864" s="431">
        <f>IF(LEFT($D864,Dashboard!$N$4)=Dashboard!$N$5,MAX($B$4:$B863)+1,0)</f>
        <v>0</v>
      </c>
      <c r="C864" s="24">
        <v>860</v>
      </c>
      <c r="D864" s="432" t="str">
        <f>IF(C864&gt;'C'!$Q$7,"",VLOOKUP(C864,'C'!$O$9:$P$10,2,FALSE))</f>
        <v/>
      </c>
    </row>
    <row r="865" spans="2:4" x14ac:dyDescent="0.2">
      <c r="B865" s="431">
        <f>IF(LEFT($D865,Dashboard!$N$4)=Dashboard!$N$5,MAX($B$4:$B864)+1,0)</f>
        <v>0</v>
      </c>
      <c r="C865" s="24">
        <v>861</v>
      </c>
      <c r="D865" s="432" t="str">
        <f>IF(C865&gt;'C'!$Q$7,"",VLOOKUP(C865,'C'!$O$9:$P$10,2,FALSE))</f>
        <v/>
      </c>
    </row>
    <row r="866" spans="2:4" x14ac:dyDescent="0.2">
      <c r="B866" s="431">
        <f>IF(LEFT($D866,Dashboard!$N$4)=Dashboard!$N$5,MAX($B$4:$B865)+1,0)</f>
        <v>0</v>
      </c>
      <c r="C866" s="24">
        <v>862</v>
      </c>
      <c r="D866" s="432" t="str">
        <f>IF(C866&gt;'C'!$Q$7,"",VLOOKUP(C866,'C'!$O$9:$P$10,2,FALSE))</f>
        <v/>
      </c>
    </row>
    <row r="867" spans="2:4" x14ac:dyDescent="0.2">
      <c r="B867" s="431">
        <f>IF(LEFT($D867,Dashboard!$N$4)=Dashboard!$N$5,MAX($B$4:$B866)+1,0)</f>
        <v>0</v>
      </c>
      <c r="C867" s="24">
        <v>863</v>
      </c>
      <c r="D867" s="432" t="str">
        <f>IF(C867&gt;'C'!$Q$7,"",VLOOKUP(C867,'C'!$O$9:$P$10,2,FALSE))</f>
        <v/>
      </c>
    </row>
    <row r="868" spans="2:4" x14ac:dyDescent="0.2">
      <c r="B868" s="431">
        <f>IF(LEFT($D868,Dashboard!$N$4)=Dashboard!$N$5,MAX($B$4:$B867)+1,0)</f>
        <v>0</v>
      </c>
      <c r="C868" s="24">
        <v>864</v>
      </c>
      <c r="D868" s="432" t="str">
        <f>IF(C868&gt;'C'!$Q$7,"",VLOOKUP(C868,'C'!$O$9:$P$10,2,FALSE))</f>
        <v/>
      </c>
    </row>
    <row r="869" spans="2:4" x14ac:dyDescent="0.2">
      <c r="B869" s="431">
        <f>IF(LEFT($D869,Dashboard!$N$4)=Dashboard!$N$5,MAX($B$4:$B868)+1,0)</f>
        <v>0</v>
      </c>
      <c r="C869" s="24">
        <v>865</v>
      </c>
      <c r="D869" s="432" t="str">
        <f>IF(C869&gt;'C'!$Q$7,"",VLOOKUP(C869,'C'!$O$9:$P$10,2,FALSE))</f>
        <v/>
      </c>
    </row>
    <row r="870" spans="2:4" x14ac:dyDescent="0.2">
      <c r="B870" s="431">
        <f>IF(LEFT($D870,Dashboard!$N$4)=Dashboard!$N$5,MAX($B$4:$B869)+1,0)</f>
        <v>0</v>
      </c>
      <c r="C870" s="24">
        <v>866</v>
      </c>
      <c r="D870" s="432" t="str">
        <f>IF(C870&gt;'C'!$Q$7,"",VLOOKUP(C870,'C'!$O$9:$P$10,2,FALSE))</f>
        <v/>
      </c>
    </row>
    <row r="871" spans="2:4" x14ac:dyDescent="0.2">
      <c r="B871" s="431">
        <f>IF(LEFT($D871,Dashboard!$N$4)=Dashboard!$N$5,MAX($B$4:$B870)+1,0)</f>
        <v>0</v>
      </c>
      <c r="C871" s="24">
        <v>867</v>
      </c>
      <c r="D871" s="432" t="str">
        <f>IF(C871&gt;'C'!$Q$7,"",VLOOKUP(C871,'C'!$O$9:$P$10,2,FALSE))</f>
        <v/>
      </c>
    </row>
    <row r="872" spans="2:4" x14ac:dyDescent="0.2">
      <c r="B872" s="431">
        <f>IF(LEFT($D872,Dashboard!$N$4)=Dashboard!$N$5,MAX($B$4:$B871)+1,0)</f>
        <v>0</v>
      </c>
      <c r="C872" s="24">
        <v>868</v>
      </c>
      <c r="D872" s="432" t="str">
        <f>IF(C872&gt;'C'!$Q$7,"",VLOOKUP(C872,'C'!$O$9:$P$10,2,FALSE))</f>
        <v/>
      </c>
    </row>
    <row r="873" spans="2:4" x14ac:dyDescent="0.2">
      <c r="B873" s="431">
        <f>IF(LEFT($D873,Dashboard!$N$4)=Dashboard!$N$5,MAX($B$4:$B872)+1,0)</f>
        <v>0</v>
      </c>
      <c r="C873" s="24">
        <v>869</v>
      </c>
      <c r="D873" s="432" t="str">
        <f>IF(C873&gt;'C'!$Q$7,"",VLOOKUP(C873,'C'!$O$9:$P$10,2,FALSE))</f>
        <v/>
      </c>
    </row>
    <row r="874" spans="2:4" x14ac:dyDescent="0.2">
      <c r="B874" s="431">
        <f>IF(LEFT($D874,Dashboard!$N$4)=Dashboard!$N$5,MAX($B$4:$B873)+1,0)</f>
        <v>0</v>
      </c>
      <c r="C874" s="24">
        <v>870</v>
      </c>
      <c r="D874" s="432" t="str">
        <f>IF(C874&gt;'C'!$Q$7,"",VLOOKUP(C874,'C'!$O$9:$P$10,2,FALSE))</f>
        <v/>
      </c>
    </row>
    <row r="875" spans="2:4" x14ac:dyDescent="0.2">
      <c r="B875" s="431">
        <f>IF(LEFT($D875,Dashboard!$N$4)=Dashboard!$N$5,MAX($B$4:$B874)+1,0)</f>
        <v>0</v>
      </c>
      <c r="C875" s="24">
        <v>871</v>
      </c>
      <c r="D875" s="432" t="str">
        <f>IF(C875&gt;'C'!$Q$7,"",VLOOKUP(C875,'C'!$O$9:$P$10,2,FALSE))</f>
        <v/>
      </c>
    </row>
    <row r="876" spans="2:4" x14ac:dyDescent="0.2">
      <c r="B876" s="431">
        <f>IF(LEFT($D876,Dashboard!$N$4)=Dashboard!$N$5,MAX($B$4:$B875)+1,0)</f>
        <v>0</v>
      </c>
      <c r="C876" s="24">
        <v>872</v>
      </c>
      <c r="D876" s="432" t="str">
        <f>IF(C876&gt;'C'!$Q$7,"",VLOOKUP(C876,'C'!$O$9:$P$10,2,FALSE))</f>
        <v/>
      </c>
    </row>
    <row r="877" spans="2:4" x14ac:dyDescent="0.2">
      <c r="B877" s="431">
        <f>IF(LEFT($D877,Dashboard!$N$4)=Dashboard!$N$5,MAX($B$4:$B876)+1,0)</f>
        <v>0</v>
      </c>
      <c r="C877" s="24">
        <v>873</v>
      </c>
      <c r="D877" s="432" t="str">
        <f>IF(C877&gt;'C'!$Q$7,"",VLOOKUP(C877,'C'!$O$9:$P$10,2,FALSE))</f>
        <v/>
      </c>
    </row>
    <row r="878" spans="2:4" x14ac:dyDescent="0.2">
      <c r="B878" s="431">
        <f>IF(LEFT($D878,Dashboard!$N$4)=Dashboard!$N$5,MAX($B$4:$B877)+1,0)</f>
        <v>0</v>
      </c>
      <c r="C878" s="24">
        <v>874</v>
      </c>
      <c r="D878" s="432" t="str">
        <f>IF(C878&gt;'C'!$Q$7,"",VLOOKUP(C878,'C'!$O$9:$P$10,2,FALSE))</f>
        <v/>
      </c>
    </row>
    <row r="879" spans="2:4" x14ac:dyDescent="0.2">
      <c r="B879" s="431">
        <f>IF(LEFT($D879,Dashboard!$N$4)=Dashboard!$N$5,MAX($B$4:$B878)+1,0)</f>
        <v>0</v>
      </c>
      <c r="C879" s="24">
        <v>875</v>
      </c>
      <c r="D879" s="432" t="str">
        <f>IF(C879&gt;'C'!$Q$7,"",VLOOKUP(C879,'C'!$O$9:$P$10,2,FALSE))</f>
        <v/>
      </c>
    </row>
    <row r="880" spans="2:4" x14ac:dyDescent="0.2">
      <c r="B880" s="431">
        <f>IF(LEFT($D880,Dashboard!$N$4)=Dashboard!$N$5,MAX($B$4:$B879)+1,0)</f>
        <v>0</v>
      </c>
      <c r="C880" s="24">
        <v>876</v>
      </c>
      <c r="D880" s="432" t="str">
        <f>IF(C880&gt;'C'!$Q$7,"",VLOOKUP(C880,'C'!$O$9:$P$10,2,FALSE))</f>
        <v/>
      </c>
    </row>
    <row r="881" spans="2:4" x14ac:dyDescent="0.2">
      <c r="B881" s="431">
        <f>IF(LEFT($D881,Dashboard!$N$4)=Dashboard!$N$5,MAX($B$4:$B880)+1,0)</f>
        <v>0</v>
      </c>
      <c r="C881" s="24">
        <v>877</v>
      </c>
      <c r="D881" s="432" t="str">
        <f>IF(C881&gt;'C'!$Q$7,"",VLOOKUP(C881,'C'!$O$9:$P$10,2,FALSE))</f>
        <v/>
      </c>
    </row>
    <row r="882" spans="2:4" x14ac:dyDescent="0.2">
      <c r="B882" s="431">
        <f>IF(LEFT($D882,Dashboard!$N$4)=Dashboard!$N$5,MAX($B$4:$B881)+1,0)</f>
        <v>0</v>
      </c>
      <c r="C882" s="24">
        <v>878</v>
      </c>
      <c r="D882" s="432" t="str">
        <f>IF(C882&gt;'C'!$Q$7,"",VLOOKUP(C882,'C'!$O$9:$P$10,2,FALSE))</f>
        <v/>
      </c>
    </row>
    <row r="883" spans="2:4" x14ac:dyDescent="0.2">
      <c r="B883" s="431">
        <f>IF(LEFT($D883,Dashboard!$N$4)=Dashboard!$N$5,MAX($B$4:$B882)+1,0)</f>
        <v>0</v>
      </c>
      <c r="C883" s="24">
        <v>879</v>
      </c>
      <c r="D883" s="432" t="str">
        <f>IF(C883&gt;'C'!$Q$7,"",VLOOKUP(C883,'C'!$O$9:$P$10,2,FALSE))</f>
        <v/>
      </c>
    </row>
    <row r="884" spans="2:4" x14ac:dyDescent="0.2">
      <c r="B884" s="431">
        <f>IF(LEFT($D884,Dashboard!$N$4)=Dashboard!$N$5,MAX($B$4:$B883)+1,0)</f>
        <v>0</v>
      </c>
      <c r="C884" s="24">
        <v>880</v>
      </c>
      <c r="D884" s="432" t="str">
        <f>IF(C884&gt;'C'!$Q$7,"",VLOOKUP(C884,'C'!$O$9:$P$10,2,FALSE))</f>
        <v/>
      </c>
    </row>
    <row r="885" spans="2:4" x14ac:dyDescent="0.2">
      <c r="B885" s="431">
        <f>IF(LEFT($D885,Dashboard!$N$4)=Dashboard!$N$5,MAX($B$4:$B884)+1,0)</f>
        <v>0</v>
      </c>
      <c r="C885" s="24">
        <v>881</v>
      </c>
      <c r="D885" s="432" t="str">
        <f>IF(C885&gt;'C'!$Q$7,"",VLOOKUP(C885,'C'!$O$9:$P$10,2,FALSE))</f>
        <v/>
      </c>
    </row>
    <row r="886" spans="2:4" x14ac:dyDescent="0.2">
      <c r="B886" s="431">
        <f>IF(LEFT($D886,Dashboard!$N$4)=Dashboard!$N$5,MAX($B$4:$B885)+1,0)</f>
        <v>0</v>
      </c>
      <c r="C886" s="24">
        <v>882</v>
      </c>
      <c r="D886" s="432" t="str">
        <f>IF(C886&gt;'C'!$Q$7,"",VLOOKUP(C886,'C'!$O$9:$P$10,2,FALSE))</f>
        <v/>
      </c>
    </row>
    <row r="887" spans="2:4" x14ac:dyDescent="0.2">
      <c r="B887" s="431">
        <f>IF(LEFT($D887,Dashboard!$N$4)=Dashboard!$N$5,MAX($B$4:$B886)+1,0)</f>
        <v>0</v>
      </c>
      <c r="C887" s="24">
        <v>883</v>
      </c>
      <c r="D887" s="432" t="str">
        <f>IF(C887&gt;'C'!$Q$7,"",VLOOKUP(C887,'C'!$O$9:$P$10,2,FALSE))</f>
        <v/>
      </c>
    </row>
    <row r="888" spans="2:4" x14ac:dyDescent="0.2">
      <c r="B888" s="431">
        <f>IF(LEFT($D888,Dashboard!$N$4)=Dashboard!$N$5,MAX($B$4:$B887)+1,0)</f>
        <v>0</v>
      </c>
      <c r="C888" s="24">
        <v>884</v>
      </c>
      <c r="D888" s="432" t="str">
        <f>IF(C888&gt;'C'!$Q$7,"",VLOOKUP(C888,'C'!$O$9:$P$10,2,FALSE))</f>
        <v/>
      </c>
    </row>
    <row r="889" spans="2:4" x14ac:dyDescent="0.2">
      <c r="B889" s="431">
        <f>IF(LEFT($D889,Dashboard!$N$4)=Dashboard!$N$5,MAX($B$4:$B888)+1,0)</f>
        <v>0</v>
      </c>
      <c r="C889" s="24">
        <v>885</v>
      </c>
      <c r="D889" s="432" t="str">
        <f>IF(C889&gt;'C'!$Q$7,"",VLOOKUP(C889,'C'!$O$9:$P$10,2,FALSE))</f>
        <v/>
      </c>
    </row>
    <row r="890" spans="2:4" x14ac:dyDescent="0.2">
      <c r="B890" s="431">
        <f>IF(LEFT($D890,Dashboard!$N$4)=Dashboard!$N$5,MAX($B$4:$B889)+1,0)</f>
        <v>0</v>
      </c>
      <c r="C890" s="24">
        <v>886</v>
      </c>
      <c r="D890" s="432" t="str">
        <f>IF(C890&gt;'C'!$Q$7,"",VLOOKUP(C890,'C'!$O$9:$P$10,2,FALSE))</f>
        <v/>
      </c>
    </row>
    <row r="891" spans="2:4" x14ac:dyDescent="0.2">
      <c r="B891" s="431">
        <f>IF(LEFT($D891,Dashboard!$N$4)=Dashboard!$N$5,MAX($B$4:$B890)+1,0)</f>
        <v>0</v>
      </c>
      <c r="C891" s="24">
        <v>887</v>
      </c>
      <c r="D891" s="432" t="str">
        <f>IF(C891&gt;'C'!$Q$7,"",VLOOKUP(C891,'C'!$O$9:$P$10,2,FALSE))</f>
        <v/>
      </c>
    </row>
    <row r="892" spans="2:4" x14ac:dyDescent="0.2">
      <c r="B892" s="431">
        <f>IF(LEFT($D892,Dashboard!$N$4)=Dashboard!$N$5,MAX($B$4:$B891)+1,0)</f>
        <v>0</v>
      </c>
      <c r="C892" s="24">
        <v>888</v>
      </c>
      <c r="D892" s="432" t="str">
        <f>IF(C892&gt;'C'!$Q$7,"",VLOOKUP(C892,'C'!$O$9:$P$10,2,FALSE))</f>
        <v/>
      </c>
    </row>
    <row r="893" spans="2:4" x14ac:dyDescent="0.2">
      <c r="B893" s="431">
        <f>IF(LEFT($D893,Dashboard!$N$4)=Dashboard!$N$5,MAX($B$4:$B892)+1,0)</f>
        <v>0</v>
      </c>
      <c r="C893" s="24">
        <v>889</v>
      </c>
      <c r="D893" s="432" t="str">
        <f>IF(C893&gt;'C'!$Q$7,"",VLOOKUP(C893,'C'!$O$9:$P$10,2,FALSE))</f>
        <v/>
      </c>
    </row>
    <row r="894" spans="2:4" x14ac:dyDescent="0.2">
      <c r="B894" s="431">
        <f>IF(LEFT($D894,Dashboard!$N$4)=Dashboard!$N$5,MAX($B$4:$B893)+1,0)</f>
        <v>0</v>
      </c>
      <c r="C894" s="24">
        <v>890</v>
      </c>
      <c r="D894" s="432" t="str">
        <f>IF(C894&gt;'C'!$Q$7,"",VLOOKUP(C894,'C'!$O$9:$P$10,2,FALSE))</f>
        <v/>
      </c>
    </row>
    <row r="895" spans="2:4" x14ac:dyDescent="0.2">
      <c r="B895" s="431">
        <f>IF(LEFT($D895,Dashboard!$N$4)=Dashboard!$N$5,MAX($B$4:$B894)+1,0)</f>
        <v>0</v>
      </c>
      <c r="C895" s="24">
        <v>891</v>
      </c>
      <c r="D895" s="432" t="str">
        <f>IF(C895&gt;'C'!$Q$7,"",VLOOKUP(C895,'C'!$O$9:$P$10,2,FALSE))</f>
        <v/>
      </c>
    </row>
    <row r="896" spans="2:4" x14ac:dyDescent="0.2">
      <c r="B896" s="431">
        <f>IF(LEFT($D896,Dashboard!$N$4)=Dashboard!$N$5,MAX($B$4:$B895)+1,0)</f>
        <v>0</v>
      </c>
      <c r="C896" s="24">
        <v>892</v>
      </c>
      <c r="D896" s="432" t="str">
        <f>IF(C896&gt;'C'!$Q$7,"",VLOOKUP(C896,'C'!$O$9:$P$10,2,FALSE))</f>
        <v/>
      </c>
    </row>
    <row r="897" spans="2:4" x14ac:dyDescent="0.2">
      <c r="B897" s="431">
        <f>IF(LEFT($D897,Dashboard!$N$4)=Dashboard!$N$5,MAX($B$4:$B896)+1,0)</f>
        <v>0</v>
      </c>
      <c r="C897" s="24">
        <v>893</v>
      </c>
      <c r="D897" s="432" t="str">
        <f>IF(C897&gt;'C'!$Q$7,"",VLOOKUP(C897,'C'!$O$9:$P$10,2,FALSE))</f>
        <v/>
      </c>
    </row>
    <row r="898" spans="2:4" x14ac:dyDescent="0.2">
      <c r="B898" s="431">
        <f>IF(LEFT($D898,Dashboard!$N$4)=Dashboard!$N$5,MAX($B$4:$B897)+1,0)</f>
        <v>0</v>
      </c>
      <c r="C898" s="24">
        <v>894</v>
      </c>
      <c r="D898" s="432" t="str">
        <f>IF(C898&gt;'C'!$Q$7,"",VLOOKUP(C898,'C'!$O$9:$P$10,2,FALSE))</f>
        <v/>
      </c>
    </row>
    <row r="899" spans="2:4" x14ac:dyDescent="0.2">
      <c r="B899" s="431">
        <f>IF(LEFT($D899,Dashboard!$N$4)=Dashboard!$N$5,MAX($B$4:$B898)+1,0)</f>
        <v>0</v>
      </c>
      <c r="C899" s="24">
        <v>895</v>
      </c>
      <c r="D899" s="432" t="str">
        <f>IF(C899&gt;'C'!$Q$7,"",VLOOKUP(C899,'C'!$O$9:$P$10,2,FALSE))</f>
        <v/>
      </c>
    </row>
    <row r="900" spans="2:4" x14ac:dyDescent="0.2">
      <c r="B900" s="431">
        <f>IF(LEFT($D900,Dashboard!$N$4)=Dashboard!$N$5,MAX($B$4:$B899)+1,0)</f>
        <v>0</v>
      </c>
      <c r="C900" s="24">
        <v>896</v>
      </c>
      <c r="D900" s="432" t="str">
        <f>IF(C900&gt;'C'!$Q$7,"",VLOOKUP(C900,'C'!$O$9:$P$10,2,FALSE))</f>
        <v/>
      </c>
    </row>
    <row r="901" spans="2:4" x14ac:dyDescent="0.2">
      <c r="B901" s="431">
        <f>IF(LEFT($D901,Dashboard!$N$4)=Dashboard!$N$5,MAX($B$4:$B900)+1,0)</f>
        <v>0</v>
      </c>
      <c r="C901" s="24">
        <v>897</v>
      </c>
      <c r="D901" s="432" t="str">
        <f>IF(C901&gt;'C'!$Q$7,"",VLOOKUP(C901,'C'!$O$9:$P$10,2,FALSE))</f>
        <v/>
      </c>
    </row>
    <row r="902" spans="2:4" x14ac:dyDescent="0.2">
      <c r="B902" s="431">
        <f>IF(LEFT($D902,Dashboard!$N$4)=Dashboard!$N$5,MAX($B$4:$B901)+1,0)</f>
        <v>0</v>
      </c>
      <c r="C902" s="24">
        <v>898</v>
      </c>
      <c r="D902" s="432" t="str">
        <f>IF(C902&gt;'C'!$Q$7,"",VLOOKUP(C902,'C'!$O$9:$P$10,2,FALSE))</f>
        <v/>
      </c>
    </row>
    <row r="903" spans="2:4" x14ac:dyDescent="0.2">
      <c r="B903" s="431">
        <f>IF(LEFT($D903,Dashboard!$N$4)=Dashboard!$N$5,MAX($B$4:$B902)+1,0)</f>
        <v>0</v>
      </c>
      <c r="C903" s="24">
        <v>899</v>
      </c>
      <c r="D903" s="432" t="str">
        <f>IF(C903&gt;'C'!$Q$7,"",VLOOKUP(C903,'C'!$O$9:$P$10,2,FALSE))</f>
        <v/>
      </c>
    </row>
    <row r="904" spans="2:4" x14ac:dyDescent="0.2">
      <c r="B904" s="431">
        <f>IF(LEFT($D904,Dashboard!$N$4)=Dashboard!$N$5,MAX($B$4:$B903)+1,0)</f>
        <v>0</v>
      </c>
      <c r="C904" s="24">
        <v>900</v>
      </c>
      <c r="D904" s="432" t="str">
        <f>IF(C904&gt;'C'!$Q$7,"",VLOOKUP(C904,'C'!$O$9:$P$10,2,FALSE))</f>
        <v/>
      </c>
    </row>
    <row r="905" spans="2:4" x14ac:dyDescent="0.2">
      <c r="B905" s="431">
        <f>IF(LEFT($D905,Dashboard!$N$4)=Dashboard!$N$5,MAX($B$4:$B904)+1,0)</f>
        <v>0</v>
      </c>
      <c r="C905" s="24">
        <v>901</v>
      </c>
      <c r="D905" s="432" t="str">
        <f>IF(C905&gt;'C'!$Q$7,"",VLOOKUP(C905,'C'!$O$9:$P$10,2,FALSE))</f>
        <v/>
      </c>
    </row>
    <row r="906" spans="2:4" x14ac:dyDescent="0.2">
      <c r="B906" s="431">
        <f>IF(LEFT($D906,Dashboard!$N$4)=Dashboard!$N$5,MAX($B$4:$B905)+1,0)</f>
        <v>0</v>
      </c>
      <c r="C906" s="24">
        <v>902</v>
      </c>
      <c r="D906" s="432" t="str">
        <f>IF(C906&gt;'C'!$Q$7,"",VLOOKUP(C906,'C'!$O$9:$P$10,2,FALSE))</f>
        <v/>
      </c>
    </row>
    <row r="907" spans="2:4" x14ac:dyDescent="0.2">
      <c r="B907" s="431">
        <f>IF(LEFT($D907,Dashboard!$N$4)=Dashboard!$N$5,MAX($B$4:$B906)+1,0)</f>
        <v>0</v>
      </c>
      <c r="C907" s="24">
        <v>903</v>
      </c>
      <c r="D907" s="432" t="str">
        <f>IF(C907&gt;'C'!$Q$7,"",VLOOKUP(C907,'C'!$O$9:$P$10,2,FALSE))</f>
        <v/>
      </c>
    </row>
    <row r="908" spans="2:4" x14ac:dyDescent="0.2">
      <c r="B908" s="431">
        <f>IF(LEFT($D908,Dashboard!$N$4)=Dashboard!$N$5,MAX($B$4:$B907)+1,0)</f>
        <v>0</v>
      </c>
      <c r="C908" s="24">
        <v>904</v>
      </c>
      <c r="D908" s="432" t="str">
        <f>IF(C908&gt;'C'!$Q$7,"",VLOOKUP(C908,'C'!$O$9:$P$10,2,FALSE))</f>
        <v/>
      </c>
    </row>
    <row r="909" spans="2:4" x14ac:dyDescent="0.2">
      <c r="B909" s="431">
        <f>IF(LEFT($D909,Dashboard!$N$4)=Dashboard!$N$5,MAX($B$4:$B908)+1,0)</f>
        <v>0</v>
      </c>
      <c r="C909" s="24">
        <v>905</v>
      </c>
      <c r="D909" s="432" t="str">
        <f>IF(C909&gt;'C'!$Q$7,"",VLOOKUP(C909,'C'!$O$9:$P$10,2,FALSE))</f>
        <v/>
      </c>
    </row>
    <row r="910" spans="2:4" x14ac:dyDescent="0.2">
      <c r="B910" s="431">
        <f>IF(LEFT($D910,Dashboard!$N$4)=Dashboard!$N$5,MAX($B$4:$B909)+1,0)</f>
        <v>0</v>
      </c>
      <c r="C910" s="24">
        <v>906</v>
      </c>
      <c r="D910" s="432" t="str">
        <f>IF(C910&gt;'C'!$Q$7,"",VLOOKUP(C910,'C'!$O$9:$P$10,2,FALSE))</f>
        <v/>
      </c>
    </row>
    <row r="911" spans="2:4" x14ac:dyDescent="0.2">
      <c r="B911" s="431">
        <f>IF(LEFT($D911,Dashboard!$N$4)=Dashboard!$N$5,MAX($B$4:$B910)+1,0)</f>
        <v>0</v>
      </c>
      <c r="C911" s="24">
        <v>907</v>
      </c>
      <c r="D911" s="432" t="str">
        <f>IF(C911&gt;'C'!$Q$7,"",VLOOKUP(C911,'C'!$O$9:$P$10,2,FALSE))</f>
        <v/>
      </c>
    </row>
    <row r="912" spans="2:4" x14ac:dyDescent="0.2">
      <c r="B912" s="431">
        <f>IF(LEFT($D912,Dashboard!$N$4)=Dashboard!$N$5,MAX($B$4:$B911)+1,0)</f>
        <v>0</v>
      </c>
      <c r="C912" s="24">
        <v>908</v>
      </c>
      <c r="D912" s="432" t="str">
        <f>IF(C912&gt;'C'!$Q$7,"",VLOOKUP(C912,'C'!$O$9:$P$10,2,FALSE))</f>
        <v/>
      </c>
    </row>
    <row r="913" spans="2:4" x14ac:dyDescent="0.2">
      <c r="B913" s="431">
        <f>IF(LEFT($D913,Dashboard!$N$4)=Dashboard!$N$5,MAX($B$4:$B912)+1,0)</f>
        <v>0</v>
      </c>
      <c r="C913" s="24">
        <v>909</v>
      </c>
      <c r="D913" s="432" t="str">
        <f>IF(C913&gt;'C'!$Q$7,"",VLOOKUP(C913,'C'!$O$9:$P$10,2,FALSE))</f>
        <v/>
      </c>
    </row>
    <row r="914" spans="2:4" x14ac:dyDescent="0.2">
      <c r="B914" s="431">
        <f>IF(LEFT($D914,Dashboard!$N$4)=Dashboard!$N$5,MAX($B$4:$B913)+1,0)</f>
        <v>0</v>
      </c>
      <c r="C914" s="24">
        <v>910</v>
      </c>
      <c r="D914" s="432" t="str">
        <f>IF(C914&gt;'C'!$Q$7,"",VLOOKUP(C914,'C'!$O$9:$P$10,2,FALSE))</f>
        <v/>
      </c>
    </row>
    <row r="915" spans="2:4" x14ac:dyDescent="0.2">
      <c r="B915" s="431">
        <f>IF(LEFT($D915,Dashboard!$N$4)=Dashboard!$N$5,MAX($B$4:$B914)+1,0)</f>
        <v>0</v>
      </c>
      <c r="C915" s="24">
        <v>911</v>
      </c>
      <c r="D915" s="432" t="str">
        <f>IF(C915&gt;'C'!$Q$7,"",VLOOKUP(C915,'C'!$O$9:$P$10,2,FALSE))</f>
        <v/>
      </c>
    </row>
    <row r="916" spans="2:4" x14ac:dyDescent="0.2">
      <c r="B916" s="431">
        <f>IF(LEFT($D916,Dashboard!$N$4)=Dashboard!$N$5,MAX($B$4:$B915)+1,0)</f>
        <v>0</v>
      </c>
      <c r="C916" s="24">
        <v>912</v>
      </c>
      <c r="D916" s="432" t="str">
        <f>IF(C916&gt;'C'!$Q$7,"",VLOOKUP(C916,'C'!$O$9:$P$10,2,FALSE))</f>
        <v/>
      </c>
    </row>
    <row r="917" spans="2:4" x14ac:dyDescent="0.2">
      <c r="B917" s="431">
        <f>IF(LEFT($D917,Dashboard!$N$4)=Dashboard!$N$5,MAX($B$4:$B916)+1,0)</f>
        <v>0</v>
      </c>
      <c r="C917" s="24">
        <v>913</v>
      </c>
      <c r="D917" s="432" t="str">
        <f>IF(C917&gt;'C'!$Q$7,"",VLOOKUP(C917,'C'!$O$9:$P$10,2,FALSE))</f>
        <v/>
      </c>
    </row>
    <row r="918" spans="2:4" x14ac:dyDescent="0.2">
      <c r="B918" s="431">
        <f>IF(LEFT($D918,Dashboard!$N$4)=Dashboard!$N$5,MAX($B$4:$B917)+1,0)</f>
        <v>0</v>
      </c>
      <c r="C918" s="24">
        <v>914</v>
      </c>
      <c r="D918" s="432" t="str">
        <f>IF(C918&gt;'C'!$Q$7,"",VLOOKUP(C918,'C'!$O$9:$P$10,2,FALSE))</f>
        <v/>
      </c>
    </row>
    <row r="919" spans="2:4" x14ac:dyDescent="0.2">
      <c r="B919" s="431">
        <f>IF(LEFT($D919,Dashboard!$N$4)=Dashboard!$N$5,MAX($B$4:$B918)+1,0)</f>
        <v>0</v>
      </c>
      <c r="C919" s="24">
        <v>915</v>
      </c>
      <c r="D919" s="432" t="str">
        <f>IF(C919&gt;'C'!$Q$7,"",VLOOKUP(C919,'C'!$O$9:$P$10,2,FALSE))</f>
        <v/>
      </c>
    </row>
    <row r="920" spans="2:4" x14ac:dyDescent="0.2">
      <c r="B920" s="431">
        <f>IF(LEFT($D920,Dashboard!$N$4)=Dashboard!$N$5,MAX($B$4:$B919)+1,0)</f>
        <v>0</v>
      </c>
      <c r="C920" s="24">
        <v>916</v>
      </c>
      <c r="D920" s="432" t="str">
        <f>IF(C920&gt;'C'!$Q$7,"",VLOOKUP(C920,'C'!$O$9:$P$10,2,FALSE))</f>
        <v/>
      </c>
    </row>
    <row r="921" spans="2:4" x14ac:dyDescent="0.2">
      <c r="B921" s="431">
        <f>IF(LEFT($D921,Dashboard!$N$4)=Dashboard!$N$5,MAX($B$4:$B920)+1,0)</f>
        <v>0</v>
      </c>
      <c r="C921" s="24">
        <v>917</v>
      </c>
      <c r="D921" s="432" t="str">
        <f>IF(C921&gt;'C'!$Q$7,"",VLOOKUP(C921,'C'!$O$9:$P$10,2,FALSE))</f>
        <v/>
      </c>
    </row>
    <row r="922" spans="2:4" x14ac:dyDescent="0.2">
      <c r="B922" s="431">
        <f>IF(LEFT($D922,Dashboard!$N$4)=Dashboard!$N$5,MAX($B$4:$B921)+1,0)</f>
        <v>0</v>
      </c>
      <c r="C922" s="24">
        <v>918</v>
      </c>
      <c r="D922" s="432" t="str">
        <f>IF(C922&gt;'C'!$Q$7,"",VLOOKUP(C922,'C'!$O$9:$P$10,2,FALSE))</f>
        <v/>
      </c>
    </row>
    <row r="923" spans="2:4" x14ac:dyDescent="0.2">
      <c r="B923" s="431">
        <f>IF(LEFT($D923,Dashboard!$N$4)=Dashboard!$N$5,MAX($B$4:$B922)+1,0)</f>
        <v>0</v>
      </c>
      <c r="C923" s="24">
        <v>919</v>
      </c>
      <c r="D923" s="432" t="str">
        <f>IF(C923&gt;'C'!$Q$7,"",VLOOKUP(C923,'C'!$O$9:$P$10,2,FALSE))</f>
        <v/>
      </c>
    </row>
    <row r="924" spans="2:4" x14ac:dyDescent="0.2">
      <c r="B924" s="431">
        <f>IF(LEFT($D924,Dashboard!$N$4)=Dashboard!$N$5,MAX($B$4:$B923)+1,0)</f>
        <v>0</v>
      </c>
      <c r="C924" s="24">
        <v>920</v>
      </c>
      <c r="D924" s="432" t="str">
        <f>IF(C924&gt;'C'!$Q$7,"",VLOOKUP(C924,'C'!$O$9:$P$10,2,FALSE))</f>
        <v/>
      </c>
    </row>
    <row r="925" spans="2:4" x14ac:dyDescent="0.2">
      <c r="B925" s="431">
        <f>IF(LEFT($D925,Dashboard!$N$4)=Dashboard!$N$5,MAX($B$4:$B924)+1,0)</f>
        <v>0</v>
      </c>
      <c r="C925" s="24">
        <v>921</v>
      </c>
      <c r="D925" s="432" t="str">
        <f>IF(C925&gt;'C'!$Q$7,"",VLOOKUP(C925,'C'!$O$9:$P$10,2,FALSE))</f>
        <v/>
      </c>
    </row>
    <row r="926" spans="2:4" x14ac:dyDescent="0.2">
      <c r="B926" s="431">
        <f>IF(LEFT($D926,Dashboard!$N$4)=Dashboard!$N$5,MAX($B$4:$B925)+1,0)</f>
        <v>0</v>
      </c>
      <c r="C926" s="24">
        <v>922</v>
      </c>
      <c r="D926" s="432" t="str">
        <f>IF(C926&gt;'C'!$Q$7,"",VLOOKUP(C926,'C'!$O$9:$P$10,2,FALSE))</f>
        <v/>
      </c>
    </row>
    <row r="927" spans="2:4" x14ac:dyDescent="0.2">
      <c r="B927" s="431">
        <f>IF(LEFT($D927,Dashboard!$N$4)=Dashboard!$N$5,MAX($B$4:$B926)+1,0)</f>
        <v>0</v>
      </c>
      <c r="C927" s="24">
        <v>923</v>
      </c>
      <c r="D927" s="432" t="str">
        <f>IF(C927&gt;'C'!$Q$7,"",VLOOKUP(C927,'C'!$O$9:$P$10,2,FALSE))</f>
        <v/>
      </c>
    </row>
    <row r="928" spans="2:4" x14ac:dyDescent="0.2">
      <c r="B928" s="431">
        <f>IF(LEFT($D928,Dashboard!$N$4)=Dashboard!$N$5,MAX($B$4:$B927)+1,0)</f>
        <v>0</v>
      </c>
      <c r="C928" s="24">
        <v>924</v>
      </c>
      <c r="D928" s="432" t="str">
        <f>IF(C928&gt;'C'!$Q$7,"",VLOOKUP(C928,'C'!$O$9:$P$10,2,FALSE))</f>
        <v/>
      </c>
    </row>
    <row r="929" spans="2:4" x14ac:dyDescent="0.2">
      <c r="B929" s="431">
        <f>IF(LEFT($D929,Dashboard!$N$4)=Dashboard!$N$5,MAX($B$4:$B928)+1,0)</f>
        <v>0</v>
      </c>
      <c r="C929" s="24">
        <v>925</v>
      </c>
      <c r="D929" s="432" t="str">
        <f>IF(C929&gt;'C'!$Q$7,"",VLOOKUP(C929,'C'!$O$9:$P$10,2,FALSE))</f>
        <v/>
      </c>
    </row>
    <row r="930" spans="2:4" x14ac:dyDescent="0.2">
      <c r="B930" s="431">
        <f>IF(LEFT($D930,Dashboard!$N$4)=Dashboard!$N$5,MAX($B$4:$B929)+1,0)</f>
        <v>0</v>
      </c>
      <c r="C930" s="24">
        <v>926</v>
      </c>
      <c r="D930" s="432" t="str">
        <f>IF(C930&gt;'C'!$Q$7,"",VLOOKUP(C930,'C'!$O$9:$P$10,2,FALSE))</f>
        <v/>
      </c>
    </row>
    <row r="931" spans="2:4" x14ac:dyDescent="0.2">
      <c r="B931" s="431">
        <f>IF(LEFT($D931,Dashboard!$N$4)=Dashboard!$N$5,MAX($B$4:$B930)+1,0)</f>
        <v>0</v>
      </c>
      <c r="C931" s="24">
        <v>927</v>
      </c>
      <c r="D931" s="432" t="str">
        <f>IF(C931&gt;'C'!$Q$7,"",VLOOKUP(C931,'C'!$O$9:$P$10,2,FALSE))</f>
        <v/>
      </c>
    </row>
    <row r="932" spans="2:4" x14ac:dyDescent="0.2">
      <c r="B932" s="431">
        <f>IF(LEFT($D932,Dashboard!$N$4)=Dashboard!$N$5,MAX($B$4:$B931)+1,0)</f>
        <v>0</v>
      </c>
      <c r="C932" s="24">
        <v>928</v>
      </c>
      <c r="D932" s="432" t="str">
        <f>IF(C932&gt;'C'!$Q$7,"",VLOOKUP(C932,'C'!$O$9:$P$10,2,FALSE))</f>
        <v/>
      </c>
    </row>
    <row r="933" spans="2:4" x14ac:dyDescent="0.2">
      <c r="B933" s="431">
        <f>IF(LEFT($D933,Dashboard!$N$4)=Dashboard!$N$5,MAX($B$4:$B932)+1,0)</f>
        <v>0</v>
      </c>
      <c r="C933" s="24">
        <v>929</v>
      </c>
      <c r="D933" s="432" t="str">
        <f>IF(C933&gt;'C'!$Q$7,"",VLOOKUP(C933,'C'!$O$9:$P$10,2,FALSE))</f>
        <v/>
      </c>
    </row>
    <row r="934" spans="2:4" x14ac:dyDescent="0.2">
      <c r="B934" s="431">
        <f>IF(LEFT($D934,Dashboard!$N$4)=Dashboard!$N$5,MAX($B$4:$B933)+1,0)</f>
        <v>0</v>
      </c>
      <c r="C934" s="24">
        <v>930</v>
      </c>
      <c r="D934" s="432" t="str">
        <f>IF(C934&gt;'C'!$Q$7,"",VLOOKUP(C934,'C'!$O$9:$P$10,2,FALSE))</f>
        <v/>
      </c>
    </row>
    <row r="935" spans="2:4" x14ac:dyDescent="0.2">
      <c r="B935" s="431">
        <f>IF(LEFT($D935,Dashboard!$N$4)=Dashboard!$N$5,MAX($B$4:$B934)+1,0)</f>
        <v>0</v>
      </c>
      <c r="C935" s="24">
        <v>931</v>
      </c>
      <c r="D935" s="432" t="str">
        <f>IF(C935&gt;'C'!$Q$7,"",VLOOKUP(C935,'C'!$O$9:$P$10,2,FALSE))</f>
        <v/>
      </c>
    </row>
    <row r="936" spans="2:4" x14ac:dyDescent="0.2">
      <c r="B936" s="431">
        <f>IF(LEFT($D936,Dashboard!$N$4)=Dashboard!$N$5,MAX($B$4:$B935)+1,0)</f>
        <v>0</v>
      </c>
      <c r="C936" s="24">
        <v>932</v>
      </c>
      <c r="D936" s="432" t="str">
        <f>IF(C936&gt;'C'!$Q$7,"",VLOOKUP(C936,'C'!$O$9:$P$10,2,FALSE))</f>
        <v/>
      </c>
    </row>
    <row r="937" spans="2:4" x14ac:dyDescent="0.2">
      <c r="B937" s="431">
        <f>IF(LEFT($D937,Dashboard!$N$4)=Dashboard!$N$5,MAX($B$4:$B936)+1,0)</f>
        <v>0</v>
      </c>
      <c r="C937" s="24">
        <v>933</v>
      </c>
      <c r="D937" s="432" t="str">
        <f>IF(C937&gt;'C'!$Q$7,"",VLOOKUP(C937,'C'!$O$9:$P$10,2,FALSE))</f>
        <v/>
      </c>
    </row>
    <row r="938" spans="2:4" x14ac:dyDescent="0.2">
      <c r="B938" s="431">
        <f>IF(LEFT($D938,Dashboard!$N$4)=Dashboard!$N$5,MAX($B$4:$B937)+1,0)</f>
        <v>0</v>
      </c>
      <c r="C938" s="24">
        <v>934</v>
      </c>
      <c r="D938" s="432" t="str">
        <f>IF(C938&gt;'C'!$Q$7,"",VLOOKUP(C938,'C'!$O$9:$P$10,2,FALSE))</f>
        <v/>
      </c>
    </row>
    <row r="939" spans="2:4" x14ac:dyDescent="0.2">
      <c r="B939" s="431">
        <f>IF(LEFT($D939,Dashboard!$N$4)=Dashboard!$N$5,MAX($B$4:$B938)+1,0)</f>
        <v>0</v>
      </c>
      <c r="C939" s="24">
        <v>935</v>
      </c>
      <c r="D939" s="432" t="str">
        <f>IF(C939&gt;'C'!$Q$7,"",VLOOKUP(C939,'C'!$O$9:$P$10,2,FALSE))</f>
        <v/>
      </c>
    </row>
    <row r="940" spans="2:4" x14ac:dyDescent="0.2">
      <c r="B940" s="431">
        <f>IF(LEFT($D940,Dashboard!$N$4)=Dashboard!$N$5,MAX($B$4:$B939)+1,0)</f>
        <v>0</v>
      </c>
      <c r="C940" s="24">
        <v>936</v>
      </c>
      <c r="D940" s="432" t="str">
        <f>IF(C940&gt;'C'!$Q$7,"",VLOOKUP(C940,'C'!$O$9:$P$10,2,FALSE))</f>
        <v/>
      </c>
    </row>
    <row r="941" spans="2:4" x14ac:dyDescent="0.2">
      <c r="B941" s="431">
        <f>IF(LEFT($D941,Dashboard!$N$4)=Dashboard!$N$5,MAX($B$4:$B940)+1,0)</f>
        <v>0</v>
      </c>
      <c r="C941" s="24">
        <v>937</v>
      </c>
      <c r="D941" s="432" t="str">
        <f>IF(C941&gt;'C'!$Q$7,"",VLOOKUP(C941,'C'!$O$9:$P$10,2,FALSE))</f>
        <v/>
      </c>
    </row>
    <row r="942" spans="2:4" x14ac:dyDescent="0.2">
      <c r="B942" s="431">
        <f>IF(LEFT($D942,Dashboard!$N$4)=Dashboard!$N$5,MAX($B$4:$B941)+1,0)</f>
        <v>0</v>
      </c>
      <c r="C942" s="24">
        <v>938</v>
      </c>
      <c r="D942" s="432" t="str">
        <f>IF(C942&gt;'C'!$Q$7,"",VLOOKUP(C942,'C'!$O$9:$P$10,2,FALSE))</f>
        <v/>
      </c>
    </row>
    <row r="943" spans="2:4" x14ac:dyDescent="0.2">
      <c r="B943" s="431">
        <f>IF(LEFT($D943,Dashboard!$N$4)=Dashboard!$N$5,MAX($B$4:$B942)+1,0)</f>
        <v>0</v>
      </c>
      <c r="C943" s="24">
        <v>939</v>
      </c>
      <c r="D943" s="432" t="str">
        <f>IF(C943&gt;'C'!$Q$7,"",VLOOKUP(C943,'C'!$O$9:$P$10,2,FALSE))</f>
        <v/>
      </c>
    </row>
    <row r="944" spans="2:4" x14ac:dyDescent="0.2">
      <c r="B944" s="431">
        <f>IF(LEFT($D944,Dashboard!$N$4)=Dashboard!$N$5,MAX($B$4:$B943)+1,0)</f>
        <v>0</v>
      </c>
      <c r="C944" s="24">
        <v>940</v>
      </c>
      <c r="D944" s="432" t="str">
        <f>IF(C944&gt;'C'!$Q$7,"",VLOOKUP(C944,'C'!$O$9:$P$10,2,FALSE))</f>
        <v/>
      </c>
    </row>
    <row r="945" spans="2:4" x14ac:dyDescent="0.2">
      <c r="B945" s="431">
        <f>IF(LEFT($D945,Dashboard!$N$4)=Dashboard!$N$5,MAX($B$4:$B944)+1,0)</f>
        <v>0</v>
      </c>
      <c r="C945" s="24">
        <v>941</v>
      </c>
      <c r="D945" s="432" t="str">
        <f>IF(C945&gt;'C'!$Q$7,"",VLOOKUP(C945,'C'!$O$9:$P$10,2,FALSE))</f>
        <v/>
      </c>
    </row>
    <row r="946" spans="2:4" x14ac:dyDescent="0.2">
      <c r="B946" s="431">
        <f>IF(LEFT($D946,Dashboard!$N$4)=Dashboard!$N$5,MAX($B$4:$B945)+1,0)</f>
        <v>0</v>
      </c>
      <c r="C946" s="24">
        <v>942</v>
      </c>
      <c r="D946" s="432" t="str">
        <f>IF(C946&gt;'C'!$Q$7,"",VLOOKUP(C946,'C'!$O$9:$P$10,2,FALSE))</f>
        <v/>
      </c>
    </row>
    <row r="947" spans="2:4" x14ac:dyDescent="0.2">
      <c r="B947" s="431">
        <f>IF(LEFT($D947,Dashboard!$N$4)=Dashboard!$N$5,MAX($B$4:$B946)+1,0)</f>
        <v>0</v>
      </c>
      <c r="C947" s="24">
        <v>943</v>
      </c>
      <c r="D947" s="432" t="str">
        <f>IF(C947&gt;'C'!$Q$7,"",VLOOKUP(C947,'C'!$O$9:$P$10,2,FALSE))</f>
        <v/>
      </c>
    </row>
    <row r="948" spans="2:4" x14ac:dyDescent="0.2">
      <c r="B948" s="431">
        <f>IF(LEFT($D948,Dashboard!$N$4)=Dashboard!$N$5,MAX($B$4:$B947)+1,0)</f>
        <v>0</v>
      </c>
      <c r="C948" s="24">
        <v>944</v>
      </c>
      <c r="D948" s="432" t="str">
        <f>IF(C948&gt;'C'!$Q$7,"",VLOOKUP(C948,'C'!$O$9:$P$10,2,FALSE))</f>
        <v/>
      </c>
    </row>
    <row r="949" spans="2:4" x14ac:dyDescent="0.2">
      <c r="B949" s="431">
        <f>IF(LEFT($D949,Dashboard!$N$4)=Dashboard!$N$5,MAX($B$4:$B948)+1,0)</f>
        <v>0</v>
      </c>
      <c r="C949" s="24">
        <v>945</v>
      </c>
      <c r="D949" s="432" t="str">
        <f>IF(C949&gt;'C'!$Q$7,"",VLOOKUP(C949,'C'!$O$9:$P$10,2,FALSE))</f>
        <v/>
      </c>
    </row>
    <row r="950" spans="2:4" x14ac:dyDescent="0.2">
      <c r="B950" s="431">
        <f>IF(LEFT($D950,Dashboard!$N$4)=Dashboard!$N$5,MAX($B$4:$B949)+1,0)</f>
        <v>0</v>
      </c>
      <c r="C950" s="24">
        <v>946</v>
      </c>
      <c r="D950" s="432" t="str">
        <f>IF(C950&gt;'C'!$Q$7,"",VLOOKUP(C950,'C'!$O$9:$P$10,2,FALSE))</f>
        <v/>
      </c>
    </row>
    <row r="951" spans="2:4" x14ac:dyDescent="0.2">
      <c r="B951" s="431">
        <f>IF(LEFT($D951,Dashboard!$N$4)=Dashboard!$N$5,MAX($B$4:$B950)+1,0)</f>
        <v>0</v>
      </c>
      <c r="C951" s="24">
        <v>947</v>
      </c>
      <c r="D951" s="432" t="str">
        <f>IF(C951&gt;'C'!$Q$7,"",VLOOKUP(C951,'C'!$O$9:$P$10,2,FALSE))</f>
        <v/>
      </c>
    </row>
    <row r="952" spans="2:4" x14ac:dyDescent="0.2">
      <c r="B952" s="431">
        <f>IF(LEFT($D952,Dashboard!$N$4)=Dashboard!$N$5,MAX($B$4:$B951)+1,0)</f>
        <v>0</v>
      </c>
      <c r="C952" s="24">
        <v>948</v>
      </c>
      <c r="D952" s="432" t="str">
        <f>IF(C952&gt;'C'!$Q$7,"",VLOOKUP(C952,'C'!$O$9:$P$10,2,FALSE))</f>
        <v/>
      </c>
    </row>
    <row r="953" spans="2:4" x14ac:dyDescent="0.2">
      <c r="B953" s="431">
        <f>IF(LEFT($D953,Dashboard!$N$4)=Dashboard!$N$5,MAX($B$4:$B952)+1,0)</f>
        <v>0</v>
      </c>
      <c r="C953" s="24">
        <v>949</v>
      </c>
      <c r="D953" s="432" t="str">
        <f>IF(C953&gt;'C'!$Q$7,"",VLOOKUP(C953,'C'!$O$9:$P$10,2,FALSE))</f>
        <v/>
      </c>
    </row>
    <row r="954" spans="2:4" x14ac:dyDescent="0.2">
      <c r="B954" s="431">
        <f>IF(LEFT($D954,Dashboard!$N$4)=Dashboard!$N$5,MAX($B$4:$B953)+1,0)</f>
        <v>0</v>
      </c>
      <c r="C954" s="24">
        <v>950</v>
      </c>
      <c r="D954" s="432" t="str">
        <f>IF(C954&gt;'C'!$Q$7,"",VLOOKUP(C954,'C'!$O$9:$P$10,2,FALSE))</f>
        <v/>
      </c>
    </row>
    <row r="955" spans="2:4" x14ac:dyDescent="0.2">
      <c r="B955" s="431">
        <f>IF(LEFT($D955,Dashboard!$N$4)=Dashboard!$N$5,MAX($B$4:$B954)+1,0)</f>
        <v>0</v>
      </c>
      <c r="C955" s="24">
        <v>951</v>
      </c>
      <c r="D955" s="432" t="str">
        <f>IF(C955&gt;'C'!$Q$7,"",VLOOKUP(C955,'C'!$O$9:$P$10,2,FALSE))</f>
        <v/>
      </c>
    </row>
    <row r="956" spans="2:4" x14ac:dyDescent="0.2">
      <c r="B956" s="431">
        <f>IF(LEFT($D956,Dashboard!$N$4)=Dashboard!$N$5,MAX($B$4:$B955)+1,0)</f>
        <v>0</v>
      </c>
      <c r="C956" s="24">
        <v>952</v>
      </c>
      <c r="D956" s="432" t="str">
        <f>IF(C956&gt;'C'!$Q$7,"",VLOOKUP(C956,'C'!$O$9:$P$10,2,FALSE))</f>
        <v/>
      </c>
    </row>
    <row r="957" spans="2:4" x14ac:dyDescent="0.2">
      <c r="B957" s="431">
        <f>IF(LEFT($D957,Dashboard!$N$4)=Dashboard!$N$5,MAX($B$4:$B956)+1,0)</f>
        <v>0</v>
      </c>
      <c r="C957" s="24">
        <v>953</v>
      </c>
      <c r="D957" s="432" t="str">
        <f>IF(C957&gt;'C'!$Q$7,"",VLOOKUP(C957,'C'!$O$9:$P$10,2,FALSE))</f>
        <v/>
      </c>
    </row>
    <row r="958" spans="2:4" x14ac:dyDescent="0.2">
      <c r="B958" s="431">
        <f>IF(LEFT($D958,Dashboard!$N$4)=Dashboard!$N$5,MAX($B$4:$B957)+1,0)</f>
        <v>0</v>
      </c>
      <c r="C958" s="24">
        <v>954</v>
      </c>
      <c r="D958" s="432" t="str">
        <f>IF(C958&gt;'C'!$Q$7,"",VLOOKUP(C958,'C'!$O$9:$P$10,2,FALSE))</f>
        <v/>
      </c>
    </row>
    <row r="959" spans="2:4" x14ac:dyDescent="0.2">
      <c r="B959" s="431">
        <f>IF(LEFT($D959,Dashboard!$N$4)=Dashboard!$N$5,MAX($B$4:$B958)+1,0)</f>
        <v>0</v>
      </c>
      <c r="C959" s="24">
        <v>955</v>
      </c>
      <c r="D959" s="432" t="str">
        <f>IF(C959&gt;'C'!$Q$7,"",VLOOKUP(C959,'C'!$O$9:$P$10,2,FALSE))</f>
        <v/>
      </c>
    </row>
    <row r="960" spans="2:4" x14ac:dyDescent="0.2">
      <c r="B960" s="431">
        <f>IF(LEFT($D960,Dashboard!$N$4)=Dashboard!$N$5,MAX($B$4:$B959)+1,0)</f>
        <v>0</v>
      </c>
      <c r="C960" s="24">
        <v>956</v>
      </c>
      <c r="D960" s="432" t="str">
        <f>IF(C960&gt;'C'!$Q$7,"",VLOOKUP(C960,'C'!$O$9:$P$10,2,FALSE))</f>
        <v/>
      </c>
    </row>
    <row r="961" spans="2:4" x14ac:dyDescent="0.2">
      <c r="B961" s="431">
        <f>IF(LEFT($D961,Dashboard!$N$4)=Dashboard!$N$5,MAX($B$4:$B960)+1,0)</f>
        <v>0</v>
      </c>
      <c r="C961" s="24">
        <v>957</v>
      </c>
      <c r="D961" s="432" t="str">
        <f>IF(C961&gt;'C'!$Q$7,"",VLOOKUP(C961,'C'!$O$9:$P$10,2,FALSE))</f>
        <v/>
      </c>
    </row>
    <row r="962" spans="2:4" x14ac:dyDescent="0.2">
      <c r="B962" s="431">
        <f>IF(LEFT($D962,Dashboard!$N$4)=Dashboard!$N$5,MAX($B$4:$B961)+1,0)</f>
        <v>0</v>
      </c>
      <c r="C962" s="24">
        <v>958</v>
      </c>
      <c r="D962" s="432" t="str">
        <f>IF(C962&gt;'C'!$Q$7,"",VLOOKUP(C962,'C'!$O$9:$P$10,2,FALSE))</f>
        <v/>
      </c>
    </row>
    <row r="963" spans="2:4" x14ac:dyDescent="0.2">
      <c r="B963" s="431">
        <f>IF(LEFT($D963,Dashboard!$N$4)=Dashboard!$N$5,MAX($B$4:$B962)+1,0)</f>
        <v>0</v>
      </c>
      <c r="C963" s="24">
        <v>959</v>
      </c>
      <c r="D963" s="432" t="str">
        <f>IF(C963&gt;'C'!$Q$7,"",VLOOKUP(C963,'C'!$O$9:$P$10,2,FALSE))</f>
        <v/>
      </c>
    </row>
    <row r="964" spans="2:4" x14ac:dyDescent="0.2">
      <c r="B964" s="431">
        <f>IF(LEFT($D964,Dashboard!$N$4)=Dashboard!$N$5,MAX($B$4:$B963)+1,0)</f>
        <v>0</v>
      </c>
      <c r="C964" s="24">
        <v>960</v>
      </c>
      <c r="D964" s="432" t="str">
        <f>IF(C964&gt;'C'!$Q$7,"",VLOOKUP(C964,'C'!$O$9:$P$10,2,FALSE))</f>
        <v/>
      </c>
    </row>
    <row r="965" spans="2:4" x14ac:dyDescent="0.2">
      <c r="B965" s="431">
        <f>IF(LEFT($D965,Dashboard!$N$4)=Dashboard!$N$5,MAX($B$4:$B964)+1,0)</f>
        <v>0</v>
      </c>
      <c r="C965" s="24">
        <v>961</v>
      </c>
      <c r="D965" s="432" t="str">
        <f>IF(C965&gt;'C'!$Q$7,"",VLOOKUP(C965,'C'!$O$9:$P$10,2,FALSE))</f>
        <v/>
      </c>
    </row>
    <row r="966" spans="2:4" x14ac:dyDescent="0.2">
      <c r="B966" s="431">
        <f>IF(LEFT($D966,Dashboard!$N$4)=Dashboard!$N$5,MAX($B$4:$B965)+1,0)</f>
        <v>0</v>
      </c>
      <c r="C966" s="24">
        <v>962</v>
      </c>
      <c r="D966" s="432" t="str">
        <f>IF(C966&gt;'C'!$Q$7,"",VLOOKUP(C966,'C'!$O$9:$P$10,2,FALSE))</f>
        <v/>
      </c>
    </row>
    <row r="967" spans="2:4" x14ac:dyDescent="0.2">
      <c r="B967" s="431">
        <f>IF(LEFT($D967,Dashboard!$N$4)=Dashboard!$N$5,MAX($B$4:$B966)+1,0)</f>
        <v>0</v>
      </c>
      <c r="C967" s="24">
        <v>963</v>
      </c>
      <c r="D967" s="432" t="str">
        <f>IF(C967&gt;'C'!$Q$7,"",VLOOKUP(C967,'C'!$O$9:$P$10,2,FALSE))</f>
        <v/>
      </c>
    </row>
    <row r="968" spans="2:4" x14ac:dyDescent="0.2">
      <c r="B968" s="431">
        <f>IF(LEFT($D968,Dashboard!$N$4)=Dashboard!$N$5,MAX($B$4:$B967)+1,0)</f>
        <v>0</v>
      </c>
      <c r="C968" s="24">
        <v>964</v>
      </c>
      <c r="D968" s="432" t="str">
        <f>IF(C968&gt;'C'!$Q$7,"",VLOOKUP(C968,'C'!$O$9:$P$10,2,FALSE))</f>
        <v/>
      </c>
    </row>
    <row r="969" spans="2:4" x14ac:dyDescent="0.2">
      <c r="B969" s="431">
        <f>IF(LEFT($D969,Dashboard!$N$4)=Dashboard!$N$5,MAX($B$4:$B968)+1,0)</f>
        <v>0</v>
      </c>
      <c r="C969" s="24">
        <v>965</v>
      </c>
      <c r="D969" s="432" t="str">
        <f>IF(C969&gt;'C'!$Q$7,"",VLOOKUP(C969,'C'!$O$9:$P$10,2,FALSE))</f>
        <v/>
      </c>
    </row>
    <row r="970" spans="2:4" x14ac:dyDescent="0.2">
      <c r="B970" s="431">
        <f>IF(LEFT($D970,Dashboard!$N$4)=Dashboard!$N$5,MAX($B$4:$B969)+1,0)</f>
        <v>0</v>
      </c>
      <c r="C970" s="24">
        <v>966</v>
      </c>
      <c r="D970" s="432" t="str">
        <f>IF(C970&gt;'C'!$Q$7,"",VLOOKUP(C970,'C'!$O$9:$P$10,2,FALSE))</f>
        <v/>
      </c>
    </row>
    <row r="971" spans="2:4" x14ac:dyDescent="0.2">
      <c r="B971" s="431">
        <f>IF(LEFT($D971,Dashboard!$N$4)=Dashboard!$N$5,MAX($B$4:$B970)+1,0)</f>
        <v>0</v>
      </c>
      <c r="C971" s="24">
        <v>967</v>
      </c>
      <c r="D971" s="432" t="str">
        <f>IF(C971&gt;'C'!$Q$7,"",VLOOKUP(C971,'C'!$O$9:$P$10,2,FALSE))</f>
        <v/>
      </c>
    </row>
    <row r="972" spans="2:4" x14ac:dyDescent="0.2">
      <c r="B972" s="431">
        <f>IF(LEFT($D972,Dashboard!$N$4)=Dashboard!$N$5,MAX($B$4:$B971)+1,0)</f>
        <v>0</v>
      </c>
      <c r="C972" s="24">
        <v>968</v>
      </c>
      <c r="D972" s="432" t="str">
        <f>IF(C972&gt;'C'!$Q$7,"",VLOOKUP(C972,'C'!$O$9:$P$10,2,FALSE))</f>
        <v/>
      </c>
    </row>
    <row r="973" spans="2:4" x14ac:dyDescent="0.2">
      <c r="B973" s="431">
        <f>IF(LEFT($D973,Dashboard!$N$4)=Dashboard!$N$5,MAX($B$4:$B972)+1,0)</f>
        <v>0</v>
      </c>
      <c r="C973" s="24">
        <v>969</v>
      </c>
      <c r="D973" s="432" t="str">
        <f>IF(C973&gt;'C'!$Q$7,"",VLOOKUP(C973,'C'!$O$9:$P$10,2,FALSE))</f>
        <v/>
      </c>
    </row>
    <row r="974" spans="2:4" x14ac:dyDescent="0.2">
      <c r="B974" s="431">
        <f>IF(LEFT($D974,Dashboard!$N$4)=Dashboard!$N$5,MAX($B$4:$B973)+1,0)</f>
        <v>0</v>
      </c>
      <c r="C974" s="24">
        <v>970</v>
      </c>
      <c r="D974" s="432" t="str">
        <f>IF(C974&gt;'C'!$Q$7,"",VLOOKUP(C974,'C'!$O$9:$P$10,2,FALSE))</f>
        <v/>
      </c>
    </row>
    <row r="975" spans="2:4" x14ac:dyDescent="0.2">
      <c r="B975" s="431">
        <f>IF(LEFT($D975,Dashboard!$N$4)=Dashboard!$N$5,MAX($B$4:$B974)+1,0)</f>
        <v>0</v>
      </c>
      <c r="C975" s="24">
        <v>971</v>
      </c>
      <c r="D975" s="432" t="str">
        <f>IF(C975&gt;'C'!$Q$7,"",VLOOKUP(C975,'C'!$O$9:$P$10,2,FALSE))</f>
        <v/>
      </c>
    </row>
    <row r="976" spans="2:4" x14ac:dyDescent="0.2">
      <c r="B976" s="431">
        <f>IF(LEFT($D976,Dashboard!$N$4)=Dashboard!$N$5,MAX($B$4:$B975)+1,0)</f>
        <v>0</v>
      </c>
      <c r="C976" s="24">
        <v>972</v>
      </c>
      <c r="D976" s="432" t="str">
        <f>IF(C976&gt;'C'!$Q$7,"",VLOOKUP(C976,'C'!$O$9:$P$10,2,FALSE))</f>
        <v/>
      </c>
    </row>
    <row r="977" spans="2:4" x14ac:dyDescent="0.2">
      <c r="B977" s="431">
        <f>IF(LEFT($D977,Dashboard!$N$4)=Dashboard!$N$5,MAX($B$4:$B976)+1,0)</f>
        <v>0</v>
      </c>
      <c r="C977" s="24">
        <v>973</v>
      </c>
      <c r="D977" s="432" t="str">
        <f>IF(C977&gt;'C'!$Q$7,"",VLOOKUP(C977,'C'!$O$9:$P$10,2,FALSE))</f>
        <v/>
      </c>
    </row>
    <row r="978" spans="2:4" x14ac:dyDescent="0.2">
      <c r="B978" s="431">
        <f>IF(LEFT($D978,Dashboard!$N$4)=Dashboard!$N$5,MAX($B$4:$B977)+1,0)</f>
        <v>0</v>
      </c>
      <c r="C978" s="24">
        <v>974</v>
      </c>
      <c r="D978" s="432" t="str">
        <f>IF(C978&gt;'C'!$Q$7,"",VLOOKUP(C978,'C'!$O$9:$P$10,2,FALSE))</f>
        <v/>
      </c>
    </row>
    <row r="979" spans="2:4" x14ac:dyDescent="0.2">
      <c r="B979" s="431">
        <f>IF(LEFT($D979,Dashboard!$N$4)=Dashboard!$N$5,MAX($B$4:$B978)+1,0)</f>
        <v>0</v>
      </c>
      <c r="C979" s="24">
        <v>975</v>
      </c>
      <c r="D979" s="432" t="str">
        <f>IF(C979&gt;'C'!$Q$7,"",VLOOKUP(C979,'C'!$O$9:$P$10,2,FALSE))</f>
        <v/>
      </c>
    </row>
    <row r="980" spans="2:4" x14ac:dyDescent="0.2">
      <c r="B980" s="431">
        <f>IF(LEFT($D980,Dashboard!$N$4)=Dashboard!$N$5,MAX($B$4:$B979)+1,0)</f>
        <v>0</v>
      </c>
      <c r="C980" s="24">
        <v>976</v>
      </c>
      <c r="D980" s="432" t="str">
        <f>IF(C980&gt;'C'!$Q$7,"",VLOOKUP(C980,'C'!$O$9:$P$10,2,FALSE))</f>
        <v/>
      </c>
    </row>
    <row r="981" spans="2:4" x14ac:dyDescent="0.2">
      <c r="B981" s="431">
        <f>IF(LEFT($D981,Dashboard!$N$4)=Dashboard!$N$5,MAX($B$4:$B980)+1,0)</f>
        <v>0</v>
      </c>
      <c r="C981" s="24">
        <v>977</v>
      </c>
      <c r="D981" s="432" t="str">
        <f>IF(C981&gt;'C'!$Q$7,"",VLOOKUP(C981,'C'!$O$9:$P$10,2,FALSE))</f>
        <v/>
      </c>
    </row>
    <row r="982" spans="2:4" x14ac:dyDescent="0.2">
      <c r="B982" s="431">
        <f>IF(LEFT($D982,Dashboard!$N$4)=Dashboard!$N$5,MAX($B$4:$B981)+1,0)</f>
        <v>0</v>
      </c>
      <c r="C982" s="24">
        <v>978</v>
      </c>
      <c r="D982" s="432" t="str">
        <f>IF(C982&gt;'C'!$Q$7,"",VLOOKUP(C982,'C'!$O$9:$P$10,2,FALSE))</f>
        <v/>
      </c>
    </row>
    <row r="983" spans="2:4" x14ac:dyDescent="0.2">
      <c r="B983" s="431">
        <f>IF(LEFT($D983,Dashboard!$N$4)=Dashboard!$N$5,MAX($B$4:$B982)+1,0)</f>
        <v>0</v>
      </c>
      <c r="C983" s="24">
        <v>979</v>
      </c>
      <c r="D983" s="432" t="str">
        <f>IF(C983&gt;'C'!$Q$7,"",VLOOKUP(C983,'C'!$O$9:$P$10,2,FALSE))</f>
        <v/>
      </c>
    </row>
    <row r="984" spans="2:4" x14ac:dyDescent="0.2">
      <c r="B984" s="431">
        <f>IF(LEFT($D984,Dashboard!$N$4)=Dashboard!$N$5,MAX($B$4:$B983)+1,0)</f>
        <v>0</v>
      </c>
      <c r="C984" s="24">
        <v>980</v>
      </c>
      <c r="D984" s="432" t="str">
        <f>IF(C984&gt;'C'!$Q$7,"",VLOOKUP(C984,'C'!$O$9:$P$10,2,FALSE))</f>
        <v/>
      </c>
    </row>
    <row r="985" spans="2:4" x14ac:dyDescent="0.2">
      <c r="B985" s="431">
        <f>IF(LEFT($D985,Dashboard!$N$4)=Dashboard!$N$5,MAX($B$4:$B984)+1,0)</f>
        <v>0</v>
      </c>
      <c r="C985" s="24">
        <v>981</v>
      </c>
      <c r="D985" s="432" t="str">
        <f>IF(C985&gt;'C'!$Q$7,"",VLOOKUP(C985,'C'!$O$9:$P$10,2,FALSE))</f>
        <v/>
      </c>
    </row>
    <row r="986" spans="2:4" x14ac:dyDescent="0.2">
      <c r="B986" s="431">
        <f>IF(LEFT($D986,Dashboard!$N$4)=Dashboard!$N$5,MAX($B$4:$B985)+1,0)</f>
        <v>0</v>
      </c>
      <c r="C986" s="24">
        <v>982</v>
      </c>
      <c r="D986" s="432" t="str">
        <f>IF(C986&gt;'C'!$Q$7,"",VLOOKUP(C986,'C'!$O$9:$P$10,2,FALSE))</f>
        <v/>
      </c>
    </row>
    <row r="987" spans="2:4" x14ac:dyDescent="0.2">
      <c r="B987" s="431">
        <f>IF(LEFT($D987,Dashboard!$N$4)=Dashboard!$N$5,MAX($B$4:$B986)+1,0)</f>
        <v>0</v>
      </c>
      <c r="C987" s="24">
        <v>983</v>
      </c>
      <c r="D987" s="432" t="str">
        <f>IF(C987&gt;'C'!$Q$7,"",VLOOKUP(C987,'C'!$O$9:$P$10,2,FALSE))</f>
        <v/>
      </c>
    </row>
    <row r="988" spans="2:4" x14ac:dyDescent="0.2">
      <c r="B988" s="431">
        <f>IF(LEFT($D988,Dashboard!$N$4)=Dashboard!$N$5,MAX($B$4:$B987)+1,0)</f>
        <v>0</v>
      </c>
      <c r="C988" s="24">
        <v>984</v>
      </c>
      <c r="D988" s="432" t="str">
        <f>IF(C988&gt;'C'!$Q$7,"",VLOOKUP(C988,'C'!$O$9:$P$10,2,FALSE))</f>
        <v/>
      </c>
    </row>
    <row r="989" spans="2:4" x14ac:dyDescent="0.2">
      <c r="B989" s="431">
        <f>IF(LEFT($D989,Dashboard!$N$4)=Dashboard!$N$5,MAX($B$4:$B988)+1,0)</f>
        <v>0</v>
      </c>
      <c r="C989" s="24">
        <v>985</v>
      </c>
      <c r="D989" s="432" t="str">
        <f>IF(C989&gt;'C'!$Q$7,"",VLOOKUP(C989,'C'!$O$9:$P$10,2,FALSE))</f>
        <v/>
      </c>
    </row>
    <row r="990" spans="2:4" x14ac:dyDescent="0.2">
      <c r="B990" s="431">
        <f>IF(LEFT($D990,Dashboard!$N$4)=Dashboard!$N$5,MAX($B$4:$B989)+1,0)</f>
        <v>0</v>
      </c>
      <c r="C990" s="24">
        <v>986</v>
      </c>
      <c r="D990" s="432" t="str">
        <f>IF(C990&gt;'C'!$Q$7,"",VLOOKUP(C990,'C'!$O$9:$P$10,2,FALSE))</f>
        <v/>
      </c>
    </row>
    <row r="991" spans="2:4" x14ac:dyDescent="0.2">
      <c r="B991" s="431">
        <f>IF(LEFT($D991,Dashboard!$N$4)=Dashboard!$N$5,MAX($B$4:$B990)+1,0)</f>
        <v>0</v>
      </c>
      <c r="C991" s="24">
        <v>987</v>
      </c>
      <c r="D991" s="432" t="str">
        <f>IF(C991&gt;'C'!$Q$7,"",VLOOKUP(C991,'C'!$O$9:$P$10,2,FALSE))</f>
        <v/>
      </c>
    </row>
    <row r="992" spans="2:4" x14ac:dyDescent="0.2">
      <c r="B992" s="431">
        <f>IF(LEFT($D992,Dashboard!$N$4)=Dashboard!$N$5,MAX($B$4:$B991)+1,0)</f>
        <v>0</v>
      </c>
      <c r="C992" s="24">
        <v>988</v>
      </c>
      <c r="D992" s="432" t="str">
        <f>IF(C992&gt;'C'!$Q$7,"",VLOOKUP(C992,'C'!$O$9:$P$10,2,FALSE))</f>
        <v/>
      </c>
    </row>
    <row r="993" spans="2:4" x14ac:dyDescent="0.2">
      <c r="B993" s="431">
        <f>IF(LEFT($D993,Dashboard!$N$4)=Dashboard!$N$5,MAX($B$4:$B992)+1,0)</f>
        <v>0</v>
      </c>
      <c r="C993" s="24">
        <v>989</v>
      </c>
      <c r="D993" s="432" t="str">
        <f>IF(C993&gt;'C'!$Q$7,"",VLOOKUP(C993,'C'!$O$9:$P$10,2,FALSE))</f>
        <v/>
      </c>
    </row>
    <row r="994" spans="2:4" x14ac:dyDescent="0.2">
      <c r="B994" s="431">
        <f>IF(LEFT($D994,Dashboard!$N$4)=Dashboard!$N$5,MAX($B$4:$B993)+1,0)</f>
        <v>0</v>
      </c>
      <c r="C994" s="24">
        <v>990</v>
      </c>
      <c r="D994" s="432" t="str">
        <f>IF(C994&gt;'C'!$Q$7,"",VLOOKUP(C994,'C'!$O$9:$P$10,2,FALSE))</f>
        <v/>
      </c>
    </row>
    <row r="995" spans="2:4" x14ac:dyDescent="0.2">
      <c r="B995" s="431">
        <f>IF(LEFT($D995,Dashboard!$N$4)=Dashboard!$N$5,MAX($B$4:$B994)+1,0)</f>
        <v>0</v>
      </c>
      <c r="C995" s="24">
        <v>991</v>
      </c>
      <c r="D995" s="432" t="str">
        <f>IF(C995&gt;'C'!$Q$7,"",VLOOKUP(C995,'C'!$O$9:$P$10,2,FALSE))</f>
        <v/>
      </c>
    </row>
    <row r="996" spans="2:4" x14ac:dyDescent="0.2">
      <c r="B996" s="431">
        <f>IF(LEFT($D996,Dashboard!$N$4)=Dashboard!$N$5,MAX($B$4:$B995)+1,0)</f>
        <v>0</v>
      </c>
      <c r="C996" s="24">
        <v>992</v>
      </c>
      <c r="D996" s="432" t="str">
        <f>IF(C996&gt;'C'!$Q$7,"",VLOOKUP(C996,'C'!$O$9:$P$10,2,FALSE))</f>
        <v/>
      </c>
    </row>
    <row r="997" spans="2:4" x14ac:dyDescent="0.2">
      <c r="B997" s="431">
        <f>IF(LEFT($D997,Dashboard!$N$4)=Dashboard!$N$5,MAX($B$4:$B996)+1,0)</f>
        <v>0</v>
      </c>
      <c r="C997" s="24">
        <v>993</v>
      </c>
      <c r="D997" s="432" t="str">
        <f>IF(C997&gt;'C'!$Q$7,"",VLOOKUP(C997,'C'!$O$9:$P$10,2,FALSE))</f>
        <v/>
      </c>
    </row>
    <row r="998" spans="2:4" x14ac:dyDescent="0.2">
      <c r="B998" s="431">
        <f>IF(LEFT($D998,Dashboard!$N$4)=Dashboard!$N$5,MAX($B$4:$B997)+1,0)</f>
        <v>0</v>
      </c>
      <c r="C998" s="24">
        <v>994</v>
      </c>
      <c r="D998" s="432" t="str">
        <f>IF(C998&gt;'C'!$Q$7,"",VLOOKUP(C998,'C'!$O$9:$P$10,2,FALSE))</f>
        <v/>
      </c>
    </row>
    <row r="999" spans="2:4" x14ac:dyDescent="0.2">
      <c r="B999" s="431">
        <f>IF(LEFT($D999,Dashboard!$N$4)=Dashboard!$N$5,MAX($B$4:$B998)+1,0)</f>
        <v>0</v>
      </c>
      <c r="C999" s="24">
        <v>995</v>
      </c>
      <c r="D999" s="432" t="str">
        <f>IF(C999&gt;'C'!$Q$7,"",VLOOKUP(C999,'C'!$O$9:$P$10,2,FALSE))</f>
        <v/>
      </c>
    </row>
    <row r="1000" spans="2:4" x14ac:dyDescent="0.2">
      <c r="B1000" s="431">
        <f>IF(LEFT($D1000,Dashboard!$N$4)=Dashboard!$N$5,MAX($B$4:$B999)+1,0)</f>
        <v>0</v>
      </c>
      <c r="C1000" s="24">
        <v>996</v>
      </c>
      <c r="D1000" s="432" t="str">
        <f>IF(C1000&gt;'C'!$Q$7,"",VLOOKUP(C1000,'C'!$O$9:$P$10,2,FALSE))</f>
        <v/>
      </c>
    </row>
    <row r="1001" spans="2:4" x14ac:dyDescent="0.2">
      <c r="B1001" s="431">
        <f>IF(LEFT($D1001,Dashboard!$N$4)=Dashboard!$N$5,MAX($B$4:$B1000)+1,0)</f>
        <v>0</v>
      </c>
      <c r="C1001" s="24">
        <v>997</v>
      </c>
      <c r="D1001" s="432" t="str">
        <f>IF(C1001&gt;'C'!$Q$7,"",VLOOKUP(C1001,'C'!$O$9:$P$10,2,FALSE))</f>
        <v/>
      </c>
    </row>
    <row r="1002" spans="2:4" x14ac:dyDescent="0.2">
      <c r="B1002" s="431">
        <f>IF(LEFT($D1002,Dashboard!$N$4)=Dashboard!$N$5,MAX($B$4:$B1001)+1,0)</f>
        <v>0</v>
      </c>
      <c r="C1002" s="24">
        <v>998</v>
      </c>
      <c r="D1002" s="432" t="str">
        <f>IF(C1002&gt;'C'!$Q$7,"",VLOOKUP(C1002,'C'!$O$9:$P$10,2,FALSE))</f>
        <v/>
      </c>
    </row>
    <row r="1003" spans="2:4" x14ac:dyDescent="0.2">
      <c r="B1003" s="431">
        <f>IF(LEFT($D1003,Dashboard!$N$4)=Dashboard!$N$5,MAX($B$4:$B1002)+1,0)</f>
        <v>0</v>
      </c>
      <c r="C1003" s="24">
        <v>999</v>
      </c>
      <c r="D1003" s="432" t="str">
        <f>IF(C1003&gt;'C'!$Q$7,"",VLOOKUP(C1003,'C'!$O$9:$P$10,2,FALSE))</f>
        <v/>
      </c>
    </row>
    <row r="1004" spans="2:4" x14ac:dyDescent="0.2">
      <c r="B1004" s="431">
        <f>IF(LEFT($D1004,Dashboard!$N$4)=Dashboard!$N$5,MAX($B$4:$B1003)+1,0)</f>
        <v>0</v>
      </c>
      <c r="C1004" s="24">
        <v>1000</v>
      </c>
      <c r="D1004" s="432" t="str">
        <f>IF(C1004&gt;'C'!$Q$7,"",VLOOKUP(C1004,'C'!$O$9:$P$10,2,FALSE))</f>
        <v/>
      </c>
    </row>
    <row r="1005" spans="2:4" x14ac:dyDescent="0.2">
      <c r="B1005" s="431">
        <f>IF(LEFT($D1005,Dashboard!$N$4)=Dashboard!$N$5,MAX($B$4:$B1004)+1,0)</f>
        <v>0</v>
      </c>
      <c r="C1005" s="24">
        <v>1001</v>
      </c>
      <c r="D1005" s="432" t="str">
        <f>IF(C1005&gt;'C'!$Q$7,"",VLOOKUP(C1005,'C'!$O$9:$P$10,2,FALSE))</f>
        <v/>
      </c>
    </row>
    <row r="1006" spans="2:4" x14ac:dyDescent="0.2">
      <c r="B1006" s="431">
        <f>IF(LEFT($D1006,Dashboard!$N$4)=Dashboard!$N$5,MAX($B$4:$B1005)+1,0)</f>
        <v>0</v>
      </c>
      <c r="C1006" s="24">
        <v>1002</v>
      </c>
      <c r="D1006" s="432" t="str">
        <f>IF(C1006&gt;'C'!$Q$7,"",VLOOKUP(C1006,'C'!$O$9:$P$10,2,FALSE))</f>
        <v/>
      </c>
    </row>
    <row r="1007" spans="2:4" x14ac:dyDescent="0.2">
      <c r="B1007" s="431">
        <f>IF(LEFT($D1007,Dashboard!$N$4)=Dashboard!$N$5,MAX($B$4:$B1006)+1,0)</f>
        <v>0</v>
      </c>
      <c r="C1007" s="24">
        <v>1003</v>
      </c>
      <c r="D1007" s="432" t="str">
        <f>IF(C1007&gt;'C'!$Q$7,"",VLOOKUP(C1007,'C'!$O$9:$P$10,2,FALSE))</f>
        <v/>
      </c>
    </row>
    <row r="1008" spans="2:4" x14ac:dyDescent="0.2">
      <c r="B1008" s="431">
        <f>IF(LEFT($D1008,Dashboard!$N$4)=Dashboard!$N$5,MAX($B$4:$B1007)+1,0)</f>
        <v>0</v>
      </c>
      <c r="C1008" s="24">
        <v>1004</v>
      </c>
      <c r="D1008" s="432" t="str">
        <f>IF(C1008&gt;'C'!$Q$7,"",VLOOKUP(C1008,'C'!$O$9:$P$10,2,FALSE))</f>
        <v/>
      </c>
    </row>
    <row r="1009" spans="2:4" x14ac:dyDescent="0.2">
      <c r="B1009" s="431">
        <f>IF(LEFT($D1009,Dashboard!$N$4)=Dashboard!$N$5,MAX($B$4:$B1008)+1,0)</f>
        <v>0</v>
      </c>
      <c r="C1009" s="24">
        <v>1005</v>
      </c>
      <c r="D1009" s="432" t="str">
        <f>IF(C1009&gt;'C'!$Q$7,"",VLOOKUP(C1009,'C'!$O$9:$P$10,2,FALSE))</f>
        <v/>
      </c>
    </row>
    <row r="1010" spans="2:4" x14ac:dyDescent="0.2">
      <c r="B1010" s="431">
        <f>IF(LEFT($D1010,Dashboard!$N$4)=Dashboard!$N$5,MAX($B$4:$B1009)+1,0)</f>
        <v>0</v>
      </c>
      <c r="C1010" s="24">
        <v>1006</v>
      </c>
      <c r="D1010" s="432" t="str">
        <f>IF(C1010&gt;'C'!$Q$7,"",VLOOKUP(C1010,'C'!$O$9:$P$10,2,FALSE))</f>
        <v/>
      </c>
    </row>
    <row r="1011" spans="2:4" x14ac:dyDescent="0.2">
      <c r="B1011" s="431">
        <f>IF(LEFT($D1011,Dashboard!$N$4)=Dashboard!$N$5,MAX($B$4:$B1010)+1,0)</f>
        <v>0</v>
      </c>
      <c r="C1011" s="24">
        <v>1007</v>
      </c>
      <c r="D1011" s="432" t="str">
        <f>IF(C1011&gt;'C'!$Q$7,"",VLOOKUP(C1011,'C'!$O$9:$P$10,2,FALSE))</f>
        <v/>
      </c>
    </row>
    <row r="1012" spans="2:4" x14ac:dyDescent="0.2">
      <c r="B1012" s="431">
        <f>IF(LEFT($D1012,Dashboard!$N$4)=Dashboard!$N$5,MAX($B$4:$B1011)+1,0)</f>
        <v>0</v>
      </c>
      <c r="C1012" s="24">
        <v>1008</v>
      </c>
      <c r="D1012" s="432" t="str">
        <f>IF(C1012&gt;'C'!$Q$7,"",VLOOKUP(C1012,'C'!$O$9:$P$10,2,FALSE))</f>
        <v/>
      </c>
    </row>
    <row r="1013" spans="2:4" x14ac:dyDescent="0.2">
      <c r="B1013" s="431">
        <f>IF(LEFT($D1013,Dashboard!$N$4)=Dashboard!$N$5,MAX($B$4:$B1012)+1,0)</f>
        <v>0</v>
      </c>
      <c r="C1013" s="24">
        <v>1009</v>
      </c>
      <c r="D1013" s="432" t="str">
        <f>IF(C1013&gt;'C'!$Q$7,"",VLOOKUP(C1013,'C'!$O$9:$P$10,2,FALSE))</f>
        <v/>
      </c>
    </row>
    <row r="1014" spans="2:4" x14ac:dyDescent="0.2">
      <c r="B1014" s="431">
        <f>IF(LEFT($D1014,Dashboard!$N$4)=Dashboard!$N$5,MAX($B$4:$B1013)+1,0)</f>
        <v>0</v>
      </c>
      <c r="C1014" s="24">
        <v>1010</v>
      </c>
      <c r="D1014" s="432" t="str">
        <f>IF(C1014&gt;'C'!$Q$7,"",VLOOKUP(C1014,'C'!$O$9:$P$10,2,FALSE))</f>
        <v/>
      </c>
    </row>
    <row r="1015" spans="2:4" x14ac:dyDescent="0.2">
      <c r="B1015" s="431">
        <f>IF(LEFT($D1015,Dashboard!$N$4)=Dashboard!$N$5,MAX($B$4:$B1014)+1,0)</f>
        <v>0</v>
      </c>
      <c r="C1015" s="24">
        <v>1011</v>
      </c>
      <c r="D1015" s="432" t="str">
        <f>IF(C1015&gt;'C'!$Q$7,"",VLOOKUP(C1015,'C'!$O$9:$P$10,2,FALSE))</f>
        <v/>
      </c>
    </row>
    <row r="1016" spans="2:4" x14ac:dyDescent="0.2">
      <c r="B1016" s="431">
        <f>IF(LEFT($D1016,Dashboard!$N$4)=Dashboard!$N$5,MAX($B$4:$B1015)+1,0)</f>
        <v>0</v>
      </c>
      <c r="C1016" s="24">
        <v>1012</v>
      </c>
      <c r="D1016" s="432" t="str">
        <f>IF(C1016&gt;'C'!$Q$7,"",VLOOKUP(C1016,'C'!$O$9:$P$10,2,FALSE))</f>
        <v/>
      </c>
    </row>
    <row r="1017" spans="2:4" x14ac:dyDescent="0.2">
      <c r="B1017" s="431">
        <f>IF(LEFT($D1017,Dashboard!$N$4)=Dashboard!$N$5,MAX($B$4:$B1016)+1,0)</f>
        <v>0</v>
      </c>
      <c r="C1017" s="24">
        <v>1013</v>
      </c>
      <c r="D1017" s="432" t="str">
        <f>IF(C1017&gt;'C'!$Q$7,"",VLOOKUP(C1017,'C'!$O$9:$P$10,2,FALSE))</f>
        <v/>
      </c>
    </row>
    <row r="1018" spans="2:4" x14ac:dyDescent="0.2">
      <c r="B1018" s="431">
        <f>IF(LEFT($D1018,Dashboard!$N$4)=Dashboard!$N$5,MAX($B$4:$B1017)+1,0)</f>
        <v>0</v>
      </c>
      <c r="C1018" s="24">
        <v>1014</v>
      </c>
      <c r="D1018" s="432" t="str">
        <f>IF(C1018&gt;'C'!$Q$7,"",VLOOKUP(C1018,'C'!$O$9:$P$10,2,FALSE))</f>
        <v/>
      </c>
    </row>
    <row r="1019" spans="2:4" x14ac:dyDescent="0.2">
      <c r="B1019" s="431">
        <f>IF(LEFT($D1019,Dashboard!$N$4)=Dashboard!$N$5,MAX($B$4:$B1018)+1,0)</f>
        <v>0</v>
      </c>
      <c r="C1019" s="24">
        <v>1015</v>
      </c>
      <c r="D1019" s="432" t="str">
        <f>IF(C1019&gt;'C'!$Q$7,"",VLOOKUP(C1019,'C'!$O$9:$P$10,2,FALSE))</f>
        <v/>
      </c>
    </row>
    <row r="1020" spans="2:4" x14ac:dyDescent="0.2">
      <c r="B1020" s="431">
        <f>IF(LEFT($D1020,Dashboard!$N$4)=Dashboard!$N$5,MAX($B$4:$B1019)+1,0)</f>
        <v>0</v>
      </c>
      <c r="C1020" s="24">
        <v>1016</v>
      </c>
      <c r="D1020" s="432" t="str">
        <f>IF(C1020&gt;'C'!$Q$7,"",VLOOKUP(C1020,'C'!$O$9:$P$10,2,FALSE))</f>
        <v/>
      </c>
    </row>
    <row r="1021" spans="2:4" x14ac:dyDescent="0.2">
      <c r="B1021" s="431">
        <f>IF(LEFT($D1021,Dashboard!$N$4)=Dashboard!$N$5,MAX($B$4:$B1020)+1,0)</f>
        <v>0</v>
      </c>
      <c r="C1021" s="24">
        <v>1017</v>
      </c>
      <c r="D1021" s="432" t="str">
        <f>IF(C1021&gt;'C'!$Q$7,"",VLOOKUP(C1021,'C'!$O$9:$P$10,2,FALSE))</f>
        <v/>
      </c>
    </row>
    <row r="1022" spans="2:4" x14ac:dyDescent="0.2">
      <c r="B1022" s="431">
        <f>IF(LEFT($D1022,Dashboard!$N$4)=Dashboard!$N$5,MAX($B$4:$B1021)+1,0)</f>
        <v>0</v>
      </c>
      <c r="C1022" s="24">
        <v>1018</v>
      </c>
      <c r="D1022" s="432" t="str">
        <f>IF(C1022&gt;'C'!$Q$7,"",VLOOKUP(C1022,'C'!$O$9:$P$10,2,FALSE))</f>
        <v/>
      </c>
    </row>
    <row r="1023" spans="2:4" x14ac:dyDescent="0.2">
      <c r="B1023" s="431">
        <f>IF(LEFT($D1023,Dashboard!$N$4)=Dashboard!$N$5,MAX($B$4:$B1022)+1,0)</f>
        <v>0</v>
      </c>
      <c r="C1023" s="24">
        <v>1019</v>
      </c>
      <c r="D1023" s="432" t="str">
        <f>IF(C1023&gt;'C'!$Q$7,"",VLOOKUP(C1023,'C'!$O$9:$P$10,2,FALSE))</f>
        <v/>
      </c>
    </row>
    <row r="1024" spans="2:4" x14ac:dyDescent="0.2">
      <c r="B1024" s="431">
        <f>IF(LEFT($D1024,Dashboard!$N$4)=Dashboard!$N$5,MAX($B$4:$B1023)+1,0)</f>
        <v>0</v>
      </c>
      <c r="C1024" s="24">
        <v>1020</v>
      </c>
      <c r="D1024" s="432" t="str">
        <f>IF(C1024&gt;'C'!$Q$7,"",VLOOKUP(C1024,'C'!$O$9:$P$10,2,FALSE))</f>
        <v/>
      </c>
    </row>
    <row r="1025" spans="2:4" x14ac:dyDescent="0.2">
      <c r="B1025" s="431">
        <f>IF(LEFT($D1025,Dashboard!$N$4)=Dashboard!$N$5,MAX($B$4:$B1024)+1,0)</f>
        <v>0</v>
      </c>
      <c r="C1025" s="24">
        <v>1021</v>
      </c>
      <c r="D1025" s="432" t="str">
        <f>IF(C1025&gt;'C'!$Q$7,"",VLOOKUP(C1025,'C'!$O$9:$P$10,2,FALSE))</f>
        <v/>
      </c>
    </row>
    <row r="1026" spans="2:4" x14ac:dyDescent="0.2">
      <c r="B1026" s="431">
        <f>IF(LEFT($D1026,Dashboard!$N$4)=Dashboard!$N$5,MAX($B$4:$B1025)+1,0)</f>
        <v>0</v>
      </c>
      <c r="C1026" s="24">
        <v>1022</v>
      </c>
      <c r="D1026" s="432" t="str">
        <f>IF(C1026&gt;'C'!$Q$7,"",VLOOKUP(C1026,'C'!$O$9:$P$10,2,FALSE))</f>
        <v/>
      </c>
    </row>
    <row r="1027" spans="2:4" x14ac:dyDescent="0.2">
      <c r="B1027" s="431">
        <f>IF(LEFT($D1027,Dashboard!$N$4)=Dashboard!$N$5,MAX($B$4:$B1026)+1,0)</f>
        <v>0</v>
      </c>
      <c r="C1027" s="24">
        <v>1023</v>
      </c>
      <c r="D1027" s="432" t="str">
        <f>IF(C1027&gt;'C'!$Q$7,"",VLOOKUP(C1027,'C'!$O$9:$P$10,2,FALSE))</f>
        <v/>
      </c>
    </row>
    <row r="1028" spans="2:4" x14ac:dyDescent="0.2">
      <c r="B1028" s="431">
        <f>IF(LEFT($D1028,Dashboard!$N$4)=Dashboard!$N$5,MAX($B$4:$B1027)+1,0)</f>
        <v>0</v>
      </c>
      <c r="C1028" s="24">
        <v>1024</v>
      </c>
      <c r="D1028" s="432" t="str">
        <f>IF(C1028&gt;'C'!$Q$7,"",VLOOKUP(C1028,'C'!$O$9:$P$10,2,FALSE))</f>
        <v/>
      </c>
    </row>
    <row r="1029" spans="2:4" x14ac:dyDescent="0.2">
      <c r="B1029" s="431">
        <f>IF(LEFT($D1029,Dashboard!$N$4)=Dashboard!$N$5,MAX($B$4:$B1028)+1,0)</f>
        <v>0</v>
      </c>
      <c r="C1029" s="24">
        <v>1025</v>
      </c>
      <c r="D1029" s="432" t="str">
        <f>IF(C1029&gt;'C'!$Q$7,"",VLOOKUP(C1029,'C'!$O$9:$P$10,2,FALSE))</f>
        <v/>
      </c>
    </row>
    <row r="1030" spans="2:4" x14ac:dyDescent="0.2">
      <c r="B1030" s="431">
        <f>IF(LEFT($D1030,Dashboard!$N$4)=Dashboard!$N$5,MAX($B$4:$B1029)+1,0)</f>
        <v>0</v>
      </c>
      <c r="C1030" s="24">
        <v>1026</v>
      </c>
      <c r="D1030" s="432" t="str">
        <f>IF(C1030&gt;'C'!$Q$7,"",VLOOKUP(C1030,'C'!$O$9:$P$10,2,FALSE))</f>
        <v/>
      </c>
    </row>
    <row r="1031" spans="2:4" x14ac:dyDescent="0.2">
      <c r="B1031" s="431">
        <f>IF(LEFT($D1031,Dashboard!$N$4)=Dashboard!$N$5,MAX($B$4:$B1030)+1,0)</f>
        <v>0</v>
      </c>
      <c r="C1031" s="24">
        <v>1027</v>
      </c>
      <c r="D1031" s="432" t="str">
        <f>IF(C1031&gt;'C'!$Q$7,"",VLOOKUP(C1031,'C'!$O$9:$P$10,2,FALSE))</f>
        <v/>
      </c>
    </row>
    <row r="1032" spans="2:4" x14ac:dyDescent="0.2">
      <c r="B1032" s="431">
        <f>IF(LEFT($D1032,Dashboard!$N$4)=Dashboard!$N$5,MAX($B$4:$B1031)+1,0)</f>
        <v>0</v>
      </c>
      <c r="C1032" s="24">
        <v>1028</v>
      </c>
      <c r="D1032" s="432" t="str">
        <f>IF(C1032&gt;'C'!$Q$7,"",VLOOKUP(C1032,'C'!$O$9:$P$10,2,FALSE))</f>
        <v/>
      </c>
    </row>
    <row r="1033" spans="2:4" x14ac:dyDescent="0.2">
      <c r="B1033" s="431">
        <f>IF(LEFT($D1033,Dashboard!$N$4)=Dashboard!$N$5,MAX($B$4:$B1032)+1,0)</f>
        <v>0</v>
      </c>
      <c r="C1033" s="24">
        <v>1029</v>
      </c>
      <c r="D1033" s="432" t="str">
        <f>IF(C1033&gt;'C'!$Q$7,"",VLOOKUP(C1033,'C'!$O$9:$P$10,2,FALSE))</f>
        <v/>
      </c>
    </row>
    <row r="1034" spans="2:4" x14ac:dyDescent="0.2">
      <c r="B1034" s="431">
        <f>IF(LEFT($D1034,Dashboard!$N$4)=Dashboard!$N$5,MAX($B$4:$B1033)+1,0)</f>
        <v>0</v>
      </c>
      <c r="C1034" s="24">
        <v>1030</v>
      </c>
      <c r="D1034" s="432" t="str">
        <f>IF(C1034&gt;'C'!$Q$7,"",VLOOKUP(C1034,'C'!$O$9:$P$10,2,FALSE))</f>
        <v/>
      </c>
    </row>
    <row r="1035" spans="2:4" x14ac:dyDescent="0.2">
      <c r="B1035" s="431">
        <f>IF(LEFT($D1035,Dashboard!$N$4)=Dashboard!$N$5,MAX($B$4:$B1034)+1,0)</f>
        <v>0</v>
      </c>
      <c r="C1035" s="24">
        <v>1031</v>
      </c>
      <c r="D1035" s="432" t="str">
        <f>IF(C1035&gt;'C'!$Q$7,"",VLOOKUP(C1035,'C'!$O$9:$P$10,2,FALSE))</f>
        <v/>
      </c>
    </row>
    <row r="1036" spans="2:4" x14ac:dyDescent="0.2">
      <c r="B1036" s="431">
        <f>IF(LEFT($D1036,Dashboard!$N$4)=Dashboard!$N$5,MAX($B$4:$B1035)+1,0)</f>
        <v>0</v>
      </c>
      <c r="C1036" s="24">
        <v>1032</v>
      </c>
      <c r="D1036" s="432" t="str">
        <f>IF(C1036&gt;'C'!$Q$7,"",VLOOKUP(C1036,'C'!$O$9:$P$10,2,FALSE))</f>
        <v/>
      </c>
    </row>
    <row r="1037" spans="2:4" x14ac:dyDescent="0.2">
      <c r="B1037" s="431">
        <f>IF(LEFT($D1037,Dashboard!$N$4)=Dashboard!$N$5,MAX($B$4:$B1036)+1,0)</f>
        <v>0</v>
      </c>
      <c r="C1037" s="24">
        <v>1033</v>
      </c>
      <c r="D1037" s="432" t="str">
        <f>IF(C1037&gt;'C'!$Q$7,"",VLOOKUP(C1037,'C'!$O$9:$P$10,2,FALSE))</f>
        <v/>
      </c>
    </row>
    <row r="1038" spans="2:4" x14ac:dyDescent="0.2">
      <c r="B1038" s="431">
        <f>IF(LEFT($D1038,Dashboard!$N$4)=Dashboard!$N$5,MAX($B$4:$B1037)+1,0)</f>
        <v>0</v>
      </c>
      <c r="C1038" s="24">
        <v>1034</v>
      </c>
      <c r="D1038" s="432" t="str">
        <f>IF(C1038&gt;'C'!$Q$7,"",VLOOKUP(C1038,'C'!$O$9:$P$10,2,FALSE))</f>
        <v/>
      </c>
    </row>
    <row r="1039" spans="2:4" x14ac:dyDescent="0.2">
      <c r="B1039" s="431">
        <f>IF(LEFT($D1039,Dashboard!$N$4)=Dashboard!$N$5,MAX($B$4:$B1038)+1,0)</f>
        <v>0</v>
      </c>
      <c r="C1039" s="24">
        <v>1035</v>
      </c>
      <c r="D1039" s="432" t="str">
        <f>IF(C1039&gt;'C'!$Q$7,"",VLOOKUP(C1039,'C'!$O$9:$P$10,2,FALSE))</f>
        <v/>
      </c>
    </row>
    <row r="1040" spans="2:4" x14ac:dyDescent="0.2">
      <c r="B1040" s="431">
        <f>IF(LEFT($D1040,Dashboard!$N$4)=Dashboard!$N$5,MAX($B$4:$B1039)+1,0)</f>
        <v>0</v>
      </c>
      <c r="C1040" s="24">
        <v>1036</v>
      </c>
      <c r="D1040" s="432" t="str">
        <f>IF(C1040&gt;'C'!$Q$7,"",VLOOKUP(C1040,'C'!$O$9:$P$10,2,FALSE))</f>
        <v/>
      </c>
    </row>
    <row r="1041" spans="2:4" x14ac:dyDescent="0.2">
      <c r="B1041" s="431">
        <f>IF(LEFT($D1041,Dashboard!$N$4)=Dashboard!$N$5,MAX($B$4:$B1040)+1,0)</f>
        <v>0</v>
      </c>
      <c r="C1041" s="24">
        <v>1037</v>
      </c>
      <c r="D1041" s="432" t="str">
        <f>IF(C1041&gt;'C'!$Q$7,"",VLOOKUP(C1041,'C'!$O$9:$P$10,2,FALSE))</f>
        <v/>
      </c>
    </row>
    <row r="1042" spans="2:4" x14ac:dyDescent="0.2">
      <c r="B1042" s="431">
        <f>IF(LEFT($D1042,Dashboard!$N$4)=Dashboard!$N$5,MAX($B$4:$B1041)+1,0)</f>
        <v>0</v>
      </c>
      <c r="C1042" s="24">
        <v>1038</v>
      </c>
      <c r="D1042" s="432" t="str">
        <f>IF(C1042&gt;'C'!$Q$7,"",VLOOKUP(C1042,'C'!$O$9:$P$10,2,FALSE))</f>
        <v/>
      </c>
    </row>
    <row r="1043" spans="2:4" x14ac:dyDescent="0.2">
      <c r="B1043" s="431">
        <f>IF(LEFT($D1043,Dashboard!$N$4)=Dashboard!$N$5,MAX($B$4:$B1042)+1,0)</f>
        <v>0</v>
      </c>
      <c r="C1043" s="24">
        <v>1039</v>
      </c>
      <c r="D1043" s="432" t="str">
        <f>IF(C1043&gt;'C'!$Q$7,"",VLOOKUP(C1043,'C'!$O$9:$P$10,2,FALSE))</f>
        <v/>
      </c>
    </row>
    <row r="1044" spans="2:4" x14ac:dyDescent="0.2">
      <c r="B1044" s="431">
        <f>IF(LEFT($D1044,Dashboard!$N$4)=Dashboard!$N$5,MAX($B$4:$B1043)+1,0)</f>
        <v>0</v>
      </c>
      <c r="C1044" s="24">
        <v>1040</v>
      </c>
      <c r="D1044" s="432" t="str">
        <f>IF(C1044&gt;'C'!$Q$7,"",VLOOKUP(C1044,'C'!$O$9:$P$10,2,FALSE))</f>
        <v/>
      </c>
    </row>
    <row r="1045" spans="2:4" x14ac:dyDescent="0.2">
      <c r="B1045" s="431">
        <f>IF(LEFT($D1045,Dashboard!$N$4)=Dashboard!$N$5,MAX($B$4:$B1044)+1,0)</f>
        <v>0</v>
      </c>
      <c r="C1045" s="24">
        <v>1041</v>
      </c>
      <c r="D1045" s="432" t="str">
        <f>IF(C1045&gt;'C'!$Q$7,"",VLOOKUP(C1045,'C'!$O$9:$P$10,2,FALSE))</f>
        <v/>
      </c>
    </row>
    <row r="1046" spans="2:4" x14ac:dyDescent="0.2">
      <c r="B1046" s="431">
        <f>IF(LEFT($D1046,Dashboard!$N$4)=Dashboard!$N$5,MAX($B$4:$B1045)+1,0)</f>
        <v>0</v>
      </c>
      <c r="C1046" s="24">
        <v>1042</v>
      </c>
      <c r="D1046" s="432" t="str">
        <f>IF(C1046&gt;'C'!$Q$7,"",VLOOKUP(C1046,'C'!$O$9:$P$10,2,FALSE))</f>
        <v/>
      </c>
    </row>
    <row r="1047" spans="2:4" x14ac:dyDescent="0.2">
      <c r="B1047" s="431">
        <f>IF(LEFT($D1047,Dashboard!$N$4)=Dashboard!$N$5,MAX($B$4:$B1046)+1,0)</f>
        <v>0</v>
      </c>
      <c r="C1047" s="24">
        <v>1043</v>
      </c>
      <c r="D1047" s="432" t="str">
        <f>IF(C1047&gt;'C'!$Q$7,"",VLOOKUP(C1047,'C'!$O$9:$P$10,2,FALSE))</f>
        <v/>
      </c>
    </row>
    <row r="1048" spans="2:4" x14ac:dyDescent="0.2">
      <c r="B1048" s="431">
        <f>IF(LEFT($D1048,Dashboard!$N$4)=Dashboard!$N$5,MAX($B$4:$B1047)+1,0)</f>
        <v>0</v>
      </c>
      <c r="C1048" s="24">
        <v>1044</v>
      </c>
      <c r="D1048" s="432" t="str">
        <f>IF(C1048&gt;'C'!$Q$7,"",VLOOKUP(C1048,'C'!$O$9:$P$10,2,FALSE))</f>
        <v/>
      </c>
    </row>
    <row r="1049" spans="2:4" x14ac:dyDescent="0.2">
      <c r="B1049" s="431">
        <f>IF(LEFT($D1049,Dashboard!$N$4)=Dashboard!$N$5,MAX($B$4:$B1048)+1,0)</f>
        <v>0</v>
      </c>
      <c r="C1049" s="24">
        <v>1045</v>
      </c>
      <c r="D1049" s="432" t="str">
        <f>IF(C1049&gt;'C'!$Q$7,"",VLOOKUP(C1049,'C'!$O$9:$P$10,2,FALSE))</f>
        <v/>
      </c>
    </row>
    <row r="1050" spans="2:4" x14ac:dyDescent="0.2">
      <c r="B1050" s="431">
        <f>IF(LEFT($D1050,Dashboard!$N$4)=Dashboard!$N$5,MAX($B$4:$B1049)+1,0)</f>
        <v>0</v>
      </c>
      <c r="C1050" s="24">
        <v>1046</v>
      </c>
      <c r="D1050" s="432" t="str">
        <f>IF(C1050&gt;'C'!$Q$7,"",VLOOKUP(C1050,'C'!$O$9:$P$10,2,FALSE))</f>
        <v/>
      </c>
    </row>
    <row r="1051" spans="2:4" x14ac:dyDescent="0.2">
      <c r="B1051" s="431">
        <f>IF(LEFT($D1051,Dashboard!$N$4)=Dashboard!$N$5,MAX($B$4:$B1050)+1,0)</f>
        <v>0</v>
      </c>
      <c r="C1051" s="24">
        <v>1047</v>
      </c>
      <c r="D1051" s="432" t="str">
        <f>IF(C1051&gt;'C'!$Q$7,"",VLOOKUP(C1051,'C'!$O$9:$P$10,2,FALSE))</f>
        <v/>
      </c>
    </row>
    <row r="1052" spans="2:4" x14ac:dyDescent="0.2">
      <c r="B1052" s="431">
        <f>IF(LEFT($D1052,Dashboard!$N$4)=Dashboard!$N$5,MAX($B$4:$B1051)+1,0)</f>
        <v>0</v>
      </c>
      <c r="C1052" s="24">
        <v>1048</v>
      </c>
      <c r="D1052" s="432" t="str">
        <f>IF(C1052&gt;'C'!$Q$7,"",VLOOKUP(C1052,'C'!$O$9:$P$10,2,FALSE))</f>
        <v/>
      </c>
    </row>
    <row r="1053" spans="2:4" x14ac:dyDescent="0.2">
      <c r="B1053" s="431">
        <f>IF(LEFT($D1053,Dashboard!$N$4)=Dashboard!$N$5,MAX($B$4:$B1052)+1,0)</f>
        <v>0</v>
      </c>
      <c r="C1053" s="24">
        <v>1049</v>
      </c>
      <c r="D1053" s="432" t="str">
        <f>IF(C1053&gt;'C'!$Q$7,"",VLOOKUP(C1053,'C'!$O$9:$P$10,2,FALSE))</f>
        <v/>
      </c>
    </row>
    <row r="1054" spans="2:4" x14ac:dyDescent="0.2">
      <c r="B1054" s="431">
        <f>IF(LEFT($D1054,Dashboard!$N$4)=Dashboard!$N$5,MAX($B$4:$B1053)+1,0)</f>
        <v>0</v>
      </c>
      <c r="C1054" s="24">
        <v>1050</v>
      </c>
      <c r="D1054" s="432" t="str">
        <f>IF(C1054&gt;'C'!$Q$7,"",VLOOKUP(C1054,'C'!$O$9:$P$10,2,FALSE))</f>
        <v/>
      </c>
    </row>
    <row r="1055" spans="2:4" x14ac:dyDescent="0.2">
      <c r="B1055" s="431">
        <f>IF(LEFT($D1055,Dashboard!$N$4)=Dashboard!$N$5,MAX($B$4:$B1054)+1,0)</f>
        <v>0</v>
      </c>
      <c r="C1055" s="24">
        <v>1051</v>
      </c>
      <c r="D1055" s="432" t="str">
        <f>IF(C1055&gt;'C'!$Q$7,"",VLOOKUP(C1055,'C'!$O$9:$P$10,2,FALSE))</f>
        <v/>
      </c>
    </row>
    <row r="1056" spans="2:4" x14ac:dyDescent="0.2">
      <c r="B1056" s="431">
        <f>IF(LEFT($D1056,Dashboard!$N$4)=Dashboard!$N$5,MAX($B$4:$B1055)+1,0)</f>
        <v>0</v>
      </c>
      <c r="C1056" s="24">
        <v>1052</v>
      </c>
      <c r="D1056" s="432" t="str">
        <f>IF(C1056&gt;'C'!$Q$7,"",VLOOKUP(C1056,'C'!$O$9:$P$10,2,FALSE))</f>
        <v/>
      </c>
    </row>
    <row r="1057" spans="2:4" x14ac:dyDescent="0.2">
      <c r="B1057" s="431">
        <f>IF(LEFT($D1057,Dashboard!$N$4)=Dashboard!$N$5,MAX($B$4:$B1056)+1,0)</f>
        <v>0</v>
      </c>
      <c r="C1057" s="24">
        <v>1053</v>
      </c>
      <c r="D1057" s="432" t="str">
        <f>IF(C1057&gt;'C'!$Q$7,"",VLOOKUP(C1057,'C'!$O$9:$P$10,2,FALSE))</f>
        <v/>
      </c>
    </row>
    <row r="1058" spans="2:4" x14ac:dyDescent="0.2">
      <c r="B1058" s="431">
        <f>IF(LEFT($D1058,Dashboard!$N$4)=Dashboard!$N$5,MAX($B$4:$B1057)+1,0)</f>
        <v>0</v>
      </c>
      <c r="C1058" s="24">
        <v>1054</v>
      </c>
      <c r="D1058" s="432" t="str">
        <f>IF(C1058&gt;'C'!$Q$7,"",VLOOKUP(C1058,'C'!$O$9:$P$10,2,FALSE))</f>
        <v/>
      </c>
    </row>
    <row r="1059" spans="2:4" x14ac:dyDescent="0.2">
      <c r="B1059" s="431">
        <f>IF(LEFT($D1059,Dashboard!$N$4)=Dashboard!$N$5,MAX($B$4:$B1058)+1,0)</f>
        <v>0</v>
      </c>
      <c r="C1059" s="24">
        <v>1055</v>
      </c>
      <c r="D1059" s="432" t="str">
        <f>IF(C1059&gt;'C'!$Q$7,"",VLOOKUP(C1059,'C'!$O$9:$P$10,2,FALSE))</f>
        <v/>
      </c>
    </row>
    <row r="1060" spans="2:4" x14ac:dyDescent="0.2">
      <c r="B1060" s="431">
        <f>IF(LEFT($D1060,Dashboard!$N$4)=Dashboard!$N$5,MAX($B$4:$B1059)+1,0)</f>
        <v>0</v>
      </c>
      <c r="C1060" s="24">
        <v>1056</v>
      </c>
      <c r="D1060" s="432" t="str">
        <f>IF(C1060&gt;'C'!$Q$7,"",VLOOKUP(C1060,'C'!$O$9:$P$10,2,FALSE))</f>
        <v/>
      </c>
    </row>
    <row r="1061" spans="2:4" x14ac:dyDescent="0.2">
      <c r="B1061" s="431">
        <f>IF(LEFT($D1061,Dashboard!$N$4)=Dashboard!$N$5,MAX($B$4:$B1060)+1,0)</f>
        <v>0</v>
      </c>
      <c r="C1061" s="24">
        <v>1057</v>
      </c>
      <c r="D1061" s="432" t="str">
        <f>IF(C1061&gt;'C'!$Q$7,"",VLOOKUP(C1061,'C'!$O$9:$P$10,2,FALSE))</f>
        <v/>
      </c>
    </row>
    <row r="1062" spans="2:4" x14ac:dyDescent="0.2">
      <c r="B1062" s="431">
        <f>IF(LEFT($D1062,Dashboard!$N$4)=Dashboard!$N$5,MAX($B$4:$B1061)+1,0)</f>
        <v>0</v>
      </c>
      <c r="C1062" s="24">
        <v>1058</v>
      </c>
      <c r="D1062" s="432" t="str">
        <f>IF(C1062&gt;'C'!$Q$7,"",VLOOKUP(C1062,'C'!$O$9:$P$10,2,FALSE))</f>
        <v/>
      </c>
    </row>
    <row r="1063" spans="2:4" x14ac:dyDescent="0.2">
      <c r="B1063" s="431">
        <f>IF(LEFT($D1063,Dashboard!$N$4)=Dashboard!$N$5,MAX($B$4:$B1062)+1,0)</f>
        <v>0</v>
      </c>
      <c r="C1063" s="24">
        <v>1059</v>
      </c>
      <c r="D1063" s="432" t="str">
        <f>IF(C1063&gt;'C'!$Q$7,"",VLOOKUP(C1063,'C'!$O$9:$P$10,2,FALSE))</f>
        <v/>
      </c>
    </row>
    <row r="1064" spans="2:4" x14ac:dyDescent="0.2">
      <c r="B1064" s="431">
        <f>IF(LEFT($D1064,Dashboard!$N$4)=Dashboard!$N$5,MAX($B$4:$B1063)+1,0)</f>
        <v>0</v>
      </c>
      <c r="C1064" s="24">
        <v>1060</v>
      </c>
      <c r="D1064" s="432" t="str">
        <f>IF(C1064&gt;'C'!$Q$7,"",VLOOKUP(C1064,'C'!$O$9:$P$10,2,FALSE))</f>
        <v/>
      </c>
    </row>
    <row r="1065" spans="2:4" x14ac:dyDescent="0.2">
      <c r="B1065" s="431">
        <f>IF(LEFT($D1065,Dashboard!$N$4)=Dashboard!$N$5,MAX($B$4:$B1064)+1,0)</f>
        <v>0</v>
      </c>
      <c r="C1065" s="24">
        <v>1061</v>
      </c>
      <c r="D1065" s="432" t="str">
        <f>IF(C1065&gt;'C'!$Q$7,"",VLOOKUP(C1065,'C'!$O$9:$P$10,2,FALSE))</f>
        <v/>
      </c>
    </row>
    <row r="1066" spans="2:4" x14ac:dyDescent="0.2">
      <c r="B1066" s="431">
        <f>IF(LEFT($D1066,Dashboard!$N$4)=Dashboard!$N$5,MAX($B$4:$B1065)+1,0)</f>
        <v>0</v>
      </c>
      <c r="C1066" s="24">
        <v>1062</v>
      </c>
      <c r="D1066" s="432" t="str">
        <f>IF(C1066&gt;'C'!$Q$7,"",VLOOKUP(C1066,'C'!$O$9:$P$10,2,FALSE))</f>
        <v/>
      </c>
    </row>
    <row r="1067" spans="2:4" x14ac:dyDescent="0.2">
      <c r="B1067" s="431">
        <f>IF(LEFT($D1067,Dashboard!$N$4)=Dashboard!$N$5,MAX($B$4:$B1066)+1,0)</f>
        <v>0</v>
      </c>
      <c r="C1067" s="24">
        <v>1063</v>
      </c>
      <c r="D1067" s="432" t="str">
        <f>IF(C1067&gt;'C'!$Q$7,"",VLOOKUP(C1067,'C'!$O$9:$P$10,2,FALSE))</f>
        <v/>
      </c>
    </row>
    <row r="1068" spans="2:4" x14ac:dyDescent="0.2">
      <c r="B1068" s="431">
        <f>IF(LEFT($D1068,Dashboard!$N$4)=Dashboard!$N$5,MAX($B$4:$B1067)+1,0)</f>
        <v>0</v>
      </c>
      <c r="C1068" s="24">
        <v>1064</v>
      </c>
      <c r="D1068" s="432" t="str">
        <f>IF(C1068&gt;'C'!$Q$7,"",VLOOKUP(C1068,'C'!$O$9:$P$10,2,FALSE))</f>
        <v/>
      </c>
    </row>
    <row r="1069" spans="2:4" x14ac:dyDescent="0.2">
      <c r="B1069" s="431">
        <f>IF(LEFT($D1069,Dashboard!$N$4)=Dashboard!$N$5,MAX($B$4:$B1068)+1,0)</f>
        <v>0</v>
      </c>
      <c r="C1069" s="24">
        <v>1065</v>
      </c>
      <c r="D1069" s="432" t="str">
        <f>IF(C1069&gt;'C'!$Q$7,"",VLOOKUP(C1069,'C'!$O$9:$P$10,2,FALSE))</f>
        <v/>
      </c>
    </row>
    <row r="1070" spans="2:4" x14ac:dyDescent="0.2">
      <c r="B1070" s="431">
        <f>IF(LEFT($D1070,Dashboard!$N$4)=Dashboard!$N$5,MAX($B$4:$B1069)+1,0)</f>
        <v>0</v>
      </c>
      <c r="C1070" s="24">
        <v>1066</v>
      </c>
      <c r="D1070" s="432" t="str">
        <f>IF(C1070&gt;'C'!$Q$7,"",VLOOKUP(C1070,'C'!$O$9:$P$10,2,FALSE))</f>
        <v/>
      </c>
    </row>
    <row r="1071" spans="2:4" x14ac:dyDescent="0.2">
      <c r="B1071" s="431">
        <f>IF(LEFT($D1071,Dashboard!$N$4)=Dashboard!$N$5,MAX($B$4:$B1070)+1,0)</f>
        <v>0</v>
      </c>
      <c r="C1071" s="24">
        <v>1067</v>
      </c>
      <c r="D1071" s="432" t="str">
        <f>IF(C1071&gt;'C'!$Q$7,"",VLOOKUP(C1071,'C'!$O$9:$P$10,2,FALSE))</f>
        <v/>
      </c>
    </row>
    <row r="1072" spans="2:4" x14ac:dyDescent="0.2">
      <c r="B1072" s="431">
        <f>IF(LEFT($D1072,Dashboard!$N$4)=Dashboard!$N$5,MAX($B$4:$B1071)+1,0)</f>
        <v>0</v>
      </c>
      <c r="C1072" s="24">
        <v>1068</v>
      </c>
      <c r="D1072" s="432" t="str">
        <f>IF(C1072&gt;'C'!$Q$7,"",VLOOKUP(C1072,'C'!$O$9:$P$10,2,FALSE))</f>
        <v/>
      </c>
    </row>
    <row r="1073" spans="2:4" x14ac:dyDescent="0.2">
      <c r="B1073" s="431">
        <f>IF(LEFT($D1073,Dashboard!$N$4)=Dashboard!$N$5,MAX($B$4:$B1072)+1,0)</f>
        <v>0</v>
      </c>
      <c r="C1073" s="24">
        <v>1069</v>
      </c>
      <c r="D1073" s="432" t="str">
        <f>IF(C1073&gt;'C'!$Q$7,"",VLOOKUP(C1073,'C'!$O$9:$P$10,2,FALSE))</f>
        <v/>
      </c>
    </row>
    <row r="1074" spans="2:4" x14ac:dyDescent="0.2">
      <c r="B1074" s="431">
        <f>IF(LEFT($D1074,Dashboard!$N$4)=Dashboard!$N$5,MAX($B$4:$B1073)+1,0)</f>
        <v>0</v>
      </c>
      <c r="C1074" s="24">
        <v>1070</v>
      </c>
      <c r="D1074" s="432" t="str">
        <f>IF(C1074&gt;'C'!$Q$7,"",VLOOKUP(C1074,'C'!$O$9:$P$10,2,FALSE))</f>
        <v/>
      </c>
    </row>
    <row r="1075" spans="2:4" x14ac:dyDescent="0.2">
      <c r="B1075" s="431">
        <f>IF(LEFT($D1075,Dashboard!$N$4)=Dashboard!$N$5,MAX($B$4:$B1074)+1,0)</f>
        <v>0</v>
      </c>
      <c r="C1075" s="24">
        <v>1071</v>
      </c>
      <c r="D1075" s="432" t="str">
        <f>IF(C1075&gt;'C'!$Q$7,"",VLOOKUP(C1075,'C'!$O$9:$P$10,2,FALSE))</f>
        <v/>
      </c>
    </row>
    <row r="1076" spans="2:4" x14ac:dyDescent="0.2">
      <c r="B1076" s="431">
        <f>IF(LEFT($D1076,Dashboard!$N$4)=Dashboard!$N$5,MAX($B$4:$B1075)+1,0)</f>
        <v>0</v>
      </c>
      <c r="C1076" s="24">
        <v>1072</v>
      </c>
      <c r="D1076" s="432" t="str">
        <f>IF(C1076&gt;'C'!$Q$7,"",VLOOKUP(C1076,'C'!$O$9:$P$10,2,FALSE))</f>
        <v/>
      </c>
    </row>
    <row r="1077" spans="2:4" x14ac:dyDescent="0.2">
      <c r="B1077" s="431">
        <f>IF(LEFT($D1077,Dashboard!$N$4)=Dashboard!$N$5,MAX($B$4:$B1076)+1,0)</f>
        <v>0</v>
      </c>
      <c r="C1077" s="24">
        <v>1073</v>
      </c>
      <c r="D1077" s="432" t="str">
        <f>IF(C1077&gt;'C'!$Q$7,"",VLOOKUP(C1077,'C'!$O$9:$P$10,2,FALSE))</f>
        <v/>
      </c>
    </row>
    <row r="1078" spans="2:4" x14ac:dyDescent="0.2">
      <c r="B1078" s="431">
        <f>IF(LEFT($D1078,Dashboard!$N$4)=Dashboard!$N$5,MAX($B$4:$B1077)+1,0)</f>
        <v>0</v>
      </c>
      <c r="C1078" s="24">
        <v>1074</v>
      </c>
      <c r="D1078" s="432" t="str">
        <f>IF(C1078&gt;'C'!$Q$7,"",VLOOKUP(C1078,'C'!$O$9:$P$10,2,FALSE))</f>
        <v/>
      </c>
    </row>
    <row r="1079" spans="2:4" x14ac:dyDescent="0.2">
      <c r="B1079" s="431">
        <f>IF(LEFT($D1079,Dashboard!$N$4)=Dashboard!$N$5,MAX($B$4:$B1078)+1,0)</f>
        <v>0</v>
      </c>
      <c r="C1079" s="24">
        <v>1075</v>
      </c>
      <c r="D1079" s="432" t="str">
        <f>IF(C1079&gt;'C'!$Q$7,"",VLOOKUP(C1079,'C'!$O$9:$P$10,2,FALSE))</f>
        <v/>
      </c>
    </row>
    <row r="1080" spans="2:4" x14ac:dyDescent="0.2">
      <c r="B1080" s="431">
        <f>IF(LEFT($D1080,Dashboard!$N$4)=Dashboard!$N$5,MAX($B$4:$B1079)+1,0)</f>
        <v>0</v>
      </c>
      <c r="C1080" s="24">
        <v>1076</v>
      </c>
      <c r="D1080" s="432" t="str">
        <f>IF(C1080&gt;'C'!$Q$7,"",VLOOKUP(C1080,'C'!$O$9:$P$10,2,FALSE))</f>
        <v/>
      </c>
    </row>
    <row r="1081" spans="2:4" x14ac:dyDescent="0.2">
      <c r="B1081" s="431">
        <f>IF(LEFT($D1081,Dashboard!$N$4)=Dashboard!$N$5,MAX($B$4:$B1080)+1,0)</f>
        <v>0</v>
      </c>
      <c r="C1081" s="24">
        <v>1077</v>
      </c>
      <c r="D1081" s="432" t="str">
        <f>IF(C1081&gt;'C'!$Q$7,"",VLOOKUP(C1081,'C'!$O$9:$P$10,2,FALSE))</f>
        <v/>
      </c>
    </row>
    <row r="1082" spans="2:4" x14ac:dyDescent="0.2">
      <c r="B1082" s="431">
        <f>IF(LEFT($D1082,Dashboard!$N$4)=Dashboard!$N$5,MAX($B$4:$B1081)+1,0)</f>
        <v>0</v>
      </c>
      <c r="C1082" s="24">
        <v>1078</v>
      </c>
      <c r="D1082" s="432" t="str">
        <f>IF(C1082&gt;'C'!$Q$7,"",VLOOKUP(C1082,'C'!$O$9:$P$10,2,FALSE))</f>
        <v/>
      </c>
    </row>
    <row r="1083" spans="2:4" x14ac:dyDescent="0.2">
      <c r="B1083" s="431">
        <f>IF(LEFT($D1083,Dashboard!$N$4)=Dashboard!$N$5,MAX($B$4:$B1082)+1,0)</f>
        <v>0</v>
      </c>
      <c r="C1083" s="24">
        <v>1079</v>
      </c>
      <c r="D1083" s="432" t="str">
        <f>IF(C1083&gt;'C'!$Q$7,"",VLOOKUP(C1083,'C'!$O$9:$P$10,2,FALSE))</f>
        <v/>
      </c>
    </row>
    <row r="1084" spans="2:4" x14ac:dyDescent="0.2">
      <c r="B1084" s="431">
        <f>IF(LEFT($D1084,Dashboard!$N$4)=Dashboard!$N$5,MAX($B$4:$B1083)+1,0)</f>
        <v>0</v>
      </c>
      <c r="C1084" s="24">
        <v>1080</v>
      </c>
      <c r="D1084" s="432" t="str">
        <f>IF(C1084&gt;'C'!$Q$7,"",VLOOKUP(C1084,'C'!$O$9:$P$10,2,FALSE))</f>
        <v/>
      </c>
    </row>
    <row r="1085" spans="2:4" x14ac:dyDescent="0.2">
      <c r="B1085" s="431">
        <f>IF(LEFT($D1085,Dashboard!$N$4)=Dashboard!$N$5,MAX($B$4:$B1084)+1,0)</f>
        <v>0</v>
      </c>
      <c r="C1085" s="24">
        <v>1081</v>
      </c>
      <c r="D1085" s="432" t="str">
        <f>IF(C1085&gt;'C'!$Q$7,"",VLOOKUP(C1085,'C'!$O$9:$P$10,2,FALSE))</f>
        <v/>
      </c>
    </row>
    <row r="1086" spans="2:4" x14ac:dyDescent="0.2">
      <c r="B1086" s="431">
        <f>IF(LEFT($D1086,Dashboard!$N$4)=Dashboard!$N$5,MAX($B$4:$B1085)+1,0)</f>
        <v>0</v>
      </c>
      <c r="C1086" s="24">
        <v>1082</v>
      </c>
      <c r="D1086" s="432" t="str">
        <f>IF(C1086&gt;'C'!$Q$7,"",VLOOKUP(C1086,'C'!$O$9:$P$10,2,FALSE))</f>
        <v/>
      </c>
    </row>
    <row r="1087" spans="2:4" x14ac:dyDescent="0.2">
      <c r="B1087" s="431">
        <f>IF(LEFT($D1087,Dashboard!$N$4)=Dashboard!$N$5,MAX($B$4:$B1086)+1,0)</f>
        <v>0</v>
      </c>
      <c r="C1087" s="24">
        <v>1083</v>
      </c>
      <c r="D1087" s="432" t="str">
        <f>IF(C1087&gt;'C'!$Q$7,"",VLOOKUP(C1087,'C'!$O$9:$P$10,2,FALSE))</f>
        <v/>
      </c>
    </row>
    <row r="1088" spans="2:4" x14ac:dyDescent="0.2">
      <c r="B1088" s="431">
        <f>IF(LEFT($D1088,Dashboard!$N$4)=Dashboard!$N$5,MAX($B$4:$B1087)+1,0)</f>
        <v>0</v>
      </c>
      <c r="C1088" s="24">
        <v>1084</v>
      </c>
      <c r="D1088" s="432" t="str">
        <f>IF(C1088&gt;'C'!$Q$7,"",VLOOKUP(C1088,'C'!$O$9:$P$10,2,FALSE))</f>
        <v/>
      </c>
    </row>
    <row r="1089" spans="2:4" x14ac:dyDescent="0.2">
      <c r="B1089" s="431">
        <f>IF(LEFT($D1089,Dashboard!$N$4)=Dashboard!$N$5,MAX($B$4:$B1088)+1,0)</f>
        <v>0</v>
      </c>
      <c r="C1089" s="24">
        <v>1085</v>
      </c>
      <c r="D1089" s="432" t="str">
        <f>IF(C1089&gt;'C'!$Q$7,"",VLOOKUP(C1089,'C'!$O$9:$P$10,2,FALSE))</f>
        <v/>
      </c>
    </row>
    <row r="1090" spans="2:4" x14ac:dyDescent="0.2">
      <c r="B1090" s="431">
        <f>IF(LEFT($D1090,Dashboard!$N$4)=Dashboard!$N$5,MAX($B$4:$B1089)+1,0)</f>
        <v>0</v>
      </c>
      <c r="C1090" s="24">
        <v>1086</v>
      </c>
      <c r="D1090" s="432" t="str">
        <f>IF(C1090&gt;'C'!$Q$7,"",VLOOKUP(C1090,'C'!$O$9:$P$10,2,FALSE))</f>
        <v/>
      </c>
    </row>
    <row r="1091" spans="2:4" x14ac:dyDescent="0.2">
      <c r="B1091" s="431">
        <f>IF(LEFT($D1091,Dashboard!$N$4)=Dashboard!$N$5,MAX($B$4:$B1090)+1,0)</f>
        <v>0</v>
      </c>
      <c r="C1091" s="24">
        <v>1087</v>
      </c>
      <c r="D1091" s="432" t="str">
        <f>IF(C1091&gt;'C'!$Q$7,"",VLOOKUP(C1091,'C'!$O$9:$P$10,2,FALSE))</f>
        <v/>
      </c>
    </row>
    <row r="1092" spans="2:4" x14ac:dyDescent="0.2">
      <c r="B1092" s="431">
        <f>IF(LEFT($D1092,Dashboard!$N$4)=Dashboard!$N$5,MAX($B$4:$B1091)+1,0)</f>
        <v>0</v>
      </c>
      <c r="C1092" s="24">
        <v>1088</v>
      </c>
      <c r="D1092" s="432" t="str">
        <f>IF(C1092&gt;'C'!$Q$7,"",VLOOKUP(C1092,'C'!$O$9:$P$10,2,FALSE))</f>
        <v/>
      </c>
    </row>
    <row r="1093" spans="2:4" x14ac:dyDescent="0.2">
      <c r="B1093" s="431">
        <f>IF(LEFT($D1093,Dashboard!$N$4)=Dashboard!$N$5,MAX($B$4:$B1092)+1,0)</f>
        <v>0</v>
      </c>
      <c r="C1093" s="24">
        <v>1089</v>
      </c>
      <c r="D1093" s="432" t="str">
        <f>IF(C1093&gt;'C'!$Q$7,"",VLOOKUP(C1093,'C'!$O$9:$P$10,2,FALSE))</f>
        <v/>
      </c>
    </row>
    <row r="1094" spans="2:4" x14ac:dyDescent="0.2">
      <c r="B1094" s="431">
        <f>IF(LEFT($D1094,Dashboard!$N$4)=Dashboard!$N$5,MAX($B$4:$B1093)+1,0)</f>
        <v>0</v>
      </c>
      <c r="C1094" s="24">
        <v>1090</v>
      </c>
      <c r="D1094" s="432" t="str">
        <f>IF(C1094&gt;'C'!$Q$7,"",VLOOKUP(C1094,'C'!$O$9:$P$10,2,FALSE))</f>
        <v/>
      </c>
    </row>
    <row r="1095" spans="2:4" x14ac:dyDescent="0.2">
      <c r="B1095" s="431">
        <f>IF(LEFT($D1095,Dashboard!$N$4)=Dashboard!$N$5,MAX($B$4:$B1094)+1,0)</f>
        <v>0</v>
      </c>
      <c r="C1095" s="24">
        <v>1091</v>
      </c>
      <c r="D1095" s="432" t="str">
        <f>IF(C1095&gt;'C'!$Q$7,"",VLOOKUP(C1095,'C'!$O$9:$P$10,2,FALSE))</f>
        <v/>
      </c>
    </row>
    <row r="1096" spans="2:4" x14ac:dyDescent="0.2">
      <c r="B1096" s="431">
        <f>IF(LEFT($D1096,Dashboard!$N$4)=Dashboard!$N$5,MAX($B$4:$B1095)+1,0)</f>
        <v>0</v>
      </c>
      <c r="C1096" s="24">
        <v>1092</v>
      </c>
      <c r="D1096" s="432" t="str">
        <f>IF(C1096&gt;'C'!$Q$7,"",VLOOKUP(C1096,'C'!$O$9:$P$10,2,FALSE))</f>
        <v/>
      </c>
    </row>
    <row r="1097" spans="2:4" x14ac:dyDescent="0.2">
      <c r="B1097" s="431">
        <f>IF(LEFT($D1097,Dashboard!$N$4)=Dashboard!$N$5,MAX($B$4:$B1096)+1,0)</f>
        <v>0</v>
      </c>
      <c r="C1097" s="24">
        <v>1093</v>
      </c>
      <c r="D1097" s="432" t="str">
        <f>IF(C1097&gt;'C'!$Q$7,"",VLOOKUP(C1097,'C'!$O$9:$P$10,2,FALSE))</f>
        <v/>
      </c>
    </row>
    <row r="1098" spans="2:4" x14ac:dyDescent="0.2">
      <c r="B1098" s="431">
        <f>IF(LEFT($D1098,Dashboard!$N$4)=Dashboard!$N$5,MAX($B$4:$B1097)+1,0)</f>
        <v>0</v>
      </c>
      <c r="C1098" s="24">
        <v>1094</v>
      </c>
      <c r="D1098" s="432" t="str">
        <f>IF(C1098&gt;'C'!$Q$7,"",VLOOKUP(C1098,'C'!$O$9:$P$10,2,FALSE))</f>
        <v/>
      </c>
    </row>
    <row r="1099" spans="2:4" x14ac:dyDescent="0.2">
      <c r="B1099" s="431">
        <f>IF(LEFT($D1099,Dashboard!$N$4)=Dashboard!$N$5,MAX($B$4:$B1098)+1,0)</f>
        <v>0</v>
      </c>
      <c r="C1099" s="24">
        <v>1095</v>
      </c>
      <c r="D1099" s="432" t="str">
        <f>IF(C1099&gt;'C'!$Q$7,"",VLOOKUP(C1099,'C'!$O$9:$P$10,2,FALSE))</f>
        <v/>
      </c>
    </row>
    <row r="1100" spans="2:4" x14ac:dyDescent="0.2">
      <c r="B1100" s="431">
        <f>IF(LEFT($D1100,Dashboard!$N$4)=Dashboard!$N$5,MAX($B$4:$B1099)+1,0)</f>
        <v>0</v>
      </c>
      <c r="C1100" s="24">
        <v>1096</v>
      </c>
      <c r="D1100" s="432" t="str">
        <f>IF(C1100&gt;'C'!$Q$7,"",VLOOKUP(C1100,'C'!$O$9:$P$10,2,FALSE))</f>
        <v/>
      </c>
    </row>
    <row r="1101" spans="2:4" x14ac:dyDescent="0.2">
      <c r="B1101" s="431">
        <f>IF(LEFT($D1101,Dashboard!$N$4)=Dashboard!$N$5,MAX($B$4:$B1100)+1,0)</f>
        <v>0</v>
      </c>
      <c r="C1101" s="24">
        <v>1097</v>
      </c>
      <c r="D1101" s="432" t="str">
        <f>IF(C1101&gt;'C'!$Q$7,"",VLOOKUP(C1101,'C'!$O$9:$P$10,2,FALSE))</f>
        <v/>
      </c>
    </row>
    <row r="1102" spans="2:4" x14ac:dyDescent="0.2">
      <c r="B1102" s="431">
        <f>IF(LEFT($D1102,Dashboard!$N$4)=Dashboard!$N$5,MAX($B$4:$B1101)+1,0)</f>
        <v>0</v>
      </c>
      <c r="C1102" s="24">
        <v>1098</v>
      </c>
      <c r="D1102" s="432" t="str">
        <f>IF(C1102&gt;'C'!$Q$7,"",VLOOKUP(C1102,'C'!$O$9:$P$10,2,FALSE))</f>
        <v/>
      </c>
    </row>
    <row r="1103" spans="2:4" x14ac:dyDescent="0.2">
      <c r="B1103" s="431">
        <f>IF(LEFT($D1103,Dashboard!$N$4)=Dashboard!$N$5,MAX($B$4:$B1102)+1,0)</f>
        <v>0</v>
      </c>
      <c r="C1103" s="24">
        <v>1099</v>
      </c>
      <c r="D1103" s="432" t="str">
        <f>IF(C1103&gt;'C'!$Q$7,"",VLOOKUP(C1103,'C'!$O$9:$P$10,2,FALSE))</f>
        <v/>
      </c>
    </row>
    <row r="1104" spans="2:4" x14ac:dyDescent="0.2">
      <c r="B1104" s="431">
        <f>IF(LEFT($D1104,Dashboard!$N$4)=Dashboard!$N$5,MAX($B$4:$B1103)+1,0)</f>
        <v>0</v>
      </c>
      <c r="C1104" s="24">
        <v>1100</v>
      </c>
      <c r="D1104" s="432" t="str">
        <f>IF(C1104&gt;'C'!$Q$7,"",VLOOKUP(C1104,'C'!$O$9:$P$10,2,FALSE))</f>
        <v/>
      </c>
    </row>
    <row r="1105" spans="2:4" x14ac:dyDescent="0.2">
      <c r="B1105" s="431">
        <f>IF(LEFT($D1105,Dashboard!$N$4)=Dashboard!$N$5,MAX($B$4:$B1104)+1,0)</f>
        <v>0</v>
      </c>
      <c r="C1105" s="24">
        <v>1101</v>
      </c>
      <c r="D1105" s="432" t="str">
        <f>IF(C1105&gt;'C'!$Q$7,"",VLOOKUP(C1105,'C'!$O$9:$P$10,2,FALSE))</f>
        <v/>
      </c>
    </row>
    <row r="1106" spans="2:4" x14ac:dyDescent="0.2">
      <c r="B1106" s="431">
        <f>IF(LEFT($D1106,Dashboard!$N$4)=Dashboard!$N$5,MAX($B$4:$B1105)+1,0)</f>
        <v>0</v>
      </c>
      <c r="C1106" s="24">
        <v>1102</v>
      </c>
      <c r="D1106" s="432" t="str">
        <f>IF(C1106&gt;'C'!$Q$7,"",VLOOKUP(C1106,'C'!$O$9:$P$10,2,FALSE))</f>
        <v/>
      </c>
    </row>
    <row r="1107" spans="2:4" x14ac:dyDescent="0.2">
      <c r="B1107" s="431">
        <f>IF(LEFT($D1107,Dashboard!$N$4)=Dashboard!$N$5,MAX($B$4:$B1106)+1,0)</f>
        <v>0</v>
      </c>
      <c r="C1107" s="24">
        <v>1103</v>
      </c>
      <c r="D1107" s="432" t="str">
        <f>IF(C1107&gt;'C'!$Q$7,"",VLOOKUP(C1107,'C'!$O$9:$P$10,2,FALSE))</f>
        <v/>
      </c>
    </row>
    <row r="1108" spans="2:4" x14ac:dyDescent="0.2">
      <c r="B1108" s="431">
        <f>IF(LEFT($D1108,Dashboard!$N$4)=Dashboard!$N$5,MAX($B$4:$B1107)+1,0)</f>
        <v>0</v>
      </c>
      <c r="C1108" s="24">
        <v>1104</v>
      </c>
      <c r="D1108" s="432" t="str">
        <f>IF(C1108&gt;'C'!$Q$7,"",VLOOKUP(C1108,'C'!$O$9:$P$10,2,FALSE))</f>
        <v/>
      </c>
    </row>
    <row r="1109" spans="2:4" x14ac:dyDescent="0.2">
      <c r="B1109" s="431">
        <f>IF(LEFT($D1109,Dashboard!$N$4)=Dashboard!$N$5,MAX($B$4:$B1108)+1,0)</f>
        <v>0</v>
      </c>
      <c r="C1109" s="24">
        <v>1105</v>
      </c>
      <c r="D1109" s="432" t="str">
        <f>IF(C1109&gt;'C'!$Q$7,"",VLOOKUP(C1109,'C'!$O$9:$P$10,2,FALSE))</f>
        <v/>
      </c>
    </row>
    <row r="1110" spans="2:4" x14ac:dyDescent="0.2">
      <c r="B1110" s="431">
        <f>IF(LEFT($D1110,Dashboard!$N$4)=Dashboard!$N$5,MAX($B$4:$B1109)+1,0)</f>
        <v>0</v>
      </c>
      <c r="C1110" s="24">
        <v>1106</v>
      </c>
      <c r="D1110" s="432" t="str">
        <f>IF(C1110&gt;'C'!$Q$7,"",VLOOKUP(C1110,'C'!$O$9:$P$10,2,FALSE))</f>
        <v/>
      </c>
    </row>
    <row r="1111" spans="2:4" x14ac:dyDescent="0.2">
      <c r="B1111" s="431">
        <f>IF(LEFT($D1111,Dashboard!$N$4)=Dashboard!$N$5,MAX($B$4:$B1110)+1,0)</f>
        <v>0</v>
      </c>
      <c r="C1111" s="24">
        <v>1107</v>
      </c>
      <c r="D1111" s="432" t="str">
        <f>IF(C1111&gt;'C'!$Q$7,"",VLOOKUP(C1111,'C'!$O$9:$P$10,2,FALSE))</f>
        <v/>
      </c>
    </row>
    <row r="1112" spans="2:4" x14ac:dyDescent="0.2">
      <c r="B1112" s="431">
        <f>IF(LEFT($D1112,Dashboard!$N$4)=Dashboard!$N$5,MAX($B$4:$B1111)+1,0)</f>
        <v>0</v>
      </c>
      <c r="C1112" s="24">
        <v>1108</v>
      </c>
      <c r="D1112" s="432" t="str">
        <f>IF(C1112&gt;'C'!$Q$7,"",VLOOKUP(C1112,'C'!$O$9:$P$10,2,FALSE))</f>
        <v/>
      </c>
    </row>
    <row r="1113" spans="2:4" x14ac:dyDescent="0.2">
      <c r="B1113" s="431">
        <f>IF(LEFT($D1113,Dashboard!$N$4)=Dashboard!$N$5,MAX($B$4:$B1112)+1,0)</f>
        <v>0</v>
      </c>
      <c r="C1113" s="24">
        <v>1109</v>
      </c>
      <c r="D1113" s="432" t="str">
        <f>IF(C1113&gt;'C'!$Q$7,"",VLOOKUP(C1113,'C'!$O$9:$P$10,2,FALSE))</f>
        <v/>
      </c>
    </row>
    <row r="1114" spans="2:4" x14ac:dyDescent="0.2">
      <c r="B1114" s="431">
        <f>IF(LEFT($D1114,Dashboard!$N$4)=Dashboard!$N$5,MAX($B$4:$B1113)+1,0)</f>
        <v>0</v>
      </c>
      <c r="C1114" s="24">
        <v>1110</v>
      </c>
      <c r="D1114" s="432" t="str">
        <f>IF(C1114&gt;'C'!$Q$7,"",VLOOKUP(C1114,'C'!$O$9:$P$10,2,FALSE))</f>
        <v/>
      </c>
    </row>
    <row r="1115" spans="2:4" x14ac:dyDescent="0.2">
      <c r="B1115" s="431">
        <f>IF(LEFT($D1115,Dashboard!$N$4)=Dashboard!$N$5,MAX($B$4:$B1114)+1,0)</f>
        <v>0</v>
      </c>
      <c r="C1115" s="24">
        <v>1111</v>
      </c>
      <c r="D1115" s="432" t="str">
        <f>IF(C1115&gt;'C'!$Q$7,"",VLOOKUP(C1115,'C'!$O$9:$P$10,2,FALSE))</f>
        <v/>
      </c>
    </row>
    <row r="1116" spans="2:4" x14ac:dyDescent="0.2">
      <c r="B1116" s="431">
        <f>IF(LEFT($D1116,Dashboard!$N$4)=Dashboard!$N$5,MAX($B$4:$B1115)+1,0)</f>
        <v>0</v>
      </c>
      <c r="C1116" s="24">
        <v>1112</v>
      </c>
      <c r="D1116" s="432" t="str">
        <f>IF(C1116&gt;'C'!$Q$7,"",VLOOKUP(C1116,'C'!$O$9:$P$10,2,FALSE))</f>
        <v/>
      </c>
    </row>
    <row r="1117" spans="2:4" x14ac:dyDescent="0.2">
      <c r="B1117" s="431">
        <f>IF(LEFT($D1117,Dashboard!$N$4)=Dashboard!$N$5,MAX($B$4:$B1116)+1,0)</f>
        <v>0</v>
      </c>
      <c r="C1117" s="24">
        <v>1113</v>
      </c>
      <c r="D1117" s="432" t="str">
        <f>IF(C1117&gt;'C'!$Q$7,"",VLOOKUP(C1117,'C'!$O$9:$P$10,2,FALSE))</f>
        <v/>
      </c>
    </row>
    <row r="1118" spans="2:4" x14ac:dyDescent="0.2">
      <c r="B1118" s="431">
        <f>IF(LEFT($D1118,Dashboard!$N$4)=Dashboard!$N$5,MAX($B$4:$B1117)+1,0)</f>
        <v>0</v>
      </c>
      <c r="C1118" s="24">
        <v>1114</v>
      </c>
      <c r="D1118" s="432" t="str">
        <f>IF(C1118&gt;'C'!$Q$7,"",VLOOKUP(C1118,'C'!$O$9:$P$10,2,FALSE))</f>
        <v/>
      </c>
    </row>
    <row r="1119" spans="2:4" x14ac:dyDescent="0.2">
      <c r="B1119" s="431">
        <f>IF(LEFT($D1119,Dashboard!$N$4)=Dashboard!$N$5,MAX($B$4:$B1118)+1,0)</f>
        <v>0</v>
      </c>
      <c r="C1119" s="24">
        <v>1115</v>
      </c>
      <c r="D1119" s="432" t="str">
        <f>IF(C1119&gt;'C'!$Q$7,"",VLOOKUP(C1119,'C'!$O$9:$P$10,2,FALSE))</f>
        <v/>
      </c>
    </row>
    <row r="1120" spans="2:4" x14ac:dyDescent="0.2">
      <c r="B1120" s="431">
        <f>IF(LEFT($D1120,Dashboard!$N$4)=Dashboard!$N$5,MAX($B$4:$B1119)+1,0)</f>
        <v>0</v>
      </c>
      <c r="C1120" s="24">
        <v>1116</v>
      </c>
      <c r="D1120" s="432" t="str">
        <f>IF(C1120&gt;'C'!$Q$7,"",VLOOKUP(C1120,'C'!$O$9:$P$10,2,FALSE))</f>
        <v/>
      </c>
    </row>
    <row r="1121" spans="2:4" x14ac:dyDescent="0.2">
      <c r="B1121" s="431">
        <f>IF(LEFT($D1121,Dashboard!$N$4)=Dashboard!$N$5,MAX($B$4:$B1120)+1,0)</f>
        <v>0</v>
      </c>
      <c r="C1121" s="24">
        <v>1117</v>
      </c>
      <c r="D1121" s="432" t="str">
        <f>IF(C1121&gt;'C'!$Q$7,"",VLOOKUP(C1121,'C'!$O$9:$P$10,2,FALSE))</f>
        <v/>
      </c>
    </row>
    <row r="1122" spans="2:4" x14ac:dyDescent="0.2">
      <c r="B1122" s="431">
        <f>IF(LEFT($D1122,Dashboard!$N$4)=Dashboard!$N$5,MAX($B$4:$B1121)+1,0)</f>
        <v>0</v>
      </c>
      <c r="C1122" s="24">
        <v>1118</v>
      </c>
      <c r="D1122" s="432" t="str">
        <f>IF(C1122&gt;'C'!$Q$7,"",VLOOKUP(C1122,'C'!$O$9:$P$10,2,FALSE))</f>
        <v/>
      </c>
    </row>
    <row r="1123" spans="2:4" x14ac:dyDescent="0.2">
      <c r="B1123" s="431">
        <f>IF(LEFT($D1123,Dashboard!$N$4)=Dashboard!$N$5,MAX($B$4:$B1122)+1,0)</f>
        <v>0</v>
      </c>
      <c r="C1123" s="24">
        <v>1119</v>
      </c>
      <c r="D1123" s="432" t="str">
        <f>IF(C1123&gt;'C'!$Q$7,"",VLOOKUP(C1123,'C'!$O$9:$P$10,2,FALSE))</f>
        <v/>
      </c>
    </row>
    <row r="1124" spans="2:4" x14ac:dyDescent="0.2">
      <c r="B1124" s="431">
        <f>IF(LEFT($D1124,Dashboard!$N$4)=Dashboard!$N$5,MAX($B$4:$B1123)+1,0)</f>
        <v>0</v>
      </c>
      <c r="C1124" s="24">
        <v>1120</v>
      </c>
      <c r="D1124" s="432" t="str">
        <f>IF(C1124&gt;'C'!$Q$7,"",VLOOKUP(C1124,'C'!$O$9:$P$10,2,FALSE))</f>
        <v/>
      </c>
    </row>
    <row r="1125" spans="2:4" x14ac:dyDescent="0.2">
      <c r="B1125" s="431">
        <f>IF(LEFT($D1125,Dashboard!$N$4)=Dashboard!$N$5,MAX($B$4:$B1124)+1,0)</f>
        <v>0</v>
      </c>
      <c r="C1125" s="24">
        <v>1121</v>
      </c>
      <c r="D1125" s="432" t="str">
        <f>IF(C1125&gt;'C'!$Q$7,"",VLOOKUP(C1125,'C'!$O$9:$P$10,2,FALSE))</f>
        <v/>
      </c>
    </row>
    <row r="1126" spans="2:4" x14ac:dyDescent="0.2">
      <c r="B1126" s="431">
        <f>IF(LEFT($D1126,Dashboard!$N$4)=Dashboard!$N$5,MAX($B$4:$B1125)+1,0)</f>
        <v>0</v>
      </c>
      <c r="C1126" s="24">
        <v>1122</v>
      </c>
      <c r="D1126" s="432" t="str">
        <f>IF(C1126&gt;'C'!$Q$7,"",VLOOKUP(C1126,'C'!$O$9:$P$10,2,FALSE))</f>
        <v/>
      </c>
    </row>
    <row r="1127" spans="2:4" x14ac:dyDescent="0.2">
      <c r="B1127" s="431">
        <f>IF(LEFT($D1127,Dashboard!$N$4)=Dashboard!$N$5,MAX($B$4:$B1126)+1,0)</f>
        <v>0</v>
      </c>
      <c r="C1127" s="24">
        <v>1123</v>
      </c>
      <c r="D1127" s="432" t="str">
        <f>IF(C1127&gt;'C'!$Q$7,"",VLOOKUP(C1127,'C'!$O$9:$P$10,2,FALSE))</f>
        <v/>
      </c>
    </row>
    <row r="1128" spans="2:4" x14ac:dyDescent="0.2">
      <c r="B1128" s="431">
        <f>IF(LEFT($D1128,Dashboard!$N$4)=Dashboard!$N$5,MAX($B$4:$B1127)+1,0)</f>
        <v>0</v>
      </c>
      <c r="C1128" s="24">
        <v>1124</v>
      </c>
      <c r="D1128" s="432" t="str">
        <f>IF(C1128&gt;'C'!$Q$7,"",VLOOKUP(C1128,'C'!$O$9:$P$10,2,FALSE))</f>
        <v/>
      </c>
    </row>
    <row r="1129" spans="2:4" x14ac:dyDescent="0.2">
      <c r="B1129" s="431">
        <f>IF(LEFT($D1129,Dashboard!$N$4)=Dashboard!$N$5,MAX($B$4:$B1128)+1,0)</f>
        <v>0</v>
      </c>
      <c r="C1129" s="24">
        <v>1125</v>
      </c>
      <c r="D1129" s="432" t="str">
        <f>IF(C1129&gt;'C'!$Q$7,"",VLOOKUP(C1129,'C'!$O$9:$P$10,2,FALSE))</f>
        <v/>
      </c>
    </row>
    <row r="1130" spans="2:4" x14ac:dyDescent="0.2">
      <c r="B1130" s="431">
        <f>IF(LEFT($D1130,Dashboard!$N$4)=Dashboard!$N$5,MAX($B$4:$B1129)+1,0)</f>
        <v>0</v>
      </c>
      <c r="C1130" s="24">
        <v>1126</v>
      </c>
      <c r="D1130" s="432" t="str">
        <f>IF(C1130&gt;'C'!$Q$7,"",VLOOKUP(C1130,'C'!$O$9:$P$10,2,FALSE))</f>
        <v/>
      </c>
    </row>
    <row r="1131" spans="2:4" x14ac:dyDescent="0.2">
      <c r="B1131" s="431">
        <f>IF(LEFT($D1131,Dashboard!$N$4)=Dashboard!$N$5,MAX($B$4:$B1130)+1,0)</f>
        <v>0</v>
      </c>
      <c r="C1131" s="24">
        <v>1127</v>
      </c>
      <c r="D1131" s="432" t="str">
        <f>IF(C1131&gt;'C'!$Q$7,"",VLOOKUP(C1131,'C'!$O$9:$P$10,2,FALSE))</f>
        <v/>
      </c>
    </row>
    <row r="1132" spans="2:4" x14ac:dyDescent="0.2">
      <c r="B1132" s="431">
        <f>IF(LEFT($D1132,Dashboard!$N$4)=Dashboard!$N$5,MAX($B$4:$B1131)+1,0)</f>
        <v>0</v>
      </c>
      <c r="C1132" s="24">
        <v>1128</v>
      </c>
      <c r="D1132" s="432" t="str">
        <f>IF(C1132&gt;'C'!$Q$7,"",VLOOKUP(C1132,'C'!$O$9:$P$10,2,FALSE))</f>
        <v/>
      </c>
    </row>
    <row r="1133" spans="2:4" x14ac:dyDescent="0.2">
      <c r="B1133" s="431">
        <f>IF(LEFT($D1133,Dashboard!$N$4)=Dashboard!$N$5,MAX($B$4:$B1132)+1,0)</f>
        <v>0</v>
      </c>
      <c r="C1133" s="24">
        <v>1129</v>
      </c>
      <c r="D1133" s="432" t="str">
        <f>IF(C1133&gt;'C'!$Q$7,"",VLOOKUP(C1133,'C'!$O$9:$P$10,2,FALSE))</f>
        <v/>
      </c>
    </row>
    <row r="1134" spans="2:4" x14ac:dyDescent="0.2">
      <c r="B1134" s="431">
        <f>IF(LEFT($D1134,Dashboard!$N$4)=Dashboard!$N$5,MAX($B$4:$B1133)+1,0)</f>
        <v>0</v>
      </c>
      <c r="C1134" s="24">
        <v>1130</v>
      </c>
      <c r="D1134" s="432" t="str">
        <f>IF(C1134&gt;'C'!$Q$7,"",VLOOKUP(C1134,'C'!$O$9:$P$10,2,FALSE))</f>
        <v/>
      </c>
    </row>
    <row r="1135" spans="2:4" x14ac:dyDescent="0.2">
      <c r="B1135" s="431">
        <f>IF(LEFT($D1135,Dashboard!$N$4)=Dashboard!$N$5,MAX($B$4:$B1134)+1,0)</f>
        <v>0</v>
      </c>
      <c r="C1135" s="24">
        <v>1131</v>
      </c>
      <c r="D1135" s="432" t="str">
        <f>IF(C1135&gt;'C'!$Q$7,"",VLOOKUP(C1135,'C'!$O$9:$P$10,2,FALSE))</f>
        <v/>
      </c>
    </row>
    <row r="1136" spans="2:4" x14ac:dyDescent="0.2">
      <c r="B1136" s="431">
        <f>IF(LEFT($D1136,Dashboard!$N$4)=Dashboard!$N$5,MAX($B$4:$B1135)+1,0)</f>
        <v>0</v>
      </c>
      <c r="C1136" s="24">
        <v>1132</v>
      </c>
      <c r="D1136" s="432" t="str">
        <f>IF(C1136&gt;'C'!$Q$7,"",VLOOKUP(C1136,'C'!$O$9:$P$10,2,FALSE))</f>
        <v/>
      </c>
    </row>
    <row r="1137" spans="2:4" x14ac:dyDescent="0.2">
      <c r="B1137" s="431">
        <f>IF(LEFT($D1137,Dashboard!$N$4)=Dashboard!$N$5,MAX($B$4:$B1136)+1,0)</f>
        <v>0</v>
      </c>
      <c r="C1137" s="24">
        <v>1133</v>
      </c>
      <c r="D1137" s="432" t="str">
        <f>IF(C1137&gt;'C'!$Q$7,"",VLOOKUP(C1137,'C'!$O$9:$P$10,2,FALSE))</f>
        <v/>
      </c>
    </row>
    <row r="1138" spans="2:4" x14ac:dyDescent="0.2">
      <c r="B1138" s="431">
        <f>IF(LEFT($D1138,Dashboard!$N$4)=Dashboard!$N$5,MAX($B$4:$B1137)+1,0)</f>
        <v>0</v>
      </c>
      <c r="C1138" s="24">
        <v>1134</v>
      </c>
      <c r="D1138" s="432" t="str">
        <f>IF(C1138&gt;'C'!$Q$7,"",VLOOKUP(C1138,'C'!$O$9:$P$10,2,FALSE))</f>
        <v/>
      </c>
    </row>
    <row r="1139" spans="2:4" x14ac:dyDescent="0.2">
      <c r="B1139" s="431">
        <f>IF(LEFT($D1139,Dashboard!$N$4)=Dashboard!$N$5,MAX($B$4:$B1138)+1,0)</f>
        <v>0</v>
      </c>
      <c r="C1139" s="24">
        <v>1135</v>
      </c>
      <c r="D1139" s="432" t="str">
        <f>IF(C1139&gt;'C'!$Q$7,"",VLOOKUP(C1139,'C'!$O$9:$P$10,2,FALSE))</f>
        <v/>
      </c>
    </row>
    <row r="1140" spans="2:4" x14ac:dyDescent="0.2">
      <c r="B1140" s="431">
        <f>IF(LEFT($D1140,Dashboard!$N$4)=Dashboard!$N$5,MAX($B$4:$B1139)+1,0)</f>
        <v>0</v>
      </c>
      <c r="C1140" s="24">
        <v>1136</v>
      </c>
      <c r="D1140" s="432" t="str">
        <f>IF(C1140&gt;'C'!$Q$7,"",VLOOKUP(C1140,'C'!$O$9:$P$10,2,FALSE))</f>
        <v/>
      </c>
    </row>
    <row r="1141" spans="2:4" x14ac:dyDescent="0.2">
      <c r="B1141" s="431">
        <f>IF(LEFT($D1141,Dashboard!$N$4)=Dashboard!$N$5,MAX($B$4:$B1140)+1,0)</f>
        <v>0</v>
      </c>
      <c r="C1141" s="24">
        <v>1137</v>
      </c>
      <c r="D1141" s="432" t="str">
        <f>IF(C1141&gt;'C'!$Q$7,"",VLOOKUP(C1141,'C'!$O$9:$P$10,2,FALSE))</f>
        <v/>
      </c>
    </row>
    <row r="1142" spans="2:4" x14ac:dyDescent="0.2">
      <c r="B1142" s="431">
        <f>IF(LEFT($D1142,Dashboard!$N$4)=Dashboard!$N$5,MAX($B$4:$B1141)+1,0)</f>
        <v>0</v>
      </c>
      <c r="C1142" s="24">
        <v>1138</v>
      </c>
      <c r="D1142" s="432" t="str">
        <f>IF(C1142&gt;'C'!$Q$7,"",VLOOKUP(C1142,'C'!$O$9:$P$10,2,FALSE))</f>
        <v/>
      </c>
    </row>
    <row r="1143" spans="2:4" x14ac:dyDescent="0.2">
      <c r="B1143" s="431">
        <f>IF(LEFT($D1143,Dashboard!$N$4)=Dashboard!$N$5,MAX($B$4:$B1142)+1,0)</f>
        <v>0</v>
      </c>
      <c r="C1143" s="24">
        <v>1139</v>
      </c>
      <c r="D1143" s="432" t="str">
        <f>IF(C1143&gt;'C'!$Q$7,"",VLOOKUP(C1143,'C'!$O$9:$P$10,2,FALSE))</f>
        <v/>
      </c>
    </row>
    <row r="1144" spans="2:4" x14ac:dyDescent="0.2">
      <c r="B1144" s="431">
        <f>IF(LEFT($D1144,Dashboard!$N$4)=Dashboard!$N$5,MAX($B$4:$B1143)+1,0)</f>
        <v>0</v>
      </c>
      <c r="C1144" s="24">
        <v>1140</v>
      </c>
      <c r="D1144" s="432" t="str">
        <f>IF(C1144&gt;'C'!$Q$7,"",VLOOKUP(C1144,'C'!$O$9:$P$10,2,FALSE))</f>
        <v/>
      </c>
    </row>
    <row r="1145" spans="2:4" x14ac:dyDescent="0.2">
      <c r="B1145" s="431">
        <f>IF(LEFT($D1145,Dashboard!$N$4)=Dashboard!$N$5,MAX($B$4:$B1144)+1,0)</f>
        <v>0</v>
      </c>
      <c r="C1145" s="24">
        <v>1141</v>
      </c>
      <c r="D1145" s="432" t="str">
        <f>IF(C1145&gt;'C'!$Q$7,"",VLOOKUP(C1145,'C'!$O$9:$P$10,2,FALSE))</f>
        <v/>
      </c>
    </row>
    <row r="1146" spans="2:4" x14ac:dyDescent="0.2">
      <c r="B1146" s="431">
        <f>IF(LEFT($D1146,Dashboard!$N$4)=Dashboard!$N$5,MAX($B$4:$B1145)+1,0)</f>
        <v>0</v>
      </c>
      <c r="C1146" s="24">
        <v>1142</v>
      </c>
      <c r="D1146" s="432" t="str">
        <f>IF(C1146&gt;'C'!$Q$7,"",VLOOKUP(C1146,'C'!$O$9:$P$10,2,FALSE))</f>
        <v/>
      </c>
    </row>
    <row r="1147" spans="2:4" x14ac:dyDescent="0.2">
      <c r="B1147" s="431">
        <f>IF(LEFT($D1147,Dashboard!$N$4)=Dashboard!$N$5,MAX($B$4:$B1146)+1,0)</f>
        <v>0</v>
      </c>
      <c r="C1147" s="24">
        <v>1143</v>
      </c>
      <c r="D1147" s="432" t="str">
        <f>IF(C1147&gt;'C'!$Q$7,"",VLOOKUP(C1147,'C'!$O$9:$P$10,2,FALSE))</f>
        <v/>
      </c>
    </row>
    <row r="1148" spans="2:4" x14ac:dyDescent="0.2">
      <c r="B1148" s="431">
        <f>IF(LEFT($D1148,Dashboard!$N$4)=Dashboard!$N$5,MAX($B$4:$B1147)+1,0)</f>
        <v>0</v>
      </c>
      <c r="C1148" s="24">
        <v>1144</v>
      </c>
      <c r="D1148" s="432" t="str">
        <f>IF(C1148&gt;'C'!$Q$7,"",VLOOKUP(C1148,'C'!$O$9:$P$10,2,FALSE))</f>
        <v/>
      </c>
    </row>
    <row r="1149" spans="2:4" x14ac:dyDescent="0.2">
      <c r="B1149" s="431">
        <f>IF(LEFT($D1149,Dashboard!$N$4)=Dashboard!$N$5,MAX($B$4:$B1148)+1,0)</f>
        <v>0</v>
      </c>
      <c r="C1149" s="24">
        <v>1145</v>
      </c>
      <c r="D1149" s="432" t="str">
        <f>IF(C1149&gt;'C'!$Q$7,"",VLOOKUP(C1149,'C'!$O$9:$P$10,2,FALSE))</f>
        <v/>
      </c>
    </row>
    <row r="1150" spans="2:4" x14ac:dyDescent="0.2">
      <c r="B1150" s="431">
        <f>IF(LEFT($D1150,Dashboard!$N$4)=Dashboard!$N$5,MAX($B$4:$B1149)+1,0)</f>
        <v>0</v>
      </c>
      <c r="C1150" s="24">
        <v>1146</v>
      </c>
      <c r="D1150" s="432" t="str">
        <f>IF(C1150&gt;'C'!$Q$7,"",VLOOKUP(C1150,'C'!$O$9:$P$10,2,FALSE))</f>
        <v/>
      </c>
    </row>
    <row r="1151" spans="2:4" x14ac:dyDescent="0.2">
      <c r="B1151" s="431">
        <f>IF(LEFT($D1151,Dashboard!$N$4)=Dashboard!$N$5,MAX($B$4:$B1150)+1,0)</f>
        <v>0</v>
      </c>
      <c r="C1151" s="24">
        <v>1147</v>
      </c>
      <c r="D1151" s="432" t="str">
        <f>IF(C1151&gt;'C'!$Q$7,"",VLOOKUP(C1151,'C'!$O$9:$P$10,2,FALSE))</f>
        <v/>
      </c>
    </row>
    <row r="1152" spans="2:4" x14ac:dyDescent="0.2">
      <c r="B1152" s="431">
        <f>IF(LEFT($D1152,Dashboard!$N$4)=Dashboard!$N$5,MAX($B$4:$B1151)+1,0)</f>
        <v>0</v>
      </c>
      <c r="C1152" s="24">
        <v>1148</v>
      </c>
      <c r="D1152" s="432" t="str">
        <f>IF(C1152&gt;'C'!$Q$7,"",VLOOKUP(C1152,'C'!$O$9:$P$10,2,FALSE))</f>
        <v/>
      </c>
    </row>
    <row r="1153" spans="2:4" x14ac:dyDescent="0.2">
      <c r="B1153" s="431">
        <f>IF(LEFT($D1153,Dashboard!$N$4)=Dashboard!$N$5,MAX($B$4:$B1152)+1,0)</f>
        <v>0</v>
      </c>
      <c r="C1153" s="24">
        <v>1149</v>
      </c>
      <c r="D1153" s="432" t="str">
        <f>IF(C1153&gt;'C'!$Q$7,"",VLOOKUP(C1153,'C'!$O$9:$P$10,2,FALSE))</f>
        <v/>
      </c>
    </row>
    <row r="1154" spans="2:4" x14ac:dyDescent="0.2">
      <c r="B1154" s="431">
        <f>IF(LEFT($D1154,Dashboard!$N$4)=Dashboard!$N$5,MAX($B$4:$B1153)+1,0)</f>
        <v>0</v>
      </c>
      <c r="C1154" s="24">
        <v>1150</v>
      </c>
      <c r="D1154" s="432" t="str">
        <f>IF(C1154&gt;'C'!$Q$7,"",VLOOKUP(C1154,'C'!$O$9:$P$10,2,FALSE))</f>
        <v/>
      </c>
    </row>
    <row r="1155" spans="2:4" x14ac:dyDescent="0.2">
      <c r="B1155" s="431">
        <f>IF(LEFT($D1155,Dashboard!$N$4)=Dashboard!$N$5,MAX($B$4:$B1154)+1,0)</f>
        <v>0</v>
      </c>
      <c r="C1155" s="24">
        <v>1151</v>
      </c>
      <c r="D1155" s="432" t="str">
        <f>IF(C1155&gt;'C'!$Q$7,"",VLOOKUP(C1155,'C'!$O$9:$P$10,2,FALSE))</f>
        <v/>
      </c>
    </row>
    <row r="1156" spans="2:4" x14ac:dyDescent="0.2">
      <c r="B1156" s="431">
        <f>IF(LEFT($D1156,Dashboard!$N$4)=Dashboard!$N$5,MAX($B$4:$B1155)+1,0)</f>
        <v>0</v>
      </c>
      <c r="C1156" s="24">
        <v>1152</v>
      </c>
      <c r="D1156" s="432" t="str">
        <f>IF(C1156&gt;'C'!$Q$7,"",VLOOKUP(C1156,'C'!$O$9:$P$10,2,FALSE))</f>
        <v/>
      </c>
    </row>
    <row r="1157" spans="2:4" x14ac:dyDescent="0.2">
      <c r="B1157" s="431">
        <f>IF(LEFT($D1157,Dashboard!$N$4)=Dashboard!$N$5,MAX($B$4:$B1156)+1,0)</f>
        <v>0</v>
      </c>
      <c r="C1157" s="24">
        <v>1153</v>
      </c>
      <c r="D1157" s="432" t="str">
        <f>IF(C1157&gt;'C'!$Q$7,"",VLOOKUP(C1157,'C'!$O$9:$P$10,2,FALSE))</f>
        <v/>
      </c>
    </row>
    <row r="1158" spans="2:4" x14ac:dyDescent="0.2">
      <c r="B1158" s="431">
        <f>IF(LEFT($D1158,Dashboard!$N$4)=Dashboard!$N$5,MAX($B$4:$B1157)+1,0)</f>
        <v>0</v>
      </c>
      <c r="C1158" s="24">
        <v>1154</v>
      </c>
      <c r="D1158" s="432" t="str">
        <f>IF(C1158&gt;'C'!$Q$7,"",VLOOKUP(C1158,'C'!$O$9:$P$10,2,FALSE))</f>
        <v/>
      </c>
    </row>
    <row r="1159" spans="2:4" x14ac:dyDescent="0.2">
      <c r="B1159" s="431">
        <f>IF(LEFT($D1159,Dashboard!$N$4)=Dashboard!$N$5,MAX($B$4:$B1158)+1,0)</f>
        <v>0</v>
      </c>
      <c r="C1159" s="24">
        <v>1155</v>
      </c>
      <c r="D1159" s="432" t="str">
        <f>IF(C1159&gt;'C'!$Q$7,"",VLOOKUP(C1159,'C'!$O$9:$P$10,2,FALSE))</f>
        <v/>
      </c>
    </row>
    <row r="1160" spans="2:4" x14ac:dyDescent="0.2">
      <c r="B1160" s="431">
        <f>IF(LEFT($D1160,Dashboard!$N$4)=Dashboard!$N$5,MAX($B$4:$B1159)+1,0)</f>
        <v>0</v>
      </c>
      <c r="C1160" s="24">
        <v>1156</v>
      </c>
      <c r="D1160" s="432" t="str">
        <f>IF(C1160&gt;'C'!$Q$7,"",VLOOKUP(C1160,'C'!$O$9:$P$10,2,FALSE))</f>
        <v/>
      </c>
    </row>
    <row r="1161" spans="2:4" x14ac:dyDescent="0.2">
      <c r="B1161" s="431">
        <f>IF(LEFT($D1161,Dashboard!$N$4)=Dashboard!$N$5,MAX($B$4:$B1160)+1,0)</f>
        <v>0</v>
      </c>
      <c r="C1161" s="24">
        <v>1157</v>
      </c>
      <c r="D1161" s="432" t="str">
        <f>IF(C1161&gt;'C'!$Q$7,"",VLOOKUP(C1161,'C'!$O$9:$P$10,2,FALSE))</f>
        <v/>
      </c>
    </row>
    <row r="1162" spans="2:4" x14ac:dyDescent="0.2">
      <c r="B1162" s="431">
        <f>IF(LEFT($D1162,Dashboard!$N$4)=Dashboard!$N$5,MAX($B$4:$B1161)+1,0)</f>
        <v>0</v>
      </c>
      <c r="C1162" s="24">
        <v>1158</v>
      </c>
      <c r="D1162" s="432" t="str">
        <f>IF(C1162&gt;'C'!$Q$7,"",VLOOKUP(C1162,'C'!$O$9:$P$10,2,FALSE))</f>
        <v/>
      </c>
    </row>
    <row r="1163" spans="2:4" x14ac:dyDescent="0.2">
      <c r="B1163" s="431">
        <f>IF(LEFT($D1163,Dashboard!$N$4)=Dashboard!$N$5,MAX($B$4:$B1162)+1,0)</f>
        <v>0</v>
      </c>
      <c r="C1163" s="24">
        <v>1159</v>
      </c>
      <c r="D1163" s="432" t="str">
        <f>IF(C1163&gt;'C'!$Q$7,"",VLOOKUP(C1163,'C'!$O$9:$P$10,2,FALSE))</f>
        <v/>
      </c>
    </row>
    <row r="1164" spans="2:4" x14ac:dyDescent="0.2">
      <c r="B1164" s="431">
        <f>IF(LEFT($D1164,Dashboard!$N$4)=Dashboard!$N$5,MAX($B$4:$B1163)+1,0)</f>
        <v>0</v>
      </c>
      <c r="C1164" s="24">
        <v>1160</v>
      </c>
      <c r="D1164" s="432" t="str">
        <f>IF(C1164&gt;'C'!$Q$7,"",VLOOKUP(C1164,'C'!$O$9:$P$10,2,FALSE))</f>
        <v/>
      </c>
    </row>
    <row r="1165" spans="2:4" x14ac:dyDescent="0.2">
      <c r="B1165" s="431">
        <f>IF(LEFT($D1165,Dashboard!$N$4)=Dashboard!$N$5,MAX($B$4:$B1164)+1,0)</f>
        <v>0</v>
      </c>
      <c r="C1165" s="24">
        <v>1161</v>
      </c>
      <c r="D1165" s="432" t="str">
        <f>IF(C1165&gt;'C'!$Q$7,"",VLOOKUP(C1165,'C'!$O$9:$P$10,2,FALSE))</f>
        <v/>
      </c>
    </row>
    <row r="1166" spans="2:4" x14ac:dyDescent="0.2">
      <c r="B1166" s="431">
        <f>IF(LEFT($D1166,Dashboard!$N$4)=Dashboard!$N$5,MAX($B$4:$B1165)+1,0)</f>
        <v>0</v>
      </c>
      <c r="C1166" s="24">
        <v>1162</v>
      </c>
      <c r="D1166" s="432" t="str">
        <f>IF(C1166&gt;'C'!$Q$7,"",VLOOKUP(C1166,'C'!$O$9:$P$10,2,FALSE))</f>
        <v/>
      </c>
    </row>
    <row r="1167" spans="2:4" x14ac:dyDescent="0.2">
      <c r="B1167" s="431">
        <f>IF(LEFT($D1167,Dashboard!$N$4)=Dashboard!$N$5,MAX($B$4:$B1166)+1,0)</f>
        <v>0</v>
      </c>
      <c r="C1167" s="24">
        <v>1163</v>
      </c>
      <c r="D1167" s="432" t="str">
        <f>IF(C1167&gt;'C'!$Q$7,"",VLOOKUP(C1167,'C'!$O$9:$P$10,2,FALSE))</f>
        <v/>
      </c>
    </row>
    <row r="1168" spans="2:4" x14ac:dyDescent="0.2">
      <c r="B1168" s="431">
        <f>IF(LEFT($D1168,Dashboard!$N$4)=Dashboard!$N$5,MAX($B$4:$B1167)+1,0)</f>
        <v>0</v>
      </c>
      <c r="C1168" s="24">
        <v>1164</v>
      </c>
      <c r="D1168" s="432" t="str">
        <f>IF(C1168&gt;'C'!$Q$7,"",VLOOKUP(C1168,'C'!$O$9:$P$10,2,FALSE))</f>
        <v/>
      </c>
    </row>
    <row r="1169" spans="2:4" x14ac:dyDescent="0.2">
      <c r="B1169" s="431">
        <f>IF(LEFT($D1169,Dashboard!$N$4)=Dashboard!$N$5,MAX($B$4:$B1168)+1,0)</f>
        <v>0</v>
      </c>
      <c r="C1169" s="24">
        <v>1165</v>
      </c>
      <c r="D1169" s="432" t="str">
        <f>IF(C1169&gt;'C'!$Q$7,"",VLOOKUP(C1169,'C'!$O$9:$P$10,2,FALSE))</f>
        <v/>
      </c>
    </row>
    <row r="1170" spans="2:4" x14ac:dyDescent="0.2">
      <c r="B1170" s="431">
        <f>IF(LEFT($D1170,Dashboard!$N$4)=Dashboard!$N$5,MAX($B$4:$B1169)+1,0)</f>
        <v>0</v>
      </c>
      <c r="C1170" s="24">
        <v>1166</v>
      </c>
      <c r="D1170" s="432" t="str">
        <f>IF(C1170&gt;'C'!$Q$7,"",VLOOKUP(C1170,'C'!$O$9:$P$10,2,FALSE))</f>
        <v/>
      </c>
    </row>
    <row r="1171" spans="2:4" x14ac:dyDescent="0.2">
      <c r="B1171" s="431">
        <f>IF(LEFT($D1171,Dashboard!$N$4)=Dashboard!$N$5,MAX($B$4:$B1170)+1,0)</f>
        <v>0</v>
      </c>
      <c r="C1171" s="24">
        <v>1167</v>
      </c>
      <c r="D1171" s="432" t="str">
        <f>IF(C1171&gt;'C'!$Q$7,"",VLOOKUP(C1171,'C'!$O$9:$P$10,2,FALSE))</f>
        <v/>
      </c>
    </row>
    <row r="1172" spans="2:4" x14ac:dyDescent="0.2">
      <c r="B1172" s="431">
        <f>IF(LEFT($D1172,Dashboard!$N$4)=Dashboard!$N$5,MAX($B$4:$B1171)+1,0)</f>
        <v>0</v>
      </c>
      <c r="C1172" s="24">
        <v>1168</v>
      </c>
      <c r="D1172" s="432" t="str">
        <f>IF(C1172&gt;'C'!$Q$7,"",VLOOKUP(C1172,'C'!$O$9:$P$10,2,FALSE))</f>
        <v/>
      </c>
    </row>
    <row r="1173" spans="2:4" x14ac:dyDescent="0.2">
      <c r="B1173" s="431">
        <f>IF(LEFT($D1173,Dashboard!$N$4)=Dashboard!$N$5,MAX($B$4:$B1172)+1,0)</f>
        <v>0</v>
      </c>
      <c r="C1173" s="24">
        <v>1169</v>
      </c>
      <c r="D1173" s="432" t="str">
        <f>IF(C1173&gt;'C'!$Q$7,"",VLOOKUP(C1173,'C'!$O$9:$P$10,2,FALSE))</f>
        <v/>
      </c>
    </row>
    <row r="1174" spans="2:4" x14ac:dyDescent="0.2">
      <c r="B1174" s="431">
        <f>IF(LEFT($D1174,Dashboard!$N$4)=Dashboard!$N$5,MAX($B$4:$B1173)+1,0)</f>
        <v>0</v>
      </c>
      <c r="C1174" s="24">
        <v>1170</v>
      </c>
      <c r="D1174" s="432" t="str">
        <f>IF(C1174&gt;'C'!$Q$7,"",VLOOKUP(C1174,'C'!$O$9:$P$10,2,FALSE))</f>
        <v/>
      </c>
    </row>
    <row r="1175" spans="2:4" x14ac:dyDescent="0.2">
      <c r="B1175" s="431">
        <f>IF(LEFT($D1175,Dashboard!$N$4)=Dashboard!$N$5,MAX($B$4:$B1174)+1,0)</f>
        <v>0</v>
      </c>
      <c r="C1175" s="24">
        <v>1171</v>
      </c>
      <c r="D1175" s="432" t="str">
        <f>IF(C1175&gt;'C'!$Q$7,"",VLOOKUP(C1175,'C'!$O$9:$P$10,2,FALSE))</f>
        <v/>
      </c>
    </row>
    <row r="1176" spans="2:4" x14ac:dyDescent="0.2">
      <c r="B1176" s="431">
        <f>IF(LEFT($D1176,Dashboard!$N$4)=Dashboard!$N$5,MAX($B$4:$B1175)+1,0)</f>
        <v>0</v>
      </c>
      <c r="C1176" s="24">
        <v>1172</v>
      </c>
      <c r="D1176" s="432" t="str">
        <f>IF(C1176&gt;'C'!$Q$7,"",VLOOKUP(C1176,'C'!$O$9:$P$10,2,FALSE))</f>
        <v/>
      </c>
    </row>
    <row r="1177" spans="2:4" x14ac:dyDescent="0.2">
      <c r="B1177" s="431">
        <f>IF(LEFT($D1177,Dashboard!$N$4)=Dashboard!$N$5,MAX($B$4:$B1176)+1,0)</f>
        <v>0</v>
      </c>
      <c r="C1177" s="24">
        <v>1173</v>
      </c>
      <c r="D1177" s="432" t="str">
        <f>IF(C1177&gt;'C'!$Q$7,"",VLOOKUP(C1177,'C'!$O$9:$P$10,2,FALSE))</f>
        <v/>
      </c>
    </row>
    <row r="1178" spans="2:4" x14ac:dyDescent="0.2">
      <c r="B1178" s="431">
        <f>IF(LEFT($D1178,Dashboard!$N$4)=Dashboard!$N$5,MAX($B$4:$B1177)+1,0)</f>
        <v>0</v>
      </c>
      <c r="C1178" s="24">
        <v>1174</v>
      </c>
      <c r="D1178" s="432" t="str">
        <f>IF(C1178&gt;'C'!$Q$7,"",VLOOKUP(C1178,'C'!$O$9:$P$10,2,FALSE))</f>
        <v/>
      </c>
    </row>
    <row r="1179" spans="2:4" x14ac:dyDescent="0.2">
      <c r="B1179" s="431">
        <f>IF(LEFT($D1179,Dashboard!$N$4)=Dashboard!$N$5,MAX($B$4:$B1178)+1,0)</f>
        <v>0</v>
      </c>
      <c r="C1179" s="24">
        <v>1175</v>
      </c>
      <c r="D1179" s="432" t="str">
        <f>IF(C1179&gt;'C'!$Q$7,"",VLOOKUP(C1179,'C'!$O$9:$P$10,2,FALSE))</f>
        <v/>
      </c>
    </row>
    <row r="1180" spans="2:4" x14ac:dyDescent="0.2">
      <c r="B1180" s="431">
        <f>IF(LEFT($D1180,Dashboard!$N$4)=Dashboard!$N$5,MAX($B$4:$B1179)+1,0)</f>
        <v>0</v>
      </c>
      <c r="C1180" s="24">
        <v>1176</v>
      </c>
      <c r="D1180" s="432" t="str">
        <f>IF(C1180&gt;'C'!$Q$7,"",VLOOKUP(C1180,'C'!$O$9:$P$10,2,FALSE))</f>
        <v/>
      </c>
    </row>
    <row r="1181" spans="2:4" x14ac:dyDescent="0.2">
      <c r="B1181" s="431">
        <f>IF(LEFT($D1181,Dashboard!$N$4)=Dashboard!$N$5,MAX($B$4:$B1180)+1,0)</f>
        <v>0</v>
      </c>
      <c r="C1181" s="24">
        <v>1177</v>
      </c>
      <c r="D1181" s="432" t="str">
        <f>IF(C1181&gt;'C'!$Q$7,"",VLOOKUP(C1181,'C'!$O$9:$P$10,2,FALSE))</f>
        <v/>
      </c>
    </row>
    <row r="1182" spans="2:4" x14ac:dyDescent="0.2">
      <c r="B1182" s="431">
        <f>IF(LEFT($D1182,Dashboard!$N$4)=Dashboard!$N$5,MAX($B$4:$B1181)+1,0)</f>
        <v>0</v>
      </c>
      <c r="C1182" s="24">
        <v>1178</v>
      </c>
      <c r="D1182" s="432" t="str">
        <f>IF(C1182&gt;'C'!$Q$7,"",VLOOKUP(C1182,'C'!$O$9:$P$10,2,FALSE))</f>
        <v/>
      </c>
    </row>
    <row r="1183" spans="2:4" x14ac:dyDescent="0.2">
      <c r="B1183" s="431">
        <f>IF(LEFT($D1183,Dashboard!$N$4)=Dashboard!$N$5,MAX($B$4:$B1182)+1,0)</f>
        <v>0</v>
      </c>
      <c r="C1183" s="24">
        <v>1179</v>
      </c>
      <c r="D1183" s="432" t="str">
        <f>IF(C1183&gt;'C'!$Q$7,"",VLOOKUP(C1183,'C'!$O$9:$P$10,2,FALSE))</f>
        <v/>
      </c>
    </row>
    <row r="1184" spans="2:4" x14ac:dyDescent="0.2">
      <c r="B1184" s="431">
        <f>IF(LEFT($D1184,Dashboard!$N$4)=Dashboard!$N$5,MAX($B$4:$B1183)+1,0)</f>
        <v>0</v>
      </c>
      <c r="C1184" s="24">
        <v>1180</v>
      </c>
      <c r="D1184" s="432" t="str">
        <f>IF(C1184&gt;'C'!$Q$7,"",VLOOKUP(C1184,'C'!$O$9:$P$10,2,FALSE))</f>
        <v/>
      </c>
    </row>
    <row r="1185" spans="2:4" x14ac:dyDescent="0.2">
      <c r="B1185" s="431">
        <f>IF(LEFT($D1185,Dashboard!$N$4)=Dashboard!$N$5,MAX($B$4:$B1184)+1,0)</f>
        <v>0</v>
      </c>
      <c r="C1185" s="24">
        <v>1181</v>
      </c>
      <c r="D1185" s="432" t="str">
        <f>IF(C1185&gt;'C'!$Q$7,"",VLOOKUP(C1185,'C'!$O$9:$P$10,2,FALSE))</f>
        <v/>
      </c>
    </row>
    <row r="1186" spans="2:4" x14ac:dyDescent="0.2">
      <c r="B1186" s="431">
        <f>IF(LEFT($D1186,Dashboard!$N$4)=Dashboard!$N$5,MAX($B$4:$B1185)+1,0)</f>
        <v>0</v>
      </c>
      <c r="C1186" s="24">
        <v>1182</v>
      </c>
      <c r="D1186" s="432" t="str">
        <f>IF(C1186&gt;'C'!$Q$7,"",VLOOKUP(C1186,'C'!$O$9:$P$10,2,FALSE))</f>
        <v/>
      </c>
    </row>
    <row r="1187" spans="2:4" x14ac:dyDescent="0.2">
      <c r="B1187" s="431">
        <f>IF(LEFT($D1187,Dashboard!$N$4)=Dashboard!$N$5,MAX($B$4:$B1186)+1,0)</f>
        <v>0</v>
      </c>
      <c r="C1187" s="24">
        <v>1183</v>
      </c>
      <c r="D1187" s="432" t="str">
        <f>IF(C1187&gt;'C'!$Q$7,"",VLOOKUP(C1187,'C'!$O$9:$P$10,2,FALSE))</f>
        <v/>
      </c>
    </row>
    <row r="1188" spans="2:4" x14ac:dyDescent="0.2">
      <c r="B1188" s="431">
        <f>IF(LEFT($D1188,Dashboard!$N$4)=Dashboard!$N$5,MAX($B$4:$B1187)+1,0)</f>
        <v>0</v>
      </c>
      <c r="C1188" s="24">
        <v>1184</v>
      </c>
      <c r="D1188" s="432" t="str">
        <f>IF(C1188&gt;'C'!$Q$7,"",VLOOKUP(C1188,'C'!$O$9:$P$10,2,FALSE))</f>
        <v/>
      </c>
    </row>
    <row r="1189" spans="2:4" x14ac:dyDescent="0.2">
      <c r="B1189" s="431">
        <f>IF(LEFT($D1189,Dashboard!$N$4)=Dashboard!$N$5,MAX($B$4:$B1188)+1,0)</f>
        <v>0</v>
      </c>
      <c r="C1189" s="24">
        <v>1185</v>
      </c>
      <c r="D1189" s="432" t="str">
        <f>IF(C1189&gt;'C'!$Q$7,"",VLOOKUP(C1189,'C'!$O$9:$P$10,2,FALSE))</f>
        <v/>
      </c>
    </row>
    <row r="1190" spans="2:4" x14ac:dyDescent="0.2">
      <c r="B1190" s="431">
        <f>IF(LEFT($D1190,Dashboard!$N$4)=Dashboard!$N$5,MAX($B$4:$B1189)+1,0)</f>
        <v>0</v>
      </c>
      <c r="C1190" s="24">
        <v>1186</v>
      </c>
      <c r="D1190" s="432" t="str">
        <f>IF(C1190&gt;'C'!$Q$7,"",VLOOKUP(C1190,'C'!$O$9:$P$10,2,FALSE))</f>
        <v/>
      </c>
    </row>
    <row r="1191" spans="2:4" x14ac:dyDescent="0.2">
      <c r="B1191" s="431">
        <f>IF(LEFT($D1191,Dashboard!$N$4)=Dashboard!$N$5,MAX($B$4:$B1190)+1,0)</f>
        <v>0</v>
      </c>
      <c r="C1191" s="24">
        <v>1187</v>
      </c>
      <c r="D1191" s="432" t="str">
        <f>IF(C1191&gt;'C'!$Q$7,"",VLOOKUP(C1191,'C'!$O$9:$P$10,2,FALSE))</f>
        <v/>
      </c>
    </row>
    <row r="1192" spans="2:4" x14ac:dyDescent="0.2">
      <c r="B1192" s="431">
        <f>IF(LEFT($D1192,Dashboard!$N$4)=Dashboard!$N$5,MAX($B$4:$B1191)+1,0)</f>
        <v>0</v>
      </c>
      <c r="C1192" s="24">
        <v>1188</v>
      </c>
      <c r="D1192" s="432" t="str">
        <f>IF(C1192&gt;'C'!$Q$7,"",VLOOKUP(C1192,'C'!$O$9:$P$10,2,FALSE))</f>
        <v/>
      </c>
    </row>
    <row r="1193" spans="2:4" x14ac:dyDescent="0.2">
      <c r="B1193" s="431">
        <f>IF(LEFT($D1193,Dashboard!$N$4)=Dashboard!$N$5,MAX($B$4:$B1192)+1,0)</f>
        <v>0</v>
      </c>
      <c r="C1193" s="24">
        <v>1189</v>
      </c>
      <c r="D1193" s="432" t="str">
        <f>IF(C1193&gt;'C'!$Q$7,"",VLOOKUP(C1193,'C'!$O$9:$P$10,2,FALSE))</f>
        <v/>
      </c>
    </row>
    <row r="1194" spans="2:4" x14ac:dyDescent="0.2">
      <c r="B1194" s="431">
        <f>IF(LEFT($D1194,Dashboard!$N$4)=Dashboard!$N$5,MAX($B$4:$B1193)+1,0)</f>
        <v>0</v>
      </c>
      <c r="C1194" s="24">
        <v>1190</v>
      </c>
      <c r="D1194" s="432" t="str">
        <f>IF(C1194&gt;'C'!$Q$7,"",VLOOKUP(C1194,'C'!$O$9:$P$10,2,FALSE))</f>
        <v/>
      </c>
    </row>
    <row r="1195" spans="2:4" x14ac:dyDescent="0.2">
      <c r="B1195" s="431">
        <f>IF(LEFT($D1195,Dashboard!$N$4)=Dashboard!$N$5,MAX($B$4:$B1194)+1,0)</f>
        <v>0</v>
      </c>
      <c r="C1195" s="24">
        <v>1191</v>
      </c>
      <c r="D1195" s="432" t="str">
        <f>IF(C1195&gt;'C'!$Q$7,"",VLOOKUP(C1195,'C'!$O$9:$P$10,2,FALSE))</f>
        <v/>
      </c>
    </row>
    <row r="1196" spans="2:4" x14ac:dyDescent="0.2">
      <c r="B1196" s="431">
        <f>IF(LEFT($D1196,Dashboard!$N$4)=Dashboard!$N$5,MAX($B$4:$B1195)+1,0)</f>
        <v>0</v>
      </c>
      <c r="C1196" s="24">
        <v>1192</v>
      </c>
      <c r="D1196" s="432" t="str">
        <f>IF(C1196&gt;'C'!$Q$7,"",VLOOKUP(C1196,'C'!$O$9:$P$10,2,FALSE))</f>
        <v/>
      </c>
    </row>
    <row r="1197" spans="2:4" x14ac:dyDescent="0.2">
      <c r="B1197" s="431">
        <f>IF(LEFT($D1197,Dashboard!$N$4)=Dashboard!$N$5,MAX($B$4:$B1196)+1,0)</f>
        <v>0</v>
      </c>
      <c r="C1197" s="24">
        <v>1193</v>
      </c>
      <c r="D1197" s="432" t="str">
        <f>IF(C1197&gt;'C'!$Q$7,"",VLOOKUP(C1197,'C'!$O$9:$P$10,2,FALSE))</f>
        <v/>
      </c>
    </row>
    <row r="1198" spans="2:4" x14ac:dyDescent="0.2">
      <c r="B1198" s="431">
        <f>IF(LEFT($D1198,Dashboard!$N$4)=Dashboard!$N$5,MAX($B$4:$B1197)+1,0)</f>
        <v>0</v>
      </c>
      <c r="C1198" s="24">
        <v>1194</v>
      </c>
      <c r="D1198" s="432" t="str">
        <f>IF(C1198&gt;'C'!$Q$7,"",VLOOKUP(C1198,'C'!$O$9:$P$10,2,FALSE))</f>
        <v/>
      </c>
    </row>
    <row r="1199" spans="2:4" x14ac:dyDescent="0.2">
      <c r="B1199" s="431">
        <f>IF(LEFT($D1199,Dashboard!$N$4)=Dashboard!$N$5,MAX($B$4:$B1198)+1,0)</f>
        <v>0</v>
      </c>
      <c r="C1199" s="24">
        <v>1195</v>
      </c>
      <c r="D1199" s="432" t="str">
        <f>IF(C1199&gt;'C'!$Q$7,"",VLOOKUP(C1199,'C'!$O$9:$P$10,2,FALSE))</f>
        <v/>
      </c>
    </row>
    <row r="1200" spans="2:4" x14ac:dyDescent="0.2">
      <c r="B1200" s="431">
        <f>IF(LEFT($D1200,Dashboard!$N$4)=Dashboard!$N$5,MAX($B$4:$B1199)+1,0)</f>
        <v>0</v>
      </c>
      <c r="C1200" s="24">
        <v>1196</v>
      </c>
      <c r="D1200" s="432" t="str">
        <f>IF(C1200&gt;'C'!$Q$7,"",VLOOKUP(C1200,'C'!$O$9:$P$10,2,FALSE))</f>
        <v/>
      </c>
    </row>
    <row r="1201" spans="2:4" x14ac:dyDescent="0.2">
      <c r="B1201" s="431">
        <f>IF(LEFT($D1201,Dashboard!$N$4)=Dashboard!$N$5,MAX($B$4:$B1200)+1,0)</f>
        <v>0</v>
      </c>
      <c r="C1201" s="24">
        <v>1197</v>
      </c>
      <c r="D1201" s="432" t="str">
        <f>IF(C1201&gt;'C'!$Q$7,"",VLOOKUP(C1201,'C'!$O$9:$P$10,2,FALSE))</f>
        <v/>
      </c>
    </row>
    <row r="1202" spans="2:4" x14ac:dyDescent="0.2">
      <c r="B1202" s="431">
        <f>IF(LEFT($D1202,Dashboard!$N$4)=Dashboard!$N$5,MAX($B$4:$B1201)+1,0)</f>
        <v>0</v>
      </c>
      <c r="C1202" s="24">
        <v>1198</v>
      </c>
      <c r="D1202" s="432" t="str">
        <f>IF(C1202&gt;'C'!$Q$7,"",VLOOKUP(C1202,'C'!$O$9:$P$10,2,FALSE))</f>
        <v/>
      </c>
    </row>
    <row r="1203" spans="2:4" x14ac:dyDescent="0.2">
      <c r="B1203" s="431">
        <f>IF(LEFT($D1203,Dashboard!$N$4)=Dashboard!$N$5,MAX($B$4:$B1202)+1,0)</f>
        <v>0</v>
      </c>
      <c r="C1203" s="24">
        <v>1199</v>
      </c>
      <c r="D1203" s="432" t="str">
        <f>IF(C1203&gt;'C'!$Q$7,"",VLOOKUP(C1203,'C'!$O$9:$P$10,2,FALSE))</f>
        <v/>
      </c>
    </row>
    <row r="1204" spans="2:4" x14ac:dyDescent="0.2">
      <c r="B1204" s="431">
        <f>IF(LEFT($D1204,Dashboard!$N$4)=Dashboard!$N$5,MAX($B$4:$B1203)+1,0)</f>
        <v>0</v>
      </c>
      <c r="C1204" s="24">
        <v>1200</v>
      </c>
      <c r="D1204" s="432" t="str">
        <f>IF(C1204&gt;'C'!$Q$7,"",VLOOKUP(C1204,'C'!$O$9:$P$10,2,FALSE))</f>
        <v/>
      </c>
    </row>
    <row r="1205" spans="2:4" x14ac:dyDescent="0.2">
      <c r="B1205" s="431">
        <f>IF(LEFT($D1205,Dashboard!$N$4)=Dashboard!$N$5,MAX($B$4:$B1204)+1,0)</f>
        <v>0</v>
      </c>
      <c r="C1205" s="24">
        <v>1201</v>
      </c>
      <c r="D1205" s="432" t="str">
        <f>IF(C1205&gt;'C'!$Q$7,"",VLOOKUP(C1205,'C'!$O$9:$P$10,2,FALSE))</f>
        <v/>
      </c>
    </row>
    <row r="1206" spans="2:4" x14ac:dyDescent="0.2">
      <c r="B1206" s="431">
        <f>IF(LEFT($D1206,Dashboard!$N$4)=Dashboard!$N$5,MAX($B$4:$B1205)+1,0)</f>
        <v>0</v>
      </c>
      <c r="C1206" s="24">
        <v>1202</v>
      </c>
      <c r="D1206" s="432" t="str">
        <f>IF(C1206&gt;'C'!$Q$7,"",VLOOKUP(C1206,'C'!$O$9:$P$10,2,FALSE))</f>
        <v/>
      </c>
    </row>
    <row r="1207" spans="2:4" x14ac:dyDescent="0.2">
      <c r="B1207" s="431">
        <f>IF(LEFT($D1207,Dashboard!$N$4)=Dashboard!$N$5,MAX($B$4:$B1206)+1,0)</f>
        <v>0</v>
      </c>
      <c r="C1207" s="24">
        <v>1203</v>
      </c>
      <c r="D1207" s="432" t="str">
        <f>IF(C1207&gt;'C'!$Q$7,"",VLOOKUP(C1207,'C'!$O$9:$P$10,2,FALSE))</f>
        <v/>
      </c>
    </row>
    <row r="1208" spans="2:4" x14ac:dyDescent="0.2">
      <c r="B1208" s="431">
        <f>IF(LEFT($D1208,Dashboard!$N$4)=Dashboard!$N$5,MAX($B$4:$B1207)+1,0)</f>
        <v>0</v>
      </c>
      <c r="C1208" s="24">
        <v>1204</v>
      </c>
      <c r="D1208" s="432" t="str">
        <f>IF(C1208&gt;'C'!$Q$7,"",VLOOKUP(C1208,'C'!$O$9:$P$10,2,FALSE))</f>
        <v/>
      </c>
    </row>
    <row r="1209" spans="2:4" x14ac:dyDescent="0.2">
      <c r="B1209" s="431">
        <f>IF(LEFT($D1209,Dashboard!$N$4)=Dashboard!$N$5,MAX($B$4:$B1208)+1,0)</f>
        <v>0</v>
      </c>
      <c r="C1209" s="24">
        <v>1205</v>
      </c>
      <c r="D1209" s="432" t="str">
        <f>IF(C1209&gt;'C'!$Q$7,"",VLOOKUP(C1209,'C'!$O$9:$P$10,2,FALSE))</f>
        <v/>
      </c>
    </row>
    <row r="1210" spans="2:4" x14ac:dyDescent="0.2">
      <c r="B1210" s="431">
        <f>IF(LEFT($D1210,Dashboard!$N$4)=Dashboard!$N$5,MAX($B$4:$B1209)+1,0)</f>
        <v>0</v>
      </c>
      <c r="C1210" s="24">
        <v>1206</v>
      </c>
      <c r="D1210" s="432" t="str">
        <f>IF(C1210&gt;'C'!$Q$7,"",VLOOKUP(C1210,'C'!$O$9:$P$10,2,FALSE))</f>
        <v/>
      </c>
    </row>
    <row r="1211" spans="2:4" x14ac:dyDescent="0.2">
      <c r="B1211" s="431">
        <f>IF(LEFT($D1211,Dashboard!$N$4)=Dashboard!$N$5,MAX($B$4:$B1210)+1,0)</f>
        <v>0</v>
      </c>
      <c r="C1211" s="24">
        <v>1207</v>
      </c>
      <c r="D1211" s="432" t="str">
        <f>IF(C1211&gt;'C'!$Q$7,"",VLOOKUP(C1211,'C'!$O$9:$P$10,2,FALSE))</f>
        <v/>
      </c>
    </row>
    <row r="1212" spans="2:4" x14ac:dyDescent="0.2">
      <c r="B1212" s="431">
        <f>IF(LEFT($D1212,Dashboard!$N$4)=Dashboard!$N$5,MAX($B$4:$B1211)+1,0)</f>
        <v>0</v>
      </c>
      <c r="C1212" s="24">
        <v>1208</v>
      </c>
      <c r="D1212" s="432" t="str">
        <f>IF(C1212&gt;'C'!$Q$7,"",VLOOKUP(C1212,'C'!$O$9:$P$10,2,FALSE))</f>
        <v/>
      </c>
    </row>
    <row r="1213" spans="2:4" x14ac:dyDescent="0.2">
      <c r="B1213" s="431">
        <f>IF(LEFT($D1213,Dashboard!$N$4)=Dashboard!$N$5,MAX($B$4:$B1212)+1,0)</f>
        <v>0</v>
      </c>
      <c r="C1213" s="24">
        <v>1209</v>
      </c>
      <c r="D1213" s="432" t="str">
        <f>IF(C1213&gt;'C'!$Q$7,"",VLOOKUP(C1213,'C'!$O$9:$P$10,2,FALSE))</f>
        <v/>
      </c>
    </row>
    <row r="1214" spans="2:4" x14ac:dyDescent="0.2">
      <c r="B1214" s="431">
        <f>IF(LEFT($D1214,Dashboard!$N$4)=Dashboard!$N$5,MAX($B$4:$B1213)+1,0)</f>
        <v>0</v>
      </c>
      <c r="C1214" s="24">
        <v>1210</v>
      </c>
      <c r="D1214" s="432" t="str">
        <f>IF(C1214&gt;'C'!$Q$7,"",VLOOKUP(C1214,'C'!$O$9:$P$10,2,FALSE))</f>
        <v/>
      </c>
    </row>
    <row r="1215" spans="2:4" x14ac:dyDescent="0.2">
      <c r="B1215" s="431">
        <f>IF(LEFT($D1215,Dashboard!$N$4)=Dashboard!$N$5,MAX($B$4:$B1214)+1,0)</f>
        <v>0</v>
      </c>
      <c r="C1215" s="24">
        <v>1211</v>
      </c>
      <c r="D1215" s="432" t="str">
        <f>IF(C1215&gt;'C'!$Q$7,"",VLOOKUP(C1215,'C'!$O$9:$P$10,2,FALSE))</f>
        <v/>
      </c>
    </row>
    <row r="1216" spans="2:4" x14ac:dyDescent="0.2">
      <c r="B1216" s="431">
        <f>IF(LEFT($D1216,Dashboard!$N$4)=Dashboard!$N$5,MAX($B$4:$B1215)+1,0)</f>
        <v>0</v>
      </c>
      <c r="C1216" s="24">
        <v>1212</v>
      </c>
      <c r="D1216" s="432" t="str">
        <f>IF(C1216&gt;'C'!$Q$7,"",VLOOKUP(C1216,'C'!$O$9:$P$10,2,FALSE))</f>
        <v/>
      </c>
    </row>
    <row r="1217" spans="2:4" x14ac:dyDescent="0.2">
      <c r="B1217" s="431">
        <f>IF(LEFT($D1217,Dashboard!$N$4)=Dashboard!$N$5,MAX($B$4:$B1216)+1,0)</f>
        <v>0</v>
      </c>
      <c r="C1217" s="24">
        <v>1213</v>
      </c>
      <c r="D1217" s="432" t="str">
        <f>IF(C1217&gt;'C'!$Q$7,"",VLOOKUP(C1217,'C'!$O$9:$P$10,2,FALSE))</f>
        <v/>
      </c>
    </row>
    <row r="1218" spans="2:4" x14ac:dyDescent="0.2">
      <c r="B1218" s="431">
        <f>IF(LEFT($D1218,Dashboard!$N$4)=Dashboard!$N$5,MAX($B$4:$B1217)+1,0)</f>
        <v>0</v>
      </c>
      <c r="C1218" s="24">
        <v>1214</v>
      </c>
      <c r="D1218" s="432" t="str">
        <f>IF(C1218&gt;'C'!$Q$7,"",VLOOKUP(C1218,'C'!$O$9:$P$10,2,FALSE))</f>
        <v/>
      </c>
    </row>
    <row r="1219" spans="2:4" x14ac:dyDescent="0.2">
      <c r="B1219" s="431">
        <f>IF(LEFT($D1219,Dashboard!$N$4)=Dashboard!$N$5,MAX($B$4:$B1218)+1,0)</f>
        <v>0</v>
      </c>
      <c r="C1219" s="24">
        <v>1215</v>
      </c>
      <c r="D1219" s="432" t="str">
        <f>IF(C1219&gt;'C'!$Q$7,"",VLOOKUP(C1219,'C'!$O$9:$P$10,2,FALSE))</f>
        <v/>
      </c>
    </row>
    <row r="1220" spans="2:4" x14ac:dyDescent="0.2">
      <c r="B1220" s="431">
        <f>IF(LEFT($D1220,Dashboard!$N$4)=Dashboard!$N$5,MAX($B$4:$B1219)+1,0)</f>
        <v>0</v>
      </c>
      <c r="C1220" s="24">
        <v>1216</v>
      </c>
      <c r="D1220" s="432" t="str">
        <f>IF(C1220&gt;'C'!$Q$7,"",VLOOKUP(C1220,'C'!$O$9:$P$10,2,FALSE))</f>
        <v/>
      </c>
    </row>
    <row r="1221" spans="2:4" x14ac:dyDescent="0.2">
      <c r="B1221" s="431">
        <f>IF(LEFT($D1221,Dashboard!$N$4)=Dashboard!$N$5,MAX($B$4:$B1220)+1,0)</f>
        <v>0</v>
      </c>
      <c r="C1221" s="24">
        <v>1217</v>
      </c>
      <c r="D1221" s="432" t="str">
        <f>IF(C1221&gt;'C'!$Q$7,"",VLOOKUP(C1221,'C'!$O$9:$P$10,2,FALSE))</f>
        <v/>
      </c>
    </row>
    <row r="1222" spans="2:4" x14ac:dyDescent="0.2">
      <c r="B1222" s="431">
        <f>IF(LEFT($D1222,Dashboard!$N$4)=Dashboard!$N$5,MAX($B$4:$B1221)+1,0)</f>
        <v>0</v>
      </c>
      <c r="C1222" s="24">
        <v>1218</v>
      </c>
      <c r="D1222" s="432" t="str">
        <f>IF(C1222&gt;'C'!$Q$7,"",VLOOKUP(C1222,'C'!$O$9:$P$10,2,FALSE))</f>
        <v/>
      </c>
    </row>
    <row r="1223" spans="2:4" x14ac:dyDescent="0.2">
      <c r="B1223" s="431">
        <f>IF(LEFT($D1223,Dashboard!$N$4)=Dashboard!$N$5,MAX($B$4:$B1222)+1,0)</f>
        <v>0</v>
      </c>
      <c r="C1223" s="24">
        <v>1219</v>
      </c>
      <c r="D1223" s="432" t="str">
        <f>IF(C1223&gt;'C'!$Q$7,"",VLOOKUP(C1223,'C'!$O$9:$P$10,2,FALSE))</f>
        <v/>
      </c>
    </row>
    <row r="1224" spans="2:4" x14ac:dyDescent="0.2">
      <c r="B1224" s="431">
        <f>IF(LEFT($D1224,Dashboard!$N$4)=Dashboard!$N$5,MAX($B$4:$B1223)+1,0)</f>
        <v>0</v>
      </c>
      <c r="C1224" s="24">
        <v>1220</v>
      </c>
      <c r="D1224" s="432" t="str">
        <f>IF(C1224&gt;'C'!$Q$7,"",VLOOKUP(C1224,'C'!$O$9:$P$10,2,FALSE))</f>
        <v/>
      </c>
    </row>
    <row r="1225" spans="2:4" x14ac:dyDescent="0.2">
      <c r="B1225" s="431">
        <f>IF(LEFT($D1225,Dashboard!$N$4)=Dashboard!$N$5,MAX($B$4:$B1224)+1,0)</f>
        <v>0</v>
      </c>
      <c r="C1225" s="24">
        <v>1221</v>
      </c>
      <c r="D1225" s="432" t="str">
        <f>IF(C1225&gt;'C'!$Q$7,"",VLOOKUP(C1225,'C'!$O$9:$P$10,2,FALSE))</f>
        <v/>
      </c>
    </row>
    <row r="1226" spans="2:4" x14ac:dyDescent="0.2">
      <c r="B1226" s="431">
        <f>IF(LEFT($D1226,Dashboard!$N$4)=Dashboard!$N$5,MAX($B$4:$B1225)+1,0)</f>
        <v>0</v>
      </c>
      <c r="C1226" s="24">
        <v>1222</v>
      </c>
      <c r="D1226" s="432" t="str">
        <f>IF(C1226&gt;'C'!$Q$7,"",VLOOKUP(C1226,'C'!$O$9:$P$10,2,FALSE))</f>
        <v/>
      </c>
    </row>
    <row r="1227" spans="2:4" x14ac:dyDescent="0.2">
      <c r="B1227" s="431">
        <f>IF(LEFT($D1227,Dashboard!$N$4)=Dashboard!$N$5,MAX($B$4:$B1226)+1,0)</f>
        <v>0</v>
      </c>
      <c r="C1227" s="24">
        <v>1223</v>
      </c>
      <c r="D1227" s="432" t="str">
        <f>IF(C1227&gt;'C'!$Q$7,"",VLOOKUP(C1227,'C'!$O$9:$P$10,2,FALSE))</f>
        <v/>
      </c>
    </row>
    <row r="1228" spans="2:4" x14ac:dyDescent="0.2">
      <c r="B1228" s="431">
        <f>IF(LEFT($D1228,Dashboard!$N$4)=Dashboard!$N$5,MAX($B$4:$B1227)+1,0)</f>
        <v>0</v>
      </c>
      <c r="C1228" s="24">
        <v>1224</v>
      </c>
      <c r="D1228" s="432" t="str">
        <f>IF(C1228&gt;'C'!$Q$7,"",VLOOKUP(C1228,'C'!$O$9:$P$10,2,FALSE))</f>
        <v/>
      </c>
    </row>
    <row r="1229" spans="2:4" x14ac:dyDescent="0.2">
      <c r="B1229" s="431">
        <f>IF(LEFT($D1229,Dashboard!$N$4)=Dashboard!$N$5,MAX($B$4:$B1228)+1,0)</f>
        <v>0</v>
      </c>
      <c r="C1229" s="24">
        <v>1225</v>
      </c>
      <c r="D1229" s="432" t="str">
        <f>IF(C1229&gt;'C'!$Q$7,"",VLOOKUP(C1229,'C'!$O$9:$P$10,2,FALSE))</f>
        <v/>
      </c>
    </row>
    <row r="1230" spans="2:4" x14ac:dyDescent="0.2">
      <c r="B1230" s="431">
        <f>IF(LEFT($D1230,Dashboard!$N$4)=Dashboard!$N$5,MAX($B$4:$B1229)+1,0)</f>
        <v>0</v>
      </c>
      <c r="C1230" s="24">
        <v>1226</v>
      </c>
      <c r="D1230" s="432" t="str">
        <f>IF(C1230&gt;'C'!$Q$7,"",VLOOKUP(C1230,'C'!$O$9:$P$10,2,FALSE))</f>
        <v/>
      </c>
    </row>
    <row r="1231" spans="2:4" x14ac:dyDescent="0.2">
      <c r="B1231" s="431">
        <f>IF(LEFT($D1231,Dashboard!$N$4)=Dashboard!$N$5,MAX($B$4:$B1230)+1,0)</f>
        <v>0</v>
      </c>
      <c r="C1231" s="24">
        <v>1227</v>
      </c>
      <c r="D1231" s="432" t="str">
        <f>IF(C1231&gt;'C'!$Q$7,"",VLOOKUP(C1231,'C'!$O$9:$P$10,2,FALSE))</f>
        <v/>
      </c>
    </row>
    <row r="1232" spans="2:4" x14ac:dyDescent="0.2">
      <c r="B1232" s="431">
        <f>IF(LEFT($D1232,Dashboard!$N$4)=Dashboard!$N$5,MAX($B$4:$B1231)+1,0)</f>
        <v>0</v>
      </c>
      <c r="C1232" s="24">
        <v>1228</v>
      </c>
      <c r="D1232" s="432" t="str">
        <f>IF(C1232&gt;'C'!$Q$7,"",VLOOKUP(C1232,'C'!$O$9:$P$10,2,FALSE))</f>
        <v/>
      </c>
    </row>
    <row r="1233" spans="2:4" x14ac:dyDescent="0.2">
      <c r="B1233" s="431">
        <f>IF(LEFT($D1233,Dashboard!$N$4)=Dashboard!$N$5,MAX($B$4:$B1232)+1,0)</f>
        <v>0</v>
      </c>
      <c r="C1233" s="24">
        <v>1229</v>
      </c>
      <c r="D1233" s="432" t="str">
        <f>IF(C1233&gt;'C'!$Q$7,"",VLOOKUP(C1233,'C'!$O$9:$P$10,2,FALSE))</f>
        <v/>
      </c>
    </row>
    <row r="1234" spans="2:4" x14ac:dyDescent="0.2">
      <c r="B1234" s="431">
        <f>IF(LEFT($D1234,Dashboard!$N$4)=Dashboard!$N$5,MAX($B$4:$B1233)+1,0)</f>
        <v>0</v>
      </c>
      <c r="C1234" s="24">
        <v>1230</v>
      </c>
      <c r="D1234" s="432" t="str">
        <f>IF(C1234&gt;'C'!$Q$7,"",VLOOKUP(C1234,'C'!$O$9:$P$10,2,FALSE))</f>
        <v/>
      </c>
    </row>
    <row r="1235" spans="2:4" x14ac:dyDescent="0.2">
      <c r="B1235" s="431">
        <f>IF(LEFT($D1235,Dashboard!$N$4)=Dashboard!$N$5,MAX($B$4:$B1234)+1,0)</f>
        <v>0</v>
      </c>
      <c r="C1235" s="24">
        <v>1231</v>
      </c>
      <c r="D1235" s="432" t="str">
        <f>IF(C1235&gt;'C'!$Q$7,"",VLOOKUP(C1235,'C'!$O$9:$P$10,2,FALSE))</f>
        <v/>
      </c>
    </row>
    <row r="1236" spans="2:4" x14ac:dyDescent="0.2">
      <c r="B1236" s="431">
        <f>IF(LEFT($D1236,Dashboard!$N$4)=Dashboard!$N$5,MAX($B$4:$B1235)+1,0)</f>
        <v>0</v>
      </c>
      <c r="C1236" s="24">
        <v>1232</v>
      </c>
      <c r="D1236" s="432" t="str">
        <f>IF(C1236&gt;'C'!$Q$7,"",VLOOKUP(C1236,'C'!$O$9:$P$10,2,FALSE))</f>
        <v/>
      </c>
    </row>
    <row r="1237" spans="2:4" x14ac:dyDescent="0.2">
      <c r="B1237" s="431">
        <f>IF(LEFT($D1237,Dashboard!$N$4)=Dashboard!$N$5,MAX($B$4:$B1236)+1,0)</f>
        <v>0</v>
      </c>
      <c r="C1237" s="24">
        <v>1233</v>
      </c>
      <c r="D1237" s="432" t="str">
        <f>IF(C1237&gt;'C'!$Q$7,"",VLOOKUP(C1237,'C'!$O$9:$P$10,2,FALSE))</f>
        <v/>
      </c>
    </row>
    <row r="1238" spans="2:4" x14ac:dyDescent="0.2">
      <c r="B1238" s="431">
        <f>IF(LEFT($D1238,Dashboard!$N$4)=Dashboard!$N$5,MAX($B$4:$B1237)+1,0)</f>
        <v>0</v>
      </c>
      <c r="C1238" s="24">
        <v>1234</v>
      </c>
      <c r="D1238" s="432" t="str">
        <f>IF(C1238&gt;'C'!$Q$7,"",VLOOKUP(C1238,'C'!$O$9:$P$10,2,FALSE))</f>
        <v/>
      </c>
    </row>
    <row r="1239" spans="2:4" x14ac:dyDescent="0.2">
      <c r="B1239" s="431">
        <f>IF(LEFT($D1239,Dashboard!$N$4)=Dashboard!$N$5,MAX($B$4:$B1238)+1,0)</f>
        <v>0</v>
      </c>
      <c r="C1239" s="24">
        <v>1235</v>
      </c>
      <c r="D1239" s="432" t="str">
        <f>IF(C1239&gt;'C'!$Q$7,"",VLOOKUP(C1239,'C'!$O$9:$P$10,2,FALSE))</f>
        <v/>
      </c>
    </row>
    <row r="1240" spans="2:4" x14ac:dyDescent="0.2">
      <c r="B1240" s="431">
        <f>IF(LEFT($D1240,Dashboard!$N$4)=Dashboard!$N$5,MAX($B$4:$B1239)+1,0)</f>
        <v>0</v>
      </c>
      <c r="C1240" s="24">
        <v>1236</v>
      </c>
      <c r="D1240" s="432" t="str">
        <f>IF(C1240&gt;'C'!$Q$7,"",VLOOKUP(C1240,'C'!$O$9:$P$10,2,FALSE))</f>
        <v/>
      </c>
    </row>
    <row r="1241" spans="2:4" x14ac:dyDescent="0.2">
      <c r="B1241" s="431">
        <f>IF(LEFT($D1241,Dashboard!$N$4)=Dashboard!$N$5,MAX($B$4:$B1240)+1,0)</f>
        <v>0</v>
      </c>
      <c r="C1241" s="24">
        <v>1237</v>
      </c>
      <c r="D1241" s="432" t="str">
        <f>IF(C1241&gt;'C'!$Q$7,"",VLOOKUP(C1241,'C'!$O$9:$P$10,2,FALSE))</f>
        <v/>
      </c>
    </row>
    <row r="1242" spans="2:4" x14ac:dyDescent="0.2">
      <c r="B1242" s="431">
        <f>IF(LEFT($D1242,Dashboard!$N$4)=Dashboard!$N$5,MAX($B$4:$B1241)+1,0)</f>
        <v>0</v>
      </c>
      <c r="C1242" s="24">
        <v>1238</v>
      </c>
      <c r="D1242" s="432" t="str">
        <f>IF(C1242&gt;'C'!$Q$7,"",VLOOKUP(C1242,'C'!$O$9:$P$10,2,FALSE))</f>
        <v/>
      </c>
    </row>
    <row r="1243" spans="2:4" x14ac:dyDescent="0.2">
      <c r="B1243" s="431">
        <f>IF(LEFT($D1243,Dashboard!$N$4)=Dashboard!$N$5,MAX($B$4:$B1242)+1,0)</f>
        <v>0</v>
      </c>
      <c r="C1243" s="24">
        <v>1239</v>
      </c>
      <c r="D1243" s="432" t="str">
        <f>IF(C1243&gt;'C'!$Q$7,"",VLOOKUP(C1243,'C'!$O$9:$P$10,2,FALSE))</f>
        <v/>
      </c>
    </row>
    <row r="1244" spans="2:4" x14ac:dyDescent="0.2">
      <c r="B1244" s="431">
        <f>IF(LEFT($D1244,Dashboard!$N$4)=Dashboard!$N$5,MAX($B$4:$B1243)+1,0)</f>
        <v>0</v>
      </c>
      <c r="C1244" s="24">
        <v>1240</v>
      </c>
      <c r="D1244" s="432" t="str">
        <f>IF(C1244&gt;'C'!$Q$7,"",VLOOKUP(C1244,'C'!$O$9:$P$10,2,FALSE))</f>
        <v/>
      </c>
    </row>
    <row r="1245" spans="2:4" x14ac:dyDescent="0.2">
      <c r="B1245" s="431">
        <f>IF(LEFT($D1245,Dashboard!$N$4)=Dashboard!$N$5,MAX($B$4:$B1244)+1,0)</f>
        <v>0</v>
      </c>
      <c r="C1245" s="24">
        <v>1241</v>
      </c>
      <c r="D1245" s="432" t="str">
        <f>IF(C1245&gt;'C'!$Q$7,"",VLOOKUP(C1245,'C'!$O$9:$P$10,2,FALSE))</f>
        <v/>
      </c>
    </row>
    <row r="1246" spans="2:4" x14ac:dyDescent="0.2">
      <c r="B1246" s="431">
        <f>IF(LEFT($D1246,Dashboard!$N$4)=Dashboard!$N$5,MAX($B$4:$B1245)+1,0)</f>
        <v>0</v>
      </c>
      <c r="C1246" s="24">
        <v>1242</v>
      </c>
      <c r="D1246" s="432" t="str">
        <f>IF(C1246&gt;'C'!$Q$7,"",VLOOKUP(C1246,'C'!$O$9:$P$10,2,FALSE))</f>
        <v/>
      </c>
    </row>
    <row r="1247" spans="2:4" x14ac:dyDescent="0.2">
      <c r="B1247" s="431">
        <f>IF(LEFT($D1247,Dashboard!$N$4)=Dashboard!$N$5,MAX($B$4:$B1246)+1,0)</f>
        <v>0</v>
      </c>
      <c r="C1247" s="24">
        <v>1243</v>
      </c>
      <c r="D1247" s="432" t="str">
        <f>IF(C1247&gt;'C'!$Q$7,"",VLOOKUP(C1247,'C'!$O$9:$P$10,2,FALSE))</f>
        <v/>
      </c>
    </row>
    <row r="1248" spans="2:4" x14ac:dyDescent="0.2">
      <c r="B1248" s="431">
        <f>IF(LEFT($D1248,Dashboard!$N$4)=Dashboard!$N$5,MAX($B$4:$B1247)+1,0)</f>
        <v>0</v>
      </c>
      <c r="C1248" s="24">
        <v>1244</v>
      </c>
      <c r="D1248" s="432" t="str">
        <f>IF(C1248&gt;'C'!$Q$7,"",VLOOKUP(C1248,'C'!$O$9:$P$10,2,FALSE))</f>
        <v/>
      </c>
    </row>
    <row r="1249" spans="2:4" x14ac:dyDescent="0.2">
      <c r="B1249" s="431">
        <f>IF(LEFT($D1249,Dashboard!$N$4)=Dashboard!$N$5,MAX($B$4:$B1248)+1,0)</f>
        <v>0</v>
      </c>
      <c r="C1249" s="24">
        <v>1245</v>
      </c>
      <c r="D1249" s="432" t="str">
        <f>IF(C1249&gt;'C'!$Q$7,"",VLOOKUP(C1249,'C'!$O$9:$P$10,2,FALSE))</f>
        <v/>
      </c>
    </row>
    <row r="1250" spans="2:4" x14ac:dyDescent="0.2">
      <c r="B1250" s="431">
        <f>IF(LEFT($D1250,Dashboard!$N$4)=Dashboard!$N$5,MAX($B$4:$B1249)+1,0)</f>
        <v>0</v>
      </c>
      <c r="C1250" s="24">
        <v>1246</v>
      </c>
      <c r="D1250" s="432" t="str">
        <f>IF(C1250&gt;'C'!$Q$7,"",VLOOKUP(C1250,'C'!$O$9:$P$10,2,FALSE))</f>
        <v/>
      </c>
    </row>
    <row r="1251" spans="2:4" x14ac:dyDescent="0.2">
      <c r="B1251" s="431">
        <f>IF(LEFT($D1251,Dashboard!$N$4)=Dashboard!$N$5,MAX($B$4:$B1250)+1,0)</f>
        <v>0</v>
      </c>
      <c r="C1251" s="24">
        <v>1247</v>
      </c>
      <c r="D1251" s="432" t="str">
        <f>IF(C1251&gt;'C'!$Q$7,"",VLOOKUP(C1251,'C'!$O$9:$P$10,2,FALSE))</f>
        <v/>
      </c>
    </row>
    <row r="1252" spans="2:4" x14ac:dyDescent="0.2">
      <c r="B1252" s="431">
        <f>IF(LEFT($D1252,Dashboard!$N$4)=Dashboard!$N$5,MAX($B$4:$B1251)+1,0)</f>
        <v>0</v>
      </c>
      <c r="C1252" s="24">
        <v>1248</v>
      </c>
      <c r="D1252" s="432" t="str">
        <f>IF(C1252&gt;'C'!$Q$7,"",VLOOKUP(C1252,'C'!$O$9:$P$10,2,FALSE))</f>
        <v/>
      </c>
    </row>
    <row r="1253" spans="2:4" x14ac:dyDescent="0.2">
      <c r="B1253" s="431">
        <f>IF(LEFT($D1253,Dashboard!$N$4)=Dashboard!$N$5,MAX($B$4:$B1252)+1,0)</f>
        <v>0</v>
      </c>
      <c r="C1253" s="24">
        <v>1249</v>
      </c>
      <c r="D1253" s="432" t="str">
        <f>IF(C1253&gt;'C'!$Q$7,"",VLOOKUP(C1253,'C'!$O$9:$P$10,2,FALSE))</f>
        <v/>
      </c>
    </row>
    <row r="1254" spans="2:4" x14ac:dyDescent="0.2">
      <c r="B1254" s="431">
        <f>IF(LEFT($D1254,Dashboard!$N$4)=Dashboard!$N$5,MAX($B$4:$B1253)+1,0)</f>
        <v>0</v>
      </c>
      <c r="C1254" s="24">
        <v>1250</v>
      </c>
      <c r="D1254" s="432" t="str">
        <f>IF(C1254&gt;'C'!$Q$7,"",VLOOKUP(C1254,'C'!$O$9:$P$10,2,FALSE))</f>
        <v/>
      </c>
    </row>
    <row r="1255" spans="2:4" x14ac:dyDescent="0.2">
      <c r="B1255" s="431">
        <f>IF(LEFT($D1255,Dashboard!$N$4)=Dashboard!$N$5,MAX($B$4:$B1254)+1,0)</f>
        <v>0</v>
      </c>
      <c r="C1255" s="24">
        <v>1251</v>
      </c>
      <c r="D1255" s="432" t="str">
        <f>IF(C1255&gt;'C'!$Q$7,"",VLOOKUP(C1255,'C'!$O$9:$P$10,2,FALSE))</f>
        <v/>
      </c>
    </row>
    <row r="1256" spans="2:4" x14ac:dyDescent="0.2">
      <c r="B1256" s="431">
        <f>IF(LEFT($D1256,Dashboard!$N$4)=Dashboard!$N$5,MAX($B$4:$B1255)+1,0)</f>
        <v>0</v>
      </c>
      <c r="C1256" s="24">
        <v>1252</v>
      </c>
      <c r="D1256" s="432" t="str">
        <f>IF(C1256&gt;'C'!$Q$7,"",VLOOKUP(C1256,'C'!$O$9:$P$10,2,FALSE))</f>
        <v/>
      </c>
    </row>
    <row r="1257" spans="2:4" x14ac:dyDescent="0.2">
      <c r="B1257" s="431">
        <f>IF(LEFT($D1257,Dashboard!$N$4)=Dashboard!$N$5,MAX($B$4:$B1256)+1,0)</f>
        <v>0</v>
      </c>
      <c r="C1257" s="24">
        <v>1253</v>
      </c>
      <c r="D1257" s="432" t="str">
        <f>IF(C1257&gt;'C'!$Q$7,"",VLOOKUP(C1257,'C'!$O$9:$P$10,2,FALSE))</f>
        <v/>
      </c>
    </row>
    <row r="1258" spans="2:4" x14ac:dyDescent="0.2">
      <c r="B1258" s="431">
        <f>IF(LEFT($D1258,Dashboard!$N$4)=Dashboard!$N$5,MAX($B$4:$B1257)+1,0)</f>
        <v>0</v>
      </c>
      <c r="C1258" s="24">
        <v>1254</v>
      </c>
      <c r="D1258" s="432" t="str">
        <f>IF(C1258&gt;'C'!$Q$7,"",VLOOKUP(C1258,'C'!$O$9:$P$10,2,FALSE))</f>
        <v/>
      </c>
    </row>
    <row r="1259" spans="2:4" x14ac:dyDescent="0.2">
      <c r="B1259" s="431">
        <f>IF(LEFT($D1259,Dashboard!$N$4)=Dashboard!$N$5,MAX($B$4:$B1258)+1,0)</f>
        <v>0</v>
      </c>
      <c r="C1259" s="24">
        <v>1255</v>
      </c>
      <c r="D1259" s="432" t="str">
        <f>IF(C1259&gt;'C'!$Q$7,"",VLOOKUP(C1259,'C'!$O$9:$P$10,2,FALSE))</f>
        <v/>
      </c>
    </row>
    <row r="1260" spans="2:4" x14ac:dyDescent="0.2">
      <c r="B1260" s="431">
        <f>IF(LEFT($D1260,Dashboard!$N$4)=Dashboard!$N$5,MAX($B$4:$B1259)+1,0)</f>
        <v>0</v>
      </c>
      <c r="C1260" s="24">
        <v>1256</v>
      </c>
      <c r="D1260" s="432" t="str">
        <f>IF(C1260&gt;'C'!$Q$7,"",VLOOKUP(C1260,'C'!$O$9:$P$10,2,FALSE))</f>
        <v/>
      </c>
    </row>
    <row r="1261" spans="2:4" x14ac:dyDescent="0.2">
      <c r="B1261" s="431">
        <f>IF(LEFT($D1261,Dashboard!$N$4)=Dashboard!$N$5,MAX($B$4:$B1260)+1,0)</f>
        <v>0</v>
      </c>
      <c r="C1261" s="24">
        <v>1257</v>
      </c>
      <c r="D1261" s="432" t="str">
        <f>IF(C1261&gt;'C'!$Q$7,"",VLOOKUP(C1261,'C'!$O$9:$P$10,2,FALSE))</f>
        <v/>
      </c>
    </row>
    <row r="1262" spans="2:4" x14ac:dyDescent="0.2">
      <c r="B1262" s="431">
        <f>IF(LEFT($D1262,Dashboard!$N$4)=Dashboard!$N$5,MAX($B$4:$B1261)+1,0)</f>
        <v>0</v>
      </c>
      <c r="C1262" s="24">
        <v>1258</v>
      </c>
      <c r="D1262" s="432" t="str">
        <f>IF(C1262&gt;'C'!$Q$7,"",VLOOKUP(C1262,'C'!$O$9:$P$10,2,FALSE))</f>
        <v/>
      </c>
    </row>
    <row r="1263" spans="2:4" x14ac:dyDescent="0.2">
      <c r="B1263" s="431">
        <f>IF(LEFT($D1263,Dashboard!$N$4)=Dashboard!$N$5,MAX($B$4:$B1262)+1,0)</f>
        <v>0</v>
      </c>
      <c r="C1263" s="24">
        <v>1259</v>
      </c>
      <c r="D1263" s="432" t="str">
        <f>IF(C1263&gt;'C'!$Q$7,"",VLOOKUP(C1263,'C'!$O$9:$P$10,2,FALSE))</f>
        <v/>
      </c>
    </row>
    <row r="1264" spans="2:4" x14ac:dyDescent="0.2">
      <c r="B1264" s="431">
        <f>IF(LEFT($D1264,Dashboard!$N$4)=Dashboard!$N$5,MAX($B$4:$B1263)+1,0)</f>
        <v>0</v>
      </c>
      <c r="C1264" s="24">
        <v>1260</v>
      </c>
      <c r="D1264" s="432" t="str">
        <f>IF(C1264&gt;'C'!$Q$7,"",VLOOKUP(C1264,'C'!$O$9:$P$10,2,FALSE))</f>
        <v/>
      </c>
    </row>
    <row r="1265" spans="2:4" x14ac:dyDescent="0.2">
      <c r="B1265" s="431">
        <f>IF(LEFT($D1265,Dashboard!$N$4)=Dashboard!$N$5,MAX($B$4:$B1264)+1,0)</f>
        <v>0</v>
      </c>
      <c r="C1265" s="24">
        <v>1261</v>
      </c>
      <c r="D1265" s="432" t="str">
        <f>IF(C1265&gt;'C'!$Q$7,"",VLOOKUP(C1265,'C'!$O$9:$P$10,2,FALSE))</f>
        <v/>
      </c>
    </row>
    <row r="1266" spans="2:4" x14ac:dyDescent="0.2">
      <c r="B1266" s="431">
        <f>IF(LEFT($D1266,Dashboard!$N$4)=Dashboard!$N$5,MAX($B$4:$B1265)+1,0)</f>
        <v>0</v>
      </c>
      <c r="C1266" s="24">
        <v>1262</v>
      </c>
      <c r="D1266" s="432" t="str">
        <f>IF(C1266&gt;'C'!$Q$7,"",VLOOKUP(C1266,'C'!$O$9:$P$10,2,FALSE))</f>
        <v/>
      </c>
    </row>
    <row r="1267" spans="2:4" x14ac:dyDescent="0.2">
      <c r="B1267" s="431">
        <f>IF(LEFT($D1267,Dashboard!$N$4)=Dashboard!$N$5,MAX($B$4:$B1266)+1,0)</f>
        <v>0</v>
      </c>
      <c r="C1267" s="24">
        <v>1263</v>
      </c>
      <c r="D1267" s="432" t="str">
        <f>IF(C1267&gt;'C'!$Q$7,"",VLOOKUP(C1267,'C'!$O$9:$P$10,2,FALSE))</f>
        <v/>
      </c>
    </row>
    <row r="1268" spans="2:4" x14ac:dyDescent="0.2">
      <c r="B1268" s="431">
        <f>IF(LEFT($D1268,Dashboard!$N$4)=Dashboard!$N$5,MAX($B$4:$B1267)+1,0)</f>
        <v>0</v>
      </c>
      <c r="C1268" s="24">
        <v>1264</v>
      </c>
      <c r="D1268" s="432" t="str">
        <f>IF(C1268&gt;'C'!$Q$7,"",VLOOKUP(C1268,'C'!$O$9:$P$10,2,FALSE))</f>
        <v/>
      </c>
    </row>
    <row r="1269" spans="2:4" x14ac:dyDescent="0.2">
      <c r="B1269" s="431">
        <f>IF(LEFT($D1269,Dashboard!$N$4)=Dashboard!$N$5,MAX($B$4:$B1268)+1,0)</f>
        <v>0</v>
      </c>
      <c r="C1269" s="24">
        <v>1265</v>
      </c>
      <c r="D1269" s="432" t="str">
        <f>IF(C1269&gt;'C'!$Q$7,"",VLOOKUP(C1269,'C'!$O$9:$P$10,2,FALSE))</f>
        <v/>
      </c>
    </row>
    <row r="1270" spans="2:4" x14ac:dyDescent="0.2">
      <c r="B1270" s="431">
        <f>IF(LEFT($D1270,Dashboard!$N$4)=Dashboard!$N$5,MAX($B$4:$B1269)+1,0)</f>
        <v>0</v>
      </c>
      <c r="C1270" s="24">
        <v>1266</v>
      </c>
      <c r="D1270" s="432" t="str">
        <f>IF(C1270&gt;'C'!$Q$7,"",VLOOKUP(C1270,'C'!$O$9:$P$10,2,FALSE))</f>
        <v/>
      </c>
    </row>
    <row r="1271" spans="2:4" x14ac:dyDescent="0.2">
      <c r="B1271" s="431">
        <f>IF(LEFT($D1271,Dashboard!$N$4)=Dashboard!$N$5,MAX($B$4:$B1270)+1,0)</f>
        <v>0</v>
      </c>
      <c r="C1271" s="24">
        <v>1267</v>
      </c>
      <c r="D1271" s="432" t="str">
        <f>IF(C1271&gt;'C'!$Q$7,"",VLOOKUP(C1271,'C'!$O$9:$P$10,2,FALSE))</f>
        <v/>
      </c>
    </row>
    <row r="1272" spans="2:4" x14ac:dyDescent="0.2">
      <c r="B1272" s="431">
        <f>IF(LEFT($D1272,Dashboard!$N$4)=Dashboard!$N$5,MAX($B$4:$B1271)+1,0)</f>
        <v>0</v>
      </c>
      <c r="C1272" s="24">
        <v>1268</v>
      </c>
      <c r="D1272" s="432" t="str">
        <f>IF(C1272&gt;'C'!$Q$7,"",VLOOKUP(C1272,'C'!$O$9:$P$10,2,FALSE))</f>
        <v/>
      </c>
    </row>
    <row r="1273" spans="2:4" x14ac:dyDescent="0.2">
      <c r="B1273" s="431">
        <f>IF(LEFT($D1273,Dashboard!$N$4)=Dashboard!$N$5,MAX($B$4:$B1272)+1,0)</f>
        <v>0</v>
      </c>
      <c r="C1273" s="24">
        <v>1269</v>
      </c>
      <c r="D1273" s="432" t="str">
        <f>IF(C1273&gt;'C'!$Q$7,"",VLOOKUP(C1273,'C'!$O$9:$P$10,2,FALSE))</f>
        <v/>
      </c>
    </row>
    <row r="1274" spans="2:4" x14ac:dyDescent="0.2">
      <c r="B1274" s="431">
        <f>IF(LEFT($D1274,Dashboard!$N$4)=Dashboard!$N$5,MAX($B$4:$B1273)+1,0)</f>
        <v>0</v>
      </c>
      <c r="C1274" s="24">
        <v>1270</v>
      </c>
      <c r="D1274" s="432" t="str">
        <f>IF(C1274&gt;'C'!$Q$7,"",VLOOKUP(C1274,'C'!$O$9:$P$10,2,FALSE))</f>
        <v/>
      </c>
    </row>
    <row r="1275" spans="2:4" x14ac:dyDescent="0.2">
      <c r="B1275" s="431">
        <f>IF(LEFT($D1275,Dashboard!$N$4)=Dashboard!$N$5,MAX($B$4:$B1274)+1,0)</f>
        <v>0</v>
      </c>
      <c r="C1275" s="24">
        <v>1271</v>
      </c>
      <c r="D1275" s="432" t="str">
        <f>IF(C1275&gt;'C'!$Q$7,"",VLOOKUP(C1275,'C'!$O$9:$P$10,2,FALSE))</f>
        <v/>
      </c>
    </row>
    <row r="1276" spans="2:4" x14ac:dyDescent="0.2">
      <c r="B1276" s="431">
        <f>IF(LEFT($D1276,Dashboard!$N$4)=Dashboard!$N$5,MAX($B$4:$B1275)+1,0)</f>
        <v>0</v>
      </c>
      <c r="C1276" s="24">
        <v>1272</v>
      </c>
      <c r="D1276" s="432" t="str">
        <f>IF(C1276&gt;'C'!$Q$7,"",VLOOKUP(C1276,'C'!$O$9:$P$10,2,FALSE))</f>
        <v/>
      </c>
    </row>
    <row r="1277" spans="2:4" x14ac:dyDescent="0.2">
      <c r="B1277" s="431">
        <f>IF(LEFT($D1277,Dashboard!$N$4)=Dashboard!$N$5,MAX($B$4:$B1276)+1,0)</f>
        <v>0</v>
      </c>
      <c r="C1277" s="24">
        <v>1273</v>
      </c>
      <c r="D1277" s="432" t="str">
        <f>IF(C1277&gt;'C'!$Q$7,"",VLOOKUP(C1277,'C'!$O$9:$P$10,2,FALSE))</f>
        <v/>
      </c>
    </row>
    <row r="1278" spans="2:4" x14ac:dyDescent="0.2">
      <c r="B1278" s="431">
        <f>IF(LEFT($D1278,Dashboard!$N$4)=Dashboard!$N$5,MAX($B$4:$B1277)+1,0)</f>
        <v>0</v>
      </c>
      <c r="C1278" s="24">
        <v>1274</v>
      </c>
      <c r="D1278" s="432" t="str">
        <f>IF(C1278&gt;'C'!$Q$7,"",VLOOKUP(C1278,'C'!$O$9:$P$10,2,FALSE))</f>
        <v/>
      </c>
    </row>
    <row r="1279" spans="2:4" x14ac:dyDescent="0.2">
      <c r="B1279" s="431">
        <f>IF(LEFT($D1279,Dashboard!$N$4)=Dashboard!$N$5,MAX($B$4:$B1278)+1,0)</f>
        <v>0</v>
      </c>
      <c r="C1279" s="24">
        <v>1275</v>
      </c>
      <c r="D1279" s="432" t="str">
        <f>IF(C1279&gt;'C'!$Q$7,"",VLOOKUP(C1279,'C'!$O$9:$P$10,2,FALSE))</f>
        <v/>
      </c>
    </row>
    <row r="1280" spans="2:4" x14ac:dyDescent="0.2">
      <c r="B1280" s="431">
        <f>IF(LEFT($D1280,Dashboard!$N$4)=Dashboard!$N$5,MAX($B$4:$B1279)+1,0)</f>
        <v>0</v>
      </c>
      <c r="C1280" s="24">
        <v>1276</v>
      </c>
      <c r="D1280" s="432" t="str">
        <f>IF(C1280&gt;'C'!$Q$7,"",VLOOKUP(C1280,'C'!$O$9:$P$10,2,FALSE))</f>
        <v/>
      </c>
    </row>
    <row r="1281" spans="2:4" x14ac:dyDescent="0.2">
      <c r="B1281" s="431">
        <f>IF(LEFT($D1281,Dashboard!$N$4)=Dashboard!$N$5,MAX($B$4:$B1280)+1,0)</f>
        <v>0</v>
      </c>
      <c r="C1281" s="24">
        <v>1277</v>
      </c>
      <c r="D1281" s="432" t="str">
        <f>IF(C1281&gt;'C'!$Q$7,"",VLOOKUP(C1281,'C'!$O$9:$P$10,2,FALSE))</f>
        <v/>
      </c>
    </row>
    <row r="1282" spans="2:4" x14ac:dyDescent="0.2">
      <c r="B1282" s="431">
        <f>IF(LEFT($D1282,Dashboard!$N$4)=Dashboard!$N$5,MAX($B$4:$B1281)+1,0)</f>
        <v>0</v>
      </c>
      <c r="C1282" s="24">
        <v>1278</v>
      </c>
      <c r="D1282" s="432" t="str">
        <f>IF(C1282&gt;'C'!$Q$7,"",VLOOKUP(C1282,'C'!$O$9:$P$10,2,FALSE))</f>
        <v/>
      </c>
    </row>
    <row r="1283" spans="2:4" x14ac:dyDescent="0.2">
      <c r="B1283" s="431">
        <f>IF(LEFT($D1283,Dashboard!$N$4)=Dashboard!$N$5,MAX($B$4:$B1282)+1,0)</f>
        <v>0</v>
      </c>
      <c r="C1283" s="24">
        <v>1279</v>
      </c>
      <c r="D1283" s="432" t="str">
        <f>IF(C1283&gt;'C'!$Q$7,"",VLOOKUP(C1283,'C'!$O$9:$P$10,2,FALSE))</f>
        <v/>
      </c>
    </row>
    <row r="1284" spans="2:4" x14ac:dyDescent="0.2">
      <c r="B1284" s="431">
        <f>IF(LEFT($D1284,Dashboard!$N$4)=Dashboard!$N$5,MAX($B$4:$B1283)+1,0)</f>
        <v>0</v>
      </c>
      <c r="C1284" s="24">
        <v>1280</v>
      </c>
      <c r="D1284" s="432" t="str">
        <f>IF(C1284&gt;'C'!$Q$7,"",VLOOKUP(C1284,'C'!$O$9:$P$10,2,FALSE))</f>
        <v/>
      </c>
    </row>
    <row r="1285" spans="2:4" x14ac:dyDescent="0.2">
      <c r="B1285" s="431">
        <f>IF(LEFT($D1285,Dashboard!$N$4)=Dashboard!$N$5,MAX($B$4:$B1284)+1,0)</f>
        <v>0</v>
      </c>
      <c r="C1285" s="24">
        <v>1281</v>
      </c>
      <c r="D1285" s="432" t="str">
        <f>IF(C1285&gt;'C'!$Q$7,"",VLOOKUP(C1285,'C'!$O$9:$P$10,2,FALSE))</f>
        <v/>
      </c>
    </row>
    <row r="1286" spans="2:4" x14ac:dyDescent="0.2">
      <c r="B1286" s="431">
        <f>IF(LEFT($D1286,Dashboard!$N$4)=Dashboard!$N$5,MAX($B$4:$B1285)+1,0)</f>
        <v>0</v>
      </c>
      <c r="C1286" s="24">
        <v>1282</v>
      </c>
      <c r="D1286" s="432" t="str">
        <f>IF(C1286&gt;'C'!$Q$7,"",VLOOKUP(C1286,'C'!$O$9:$P$10,2,FALSE))</f>
        <v/>
      </c>
    </row>
    <row r="1287" spans="2:4" x14ac:dyDescent="0.2">
      <c r="B1287" s="431">
        <f>IF(LEFT($D1287,Dashboard!$N$4)=Dashboard!$N$5,MAX($B$4:$B1286)+1,0)</f>
        <v>0</v>
      </c>
      <c r="C1287" s="24">
        <v>1283</v>
      </c>
      <c r="D1287" s="432" t="str">
        <f>IF(C1287&gt;'C'!$Q$7,"",VLOOKUP(C1287,'C'!$O$9:$P$10,2,FALSE))</f>
        <v/>
      </c>
    </row>
    <row r="1288" spans="2:4" x14ac:dyDescent="0.2">
      <c r="B1288" s="431">
        <f>IF(LEFT($D1288,Dashboard!$N$4)=Dashboard!$N$5,MAX($B$4:$B1287)+1,0)</f>
        <v>0</v>
      </c>
      <c r="C1288" s="24">
        <v>1284</v>
      </c>
      <c r="D1288" s="432" t="str">
        <f>IF(C1288&gt;'C'!$Q$7,"",VLOOKUP(C1288,'C'!$O$9:$P$10,2,FALSE))</f>
        <v/>
      </c>
    </row>
    <row r="1289" spans="2:4" x14ac:dyDescent="0.2">
      <c r="B1289" s="431">
        <f>IF(LEFT($D1289,Dashboard!$N$4)=Dashboard!$N$5,MAX($B$4:$B1288)+1,0)</f>
        <v>0</v>
      </c>
      <c r="C1289" s="24">
        <v>1285</v>
      </c>
      <c r="D1289" s="432" t="str">
        <f>IF(C1289&gt;'C'!$Q$7,"",VLOOKUP(C1289,'C'!$O$9:$P$10,2,FALSE))</f>
        <v/>
      </c>
    </row>
    <row r="1290" spans="2:4" x14ac:dyDescent="0.2">
      <c r="B1290" s="431">
        <f>IF(LEFT($D1290,Dashboard!$N$4)=Dashboard!$N$5,MAX($B$4:$B1289)+1,0)</f>
        <v>0</v>
      </c>
      <c r="C1290" s="24">
        <v>1286</v>
      </c>
      <c r="D1290" s="432" t="str">
        <f>IF(C1290&gt;'C'!$Q$7,"",VLOOKUP(C1290,'C'!$O$9:$P$10,2,FALSE))</f>
        <v/>
      </c>
    </row>
    <row r="1291" spans="2:4" x14ac:dyDescent="0.2">
      <c r="B1291" s="431">
        <f>IF(LEFT($D1291,Dashboard!$N$4)=Dashboard!$N$5,MAX($B$4:$B1290)+1,0)</f>
        <v>0</v>
      </c>
      <c r="C1291" s="24">
        <v>1287</v>
      </c>
      <c r="D1291" s="432" t="str">
        <f>IF(C1291&gt;'C'!$Q$7,"",VLOOKUP(C1291,'C'!$O$9:$P$10,2,FALSE))</f>
        <v/>
      </c>
    </row>
    <row r="1292" spans="2:4" x14ac:dyDescent="0.2">
      <c r="B1292" s="431">
        <f>IF(LEFT($D1292,Dashboard!$N$4)=Dashboard!$N$5,MAX($B$4:$B1291)+1,0)</f>
        <v>0</v>
      </c>
      <c r="C1292" s="24">
        <v>1288</v>
      </c>
      <c r="D1292" s="432" t="str">
        <f>IF(C1292&gt;'C'!$Q$7,"",VLOOKUP(C1292,'C'!$O$9:$P$10,2,FALSE))</f>
        <v/>
      </c>
    </row>
    <row r="1293" spans="2:4" x14ac:dyDescent="0.2">
      <c r="B1293" s="431">
        <f>IF(LEFT($D1293,Dashboard!$N$4)=Dashboard!$N$5,MAX($B$4:$B1292)+1,0)</f>
        <v>0</v>
      </c>
      <c r="C1293" s="24">
        <v>1289</v>
      </c>
      <c r="D1293" s="432" t="str">
        <f>IF(C1293&gt;'C'!$Q$7,"",VLOOKUP(C1293,'C'!$O$9:$P$10,2,FALSE))</f>
        <v/>
      </c>
    </row>
    <row r="1294" spans="2:4" x14ac:dyDescent="0.2">
      <c r="B1294" s="431">
        <f>IF(LEFT($D1294,Dashboard!$N$4)=Dashboard!$N$5,MAX($B$4:$B1293)+1,0)</f>
        <v>0</v>
      </c>
      <c r="C1294" s="24">
        <v>1290</v>
      </c>
      <c r="D1294" s="432" t="str">
        <f>IF(C1294&gt;'C'!$Q$7,"",VLOOKUP(C1294,'C'!$O$9:$P$10,2,FALSE))</f>
        <v/>
      </c>
    </row>
    <row r="1295" spans="2:4" x14ac:dyDescent="0.2">
      <c r="B1295" s="431">
        <f>IF(LEFT($D1295,Dashboard!$N$4)=Dashboard!$N$5,MAX($B$4:$B1294)+1,0)</f>
        <v>0</v>
      </c>
      <c r="C1295" s="24">
        <v>1291</v>
      </c>
      <c r="D1295" s="432" t="str">
        <f>IF(C1295&gt;'C'!$Q$7,"",VLOOKUP(C1295,'C'!$O$9:$P$10,2,FALSE))</f>
        <v/>
      </c>
    </row>
    <row r="1296" spans="2:4" x14ac:dyDescent="0.2">
      <c r="B1296" s="431">
        <f>IF(LEFT($D1296,Dashboard!$N$4)=Dashboard!$N$5,MAX($B$4:$B1295)+1,0)</f>
        <v>0</v>
      </c>
      <c r="C1296" s="24">
        <v>1292</v>
      </c>
      <c r="D1296" s="432" t="str">
        <f>IF(C1296&gt;'C'!$Q$7,"",VLOOKUP(C1296,'C'!$O$9:$P$10,2,FALSE))</f>
        <v/>
      </c>
    </row>
    <row r="1297" spans="2:4" x14ac:dyDescent="0.2">
      <c r="B1297" s="431">
        <f>IF(LEFT($D1297,Dashboard!$N$4)=Dashboard!$N$5,MAX($B$4:$B1296)+1,0)</f>
        <v>0</v>
      </c>
      <c r="C1297" s="24">
        <v>1293</v>
      </c>
      <c r="D1297" s="432" t="str">
        <f>IF(C1297&gt;'C'!$Q$7,"",VLOOKUP(C1297,'C'!$O$9:$P$10,2,FALSE))</f>
        <v/>
      </c>
    </row>
    <row r="1298" spans="2:4" x14ac:dyDescent="0.2">
      <c r="B1298" s="431">
        <f>IF(LEFT($D1298,Dashboard!$N$4)=Dashboard!$N$5,MAX($B$4:$B1297)+1,0)</f>
        <v>0</v>
      </c>
      <c r="C1298" s="24">
        <v>1294</v>
      </c>
      <c r="D1298" s="432" t="str">
        <f>IF(C1298&gt;'C'!$Q$7,"",VLOOKUP(C1298,'C'!$O$9:$P$10,2,FALSE))</f>
        <v/>
      </c>
    </row>
    <row r="1299" spans="2:4" x14ac:dyDescent="0.2">
      <c r="B1299" s="431">
        <f>IF(LEFT($D1299,Dashboard!$N$4)=Dashboard!$N$5,MAX($B$4:$B1298)+1,0)</f>
        <v>0</v>
      </c>
      <c r="C1299" s="24">
        <v>1295</v>
      </c>
      <c r="D1299" s="432" t="str">
        <f>IF(C1299&gt;'C'!$Q$7,"",VLOOKUP(C1299,'C'!$O$9:$P$10,2,FALSE))</f>
        <v/>
      </c>
    </row>
    <row r="1300" spans="2:4" x14ac:dyDescent="0.2">
      <c r="B1300" s="431">
        <f>IF(LEFT($D1300,Dashboard!$N$4)=Dashboard!$N$5,MAX($B$4:$B1299)+1,0)</f>
        <v>0</v>
      </c>
      <c r="C1300" s="24">
        <v>1296</v>
      </c>
      <c r="D1300" s="432" t="str">
        <f>IF(C1300&gt;'C'!$Q$7,"",VLOOKUP(C1300,'C'!$O$9:$P$10,2,FALSE))</f>
        <v/>
      </c>
    </row>
    <row r="1301" spans="2:4" x14ac:dyDescent="0.2">
      <c r="B1301" s="431">
        <f>IF(LEFT($D1301,Dashboard!$N$4)=Dashboard!$N$5,MAX($B$4:$B1300)+1,0)</f>
        <v>0</v>
      </c>
      <c r="C1301" s="24">
        <v>1297</v>
      </c>
      <c r="D1301" s="432" t="str">
        <f>IF(C1301&gt;'C'!$Q$7,"",VLOOKUP(C1301,'C'!$O$9:$P$10,2,FALSE))</f>
        <v/>
      </c>
    </row>
    <row r="1302" spans="2:4" x14ac:dyDescent="0.2">
      <c r="B1302" s="431">
        <f>IF(LEFT($D1302,Dashboard!$N$4)=Dashboard!$N$5,MAX($B$4:$B1301)+1,0)</f>
        <v>0</v>
      </c>
      <c r="C1302" s="24">
        <v>1298</v>
      </c>
      <c r="D1302" s="432" t="str">
        <f>IF(C1302&gt;'C'!$Q$7,"",VLOOKUP(C1302,'C'!$O$9:$P$10,2,FALSE))</f>
        <v/>
      </c>
    </row>
    <row r="1303" spans="2:4" x14ac:dyDescent="0.2">
      <c r="B1303" s="431">
        <f>IF(LEFT($D1303,Dashboard!$N$4)=Dashboard!$N$5,MAX($B$4:$B1302)+1,0)</f>
        <v>0</v>
      </c>
      <c r="C1303" s="24">
        <v>1299</v>
      </c>
      <c r="D1303" s="432" t="str">
        <f>IF(C1303&gt;'C'!$Q$7,"",VLOOKUP(C1303,'C'!$O$9:$P$10,2,FALSE))</f>
        <v/>
      </c>
    </row>
    <row r="1304" spans="2:4" x14ac:dyDescent="0.2">
      <c r="B1304" s="431">
        <f>IF(LEFT($D1304,Dashboard!$N$4)=Dashboard!$N$5,MAX($B$4:$B1303)+1,0)</f>
        <v>0</v>
      </c>
      <c r="C1304" s="24">
        <v>1300</v>
      </c>
      <c r="D1304" s="432" t="str">
        <f>IF(C1304&gt;'C'!$Q$7,"",VLOOKUP(C1304,'C'!$O$9:$P$10,2,FALSE))</f>
        <v/>
      </c>
    </row>
    <row r="1305" spans="2:4" x14ac:dyDescent="0.2">
      <c r="B1305" s="431">
        <f>IF(LEFT($D1305,Dashboard!$N$4)=Dashboard!$N$5,MAX($B$4:$B1304)+1,0)</f>
        <v>0</v>
      </c>
      <c r="C1305" s="24">
        <v>1301</v>
      </c>
      <c r="D1305" s="432" t="str">
        <f>IF(C1305&gt;'C'!$Q$7,"",VLOOKUP(C1305,'C'!$O$9:$P$10,2,FALSE))</f>
        <v/>
      </c>
    </row>
    <row r="1306" spans="2:4" x14ac:dyDescent="0.2">
      <c r="B1306" s="431">
        <f>IF(LEFT($D1306,Dashboard!$N$4)=Dashboard!$N$5,MAX($B$4:$B1305)+1,0)</f>
        <v>0</v>
      </c>
      <c r="C1306" s="24">
        <v>1302</v>
      </c>
      <c r="D1306" s="432" t="str">
        <f>IF(C1306&gt;'C'!$Q$7,"",VLOOKUP(C1306,'C'!$O$9:$P$10,2,FALSE))</f>
        <v/>
      </c>
    </row>
    <row r="1307" spans="2:4" x14ac:dyDescent="0.2">
      <c r="B1307" s="431">
        <f>IF(LEFT($D1307,Dashboard!$N$4)=Dashboard!$N$5,MAX($B$4:$B1306)+1,0)</f>
        <v>0</v>
      </c>
      <c r="C1307" s="24">
        <v>1303</v>
      </c>
      <c r="D1307" s="432" t="str">
        <f>IF(C1307&gt;'C'!$Q$7,"",VLOOKUP(C1307,'C'!$O$9:$P$10,2,FALSE))</f>
        <v/>
      </c>
    </row>
    <row r="1308" spans="2:4" x14ac:dyDescent="0.2">
      <c r="B1308" s="431">
        <f>IF(LEFT($D1308,Dashboard!$N$4)=Dashboard!$N$5,MAX($B$4:$B1307)+1,0)</f>
        <v>0</v>
      </c>
      <c r="C1308" s="24">
        <v>1304</v>
      </c>
      <c r="D1308" s="432" t="str">
        <f>IF(C1308&gt;'C'!$Q$7,"",VLOOKUP(C1308,'C'!$O$9:$P$10,2,FALSE))</f>
        <v/>
      </c>
    </row>
    <row r="1309" spans="2:4" x14ac:dyDescent="0.2">
      <c r="B1309" s="431">
        <f>IF(LEFT($D1309,Dashboard!$N$4)=Dashboard!$N$5,MAX($B$4:$B1308)+1,0)</f>
        <v>0</v>
      </c>
      <c r="C1309" s="24">
        <v>1305</v>
      </c>
      <c r="D1309" s="432" t="str">
        <f>IF(C1309&gt;'C'!$Q$7,"",VLOOKUP(C1309,'C'!$O$9:$P$10,2,FALSE))</f>
        <v/>
      </c>
    </row>
    <row r="1310" spans="2:4" x14ac:dyDescent="0.2">
      <c r="B1310" s="431">
        <f>IF(LEFT($D1310,Dashboard!$N$4)=Dashboard!$N$5,MAX($B$4:$B1309)+1,0)</f>
        <v>0</v>
      </c>
      <c r="C1310" s="24">
        <v>1306</v>
      </c>
      <c r="D1310" s="432" t="str">
        <f>IF(C1310&gt;'C'!$Q$7,"",VLOOKUP(C1310,'C'!$O$9:$P$10,2,FALSE))</f>
        <v/>
      </c>
    </row>
    <row r="1311" spans="2:4" x14ac:dyDescent="0.2">
      <c r="B1311" s="431">
        <f>IF(LEFT($D1311,Dashboard!$N$4)=Dashboard!$N$5,MAX($B$4:$B1310)+1,0)</f>
        <v>0</v>
      </c>
      <c r="C1311" s="24">
        <v>1307</v>
      </c>
      <c r="D1311" s="432" t="str">
        <f>IF(C1311&gt;'C'!$Q$7,"",VLOOKUP(C1311,'C'!$O$9:$P$10,2,FALSE))</f>
        <v/>
      </c>
    </row>
    <row r="1312" spans="2:4" x14ac:dyDescent="0.2">
      <c r="B1312" s="431">
        <f>IF(LEFT($D1312,Dashboard!$N$4)=Dashboard!$N$5,MAX($B$4:$B1311)+1,0)</f>
        <v>0</v>
      </c>
      <c r="C1312" s="24">
        <v>1308</v>
      </c>
      <c r="D1312" s="432" t="str">
        <f>IF(C1312&gt;'C'!$Q$7,"",VLOOKUP(C1312,'C'!$O$9:$P$10,2,FALSE))</f>
        <v/>
      </c>
    </row>
    <row r="1313" spans="2:4" x14ac:dyDescent="0.2">
      <c r="B1313" s="431">
        <f>IF(LEFT($D1313,Dashboard!$N$4)=Dashboard!$N$5,MAX($B$4:$B1312)+1,0)</f>
        <v>0</v>
      </c>
      <c r="C1313" s="24">
        <v>1309</v>
      </c>
      <c r="D1313" s="432" t="str">
        <f>IF(C1313&gt;'C'!$Q$7,"",VLOOKUP(C1313,'C'!$O$9:$P$10,2,FALSE))</f>
        <v/>
      </c>
    </row>
    <row r="1314" spans="2:4" x14ac:dyDescent="0.2">
      <c r="B1314" s="431">
        <f>IF(LEFT($D1314,Dashboard!$N$4)=Dashboard!$N$5,MAX($B$4:$B1313)+1,0)</f>
        <v>0</v>
      </c>
      <c r="C1314" s="24">
        <v>1310</v>
      </c>
      <c r="D1314" s="432" t="str">
        <f>IF(C1314&gt;'C'!$Q$7,"",VLOOKUP(C1314,'C'!$O$9:$P$10,2,FALSE))</f>
        <v/>
      </c>
    </row>
    <row r="1315" spans="2:4" x14ac:dyDescent="0.2">
      <c r="B1315" s="431">
        <f>IF(LEFT($D1315,Dashboard!$N$4)=Dashboard!$N$5,MAX($B$4:$B1314)+1,0)</f>
        <v>0</v>
      </c>
      <c r="C1315" s="24">
        <v>1311</v>
      </c>
      <c r="D1315" s="432" t="str">
        <f>IF(C1315&gt;'C'!$Q$7,"",VLOOKUP(C1315,'C'!$O$9:$P$10,2,FALSE))</f>
        <v/>
      </c>
    </row>
    <row r="1316" spans="2:4" x14ac:dyDescent="0.2">
      <c r="B1316" s="431">
        <f>IF(LEFT($D1316,Dashboard!$N$4)=Dashboard!$N$5,MAX($B$4:$B1315)+1,0)</f>
        <v>0</v>
      </c>
      <c r="C1316" s="24">
        <v>1312</v>
      </c>
      <c r="D1316" s="432" t="str">
        <f>IF(C1316&gt;'C'!$Q$7,"",VLOOKUP(C1316,'C'!$O$9:$P$10,2,FALSE))</f>
        <v/>
      </c>
    </row>
    <row r="1317" spans="2:4" x14ac:dyDescent="0.2">
      <c r="B1317" s="431">
        <f>IF(LEFT($D1317,Dashboard!$N$4)=Dashboard!$N$5,MAX($B$4:$B1316)+1,0)</f>
        <v>0</v>
      </c>
      <c r="C1317" s="24">
        <v>1313</v>
      </c>
      <c r="D1317" s="432" t="str">
        <f>IF(C1317&gt;'C'!$Q$7,"",VLOOKUP(C1317,'C'!$O$9:$P$10,2,FALSE))</f>
        <v/>
      </c>
    </row>
    <row r="1318" spans="2:4" x14ac:dyDescent="0.2">
      <c r="B1318" s="431">
        <f>IF(LEFT($D1318,Dashboard!$N$4)=Dashboard!$N$5,MAX($B$4:$B1317)+1,0)</f>
        <v>0</v>
      </c>
      <c r="C1318" s="24">
        <v>1314</v>
      </c>
      <c r="D1318" s="432" t="str">
        <f>IF(C1318&gt;'C'!$Q$7,"",VLOOKUP(C1318,'C'!$O$9:$P$10,2,FALSE))</f>
        <v/>
      </c>
    </row>
    <row r="1319" spans="2:4" x14ac:dyDescent="0.2">
      <c r="B1319" s="431">
        <f>IF(LEFT($D1319,Dashboard!$N$4)=Dashboard!$N$5,MAX($B$4:$B1318)+1,0)</f>
        <v>0</v>
      </c>
      <c r="C1319" s="24">
        <v>1315</v>
      </c>
      <c r="D1319" s="432" t="str">
        <f>IF(C1319&gt;'C'!$Q$7,"",VLOOKUP(C1319,'C'!$O$9:$P$10,2,FALSE))</f>
        <v/>
      </c>
    </row>
    <row r="1320" spans="2:4" x14ac:dyDescent="0.2">
      <c r="B1320" s="431">
        <f>IF(LEFT($D1320,Dashboard!$N$4)=Dashboard!$N$5,MAX($B$4:$B1319)+1,0)</f>
        <v>0</v>
      </c>
      <c r="C1320" s="24">
        <v>1316</v>
      </c>
      <c r="D1320" s="432" t="str">
        <f>IF(C1320&gt;'C'!$Q$7,"",VLOOKUP(C1320,'C'!$O$9:$P$10,2,FALSE))</f>
        <v/>
      </c>
    </row>
    <row r="1321" spans="2:4" x14ac:dyDescent="0.2">
      <c r="B1321" s="431">
        <f>IF(LEFT($D1321,Dashboard!$N$4)=Dashboard!$N$5,MAX($B$4:$B1320)+1,0)</f>
        <v>0</v>
      </c>
      <c r="C1321" s="24">
        <v>1317</v>
      </c>
      <c r="D1321" s="432" t="str">
        <f>IF(C1321&gt;'C'!$Q$7,"",VLOOKUP(C1321,'C'!$O$9:$P$10,2,FALSE))</f>
        <v/>
      </c>
    </row>
    <row r="1322" spans="2:4" x14ac:dyDescent="0.2">
      <c r="B1322" s="431">
        <f>IF(LEFT($D1322,Dashboard!$N$4)=Dashboard!$N$5,MAX($B$4:$B1321)+1,0)</f>
        <v>0</v>
      </c>
      <c r="C1322" s="24">
        <v>1318</v>
      </c>
      <c r="D1322" s="432" t="str">
        <f>IF(C1322&gt;'C'!$Q$7,"",VLOOKUP(C1322,'C'!$O$9:$P$10,2,FALSE))</f>
        <v/>
      </c>
    </row>
    <row r="1323" spans="2:4" x14ac:dyDescent="0.2">
      <c r="B1323" s="431">
        <f>IF(LEFT($D1323,Dashboard!$N$4)=Dashboard!$N$5,MAX($B$4:$B1322)+1,0)</f>
        <v>0</v>
      </c>
      <c r="C1323" s="24">
        <v>1319</v>
      </c>
      <c r="D1323" s="432" t="str">
        <f>IF(C1323&gt;'C'!$Q$7,"",VLOOKUP(C1323,'C'!$O$9:$P$10,2,FALSE))</f>
        <v/>
      </c>
    </row>
    <row r="1324" spans="2:4" x14ac:dyDescent="0.2">
      <c r="B1324" s="431">
        <f>IF(LEFT($D1324,Dashboard!$N$4)=Dashboard!$N$5,MAX($B$4:$B1323)+1,0)</f>
        <v>0</v>
      </c>
      <c r="C1324" s="24">
        <v>1320</v>
      </c>
      <c r="D1324" s="432" t="str">
        <f>IF(C1324&gt;'C'!$Q$7,"",VLOOKUP(C1324,'C'!$O$9:$P$10,2,FALSE))</f>
        <v/>
      </c>
    </row>
    <row r="1325" spans="2:4" x14ac:dyDescent="0.2">
      <c r="B1325" s="431">
        <f>IF(LEFT($D1325,Dashboard!$N$4)=Dashboard!$N$5,MAX($B$4:$B1324)+1,0)</f>
        <v>0</v>
      </c>
      <c r="C1325" s="24">
        <v>1321</v>
      </c>
      <c r="D1325" s="432" t="str">
        <f>IF(C1325&gt;'C'!$Q$7,"",VLOOKUP(C1325,'C'!$O$9:$P$10,2,FALSE))</f>
        <v/>
      </c>
    </row>
    <row r="1326" spans="2:4" x14ac:dyDescent="0.2">
      <c r="B1326" s="431">
        <f>IF(LEFT($D1326,Dashboard!$N$4)=Dashboard!$N$5,MAX($B$4:$B1325)+1,0)</f>
        <v>0</v>
      </c>
      <c r="C1326" s="24">
        <v>1322</v>
      </c>
      <c r="D1326" s="432" t="str">
        <f>IF(C1326&gt;'C'!$Q$7,"",VLOOKUP(C1326,'C'!$O$9:$P$10,2,FALSE))</f>
        <v/>
      </c>
    </row>
    <row r="1327" spans="2:4" x14ac:dyDescent="0.2">
      <c r="B1327" s="431">
        <f>IF(LEFT($D1327,Dashboard!$N$4)=Dashboard!$N$5,MAX($B$4:$B1326)+1,0)</f>
        <v>0</v>
      </c>
      <c r="C1327" s="24">
        <v>1323</v>
      </c>
      <c r="D1327" s="432" t="str">
        <f>IF(C1327&gt;'C'!$Q$7,"",VLOOKUP(C1327,'C'!$O$9:$P$10,2,FALSE))</f>
        <v/>
      </c>
    </row>
    <row r="1328" spans="2:4" x14ac:dyDescent="0.2">
      <c r="B1328" s="431">
        <f>IF(LEFT($D1328,Dashboard!$N$4)=Dashboard!$N$5,MAX($B$4:$B1327)+1,0)</f>
        <v>0</v>
      </c>
      <c r="C1328" s="24">
        <v>1324</v>
      </c>
      <c r="D1328" s="432" t="str">
        <f>IF(C1328&gt;'C'!$Q$7,"",VLOOKUP(C1328,'C'!$O$9:$P$10,2,FALSE))</f>
        <v/>
      </c>
    </row>
    <row r="1329" spans="2:4" x14ac:dyDescent="0.2">
      <c r="B1329" s="431">
        <f>IF(LEFT($D1329,Dashboard!$N$4)=Dashboard!$N$5,MAX($B$4:$B1328)+1,0)</f>
        <v>0</v>
      </c>
      <c r="C1329" s="24">
        <v>1325</v>
      </c>
      <c r="D1329" s="432" t="str">
        <f>IF(C1329&gt;'C'!$Q$7,"",VLOOKUP(C1329,'C'!$O$9:$P$10,2,FALSE))</f>
        <v/>
      </c>
    </row>
    <row r="1330" spans="2:4" x14ac:dyDescent="0.2">
      <c r="B1330" s="431">
        <f>IF(LEFT($D1330,Dashboard!$N$4)=Dashboard!$N$5,MAX($B$4:$B1329)+1,0)</f>
        <v>0</v>
      </c>
      <c r="C1330" s="24">
        <v>1326</v>
      </c>
      <c r="D1330" s="432" t="str">
        <f>IF(C1330&gt;'C'!$Q$7,"",VLOOKUP(C1330,'C'!$O$9:$P$10,2,FALSE))</f>
        <v/>
      </c>
    </row>
    <row r="1331" spans="2:4" x14ac:dyDescent="0.2">
      <c r="B1331" s="431">
        <f>IF(LEFT($D1331,Dashboard!$N$4)=Dashboard!$N$5,MAX($B$4:$B1330)+1,0)</f>
        <v>0</v>
      </c>
      <c r="C1331" s="24">
        <v>1327</v>
      </c>
      <c r="D1331" s="432" t="str">
        <f>IF(C1331&gt;'C'!$Q$7,"",VLOOKUP(C1331,'C'!$O$9:$P$10,2,FALSE))</f>
        <v/>
      </c>
    </row>
    <row r="1332" spans="2:4" x14ac:dyDescent="0.2">
      <c r="B1332" s="431">
        <f>IF(LEFT($D1332,Dashboard!$N$4)=Dashboard!$N$5,MAX($B$4:$B1331)+1,0)</f>
        <v>0</v>
      </c>
      <c r="C1332" s="24">
        <v>1328</v>
      </c>
      <c r="D1332" s="432" t="str">
        <f>IF(C1332&gt;'C'!$Q$7,"",VLOOKUP(C1332,'C'!$O$9:$P$10,2,FALSE))</f>
        <v/>
      </c>
    </row>
    <row r="1333" spans="2:4" x14ac:dyDescent="0.2">
      <c r="B1333" s="431">
        <f>IF(LEFT($D1333,Dashboard!$N$4)=Dashboard!$N$5,MAX($B$4:$B1332)+1,0)</f>
        <v>0</v>
      </c>
      <c r="C1333" s="24">
        <v>1329</v>
      </c>
      <c r="D1333" s="432" t="str">
        <f>IF(C1333&gt;'C'!$Q$7,"",VLOOKUP(C1333,'C'!$O$9:$P$10,2,FALSE))</f>
        <v/>
      </c>
    </row>
    <row r="1334" spans="2:4" x14ac:dyDescent="0.2">
      <c r="B1334" s="431">
        <f>IF(LEFT($D1334,Dashboard!$N$4)=Dashboard!$N$5,MAX($B$4:$B1333)+1,0)</f>
        <v>0</v>
      </c>
      <c r="C1334" s="24">
        <v>1330</v>
      </c>
      <c r="D1334" s="432" t="str">
        <f>IF(C1334&gt;'C'!$Q$7,"",VLOOKUP(C1334,'C'!$O$9:$P$10,2,FALSE))</f>
        <v/>
      </c>
    </row>
    <row r="1335" spans="2:4" x14ac:dyDescent="0.2">
      <c r="B1335" s="431">
        <f>IF(LEFT($D1335,Dashboard!$N$4)=Dashboard!$N$5,MAX($B$4:$B1334)+1,0)</f>
        <v>0</v>
      </c>
      <c r="C1335" s="24">
        <v>1331</v>
      </c>
      <c r="D1335" s="432" t="str">
        <f>IF(C1335&gt;'C'!$Q$7,"",VLOOKUP(C1335,'C'!$O$9:$P$10,2,FALSE))</f>
        <v/>
      </c>
    </row>
    <row r="1336" spans="2:4" x14ac:dyDescent="0.2">
      <c r="B1336" s="431">
        <f>IF(LEFT($D1336,Dashboard!$N$4)=Dashboard!$N$5,MAX($B$4:$B1335)+1,0)</f>
        <v>0</v>
      </c>
      <c r="C1336" s="24">
        <v>1332</v>
      </c>
      <c r="D1336" s="432" t="str">
        <f>IF(C1336&gt;'C'!$Q$7,"",VLOOKUP(C1336,'C'!$O$9:$P$10,2,FALSE))</f>
        <v/>
      </c>
    </row>
    <row r="1337" spans="2:4" x14ac:dyDescent="0.2">
      <c r="B1337" s="431">
        <f>IF(LEFT($D1337,Dashboard!$N$4)=Dashboard!$N$5,MAX($B$4:$B1336)+1,0)</f>
        <v>0</v>
      </c>
      <c r="C1337" s="24">
        <v>1333</v>
      </c>
      <c r="D1337" s="432" t="str">
        <f>IF(C1337&gt;'C'!$Q$7,"",VLOOKUP(C1337,'C'!$O$9:$P$10,2,FALSE))</f>
        <v/>
      </c>
    </row>
    <row r="1338" spans="2:4" x14ac:dyDescent="0.2">
      <c r="B1338" s="431">
        <f>IF(LEFT($D1338,Dashboard!$N$4)=Dashboard!$N$5,MAX($B$4:$B1337)+1,0)</f>
        <v>0</v>
      </c>
      <c r="C1338" s="24">
        <v>1334</v>
      </c>
      <c r="D1338" s="432" t="str">
        <f>IF(C1338&gt;'C'!$Q$7,"",VLOOKUP(C1338,'C'!$O$9:$P$10,2,FALSE))</f>
        <v/>
      </c>
    </row>
    <row r="1339" spans="2:4" x14ac:dyDescent="0.2">
      <c r="B1339" s="431">
        <f>IF(LEFT($D1339,Dashboard!$N$4)=Dashboard!$N$5,MAX($B$4:$B1338)+1,0)</f>
        <v>0</v>
      </c>
      <c r="C1339" s="24">
        <v>1335</v>
      </c>
      <c r="D1339" s="432" t="str">
        <f>IF(C1339&gt;'C'!$Q$7,"",VLOOKUP(C1339,'C'!$O$9:$P$10,2,FALSE))</f>
        <v/>
      </c>
    </row>
    <row r="1340" spans="2:4" x14ac:dyDescent="0.2">
      <c r="B1340" s="431">
        <f>IF(LEFT($D1340,Dashboard!$N$4)=Dashboard!$N$5,MAX($B$4:$B1339)+1,0)</f>
        <v>0</v>
      </c>
      <c r="C1340" s="24">
        <v>1336</v>
      </c>
      <c r="D1340" s="432" t="str">
        <f>IF(C1340&gt;'C'!$Q$7,"",VLOOKUP(C1340,'C'!$O$9:$P$10,2,FALSE))</f>
        <v/>
      </c>
    </row>
    <row r="1341" spans="2:4" x14ac:dyDescent="0.2">
      <c r="B1341" s="431">
        <f>IF(LEFT($D1341,Dashboard!$N$4)=Dashboard!$N$5,MAX($B$4:$B1340)+1,0)</f>
        <v>0</v>
      </c>
      <c r="C1341" s="24">
        <v>1337</v>
      </c>
      <c r="D1341" s="432" t="str">
        <f>IF(C1341&gt;'C'!$Q$7,"",VLOOKUP(C1341,'C'!$O$9:$P$10,2,FALSE))</f>
        <v/>
      </c>
    </row>
    <row r="1342" spans="2:4" x14ac:dyDescent="0.2">
      <c r="B1342" s="431">
        <f>IF(LEFT($D1342,Dashboard!$N$4)=Dashboard!$N$5,MAX($B$4:$B1341)+1,0)</f>
        <v>0</v>
      </c>
      <c r="C1342" s="24">
        <v>1338</v>
      </c>
      <c r="D1342" s="432" t="str">
        <f>IF(C1342&gt;'C'!$Q$7,"",VLOOKUP(C1342,'C'!$O$9:$P$10,2,FALSE))</f>
        <v/>
      </c>
    </row>
    <row r="1343" spans="2:4" x14ac:dyDescent="0.2">
      <c r="B1343" s="431">
        <f>IF(LEFT($D1343,Dashboard!$N$4)=Dashboard!$N$5,MAX($B$4:$B1342)+1,0)</f>
        <v>0</v>
      </c>
      <c r="C1343" s="24">
        <v>1339</v>
      </c>
      <c r="D1343" s="432" t="str">
        <f>IF(C1343&gt;'C'!$Q$7,"",VLOOKUP(C1343,'C'!$O$9:$P$10,2,FALSE))</f>
        <v/>
      </c>
    </row>
    <row r="1344" spans="2:4" x14ac:dyDescent="0.2">
      <c r="B1344" s="431">
        <f>IF(LEFT($D1344,Dashboard!$N$4)=Dashboard!$N$5,MAX($B$4:$B1343)+1,0)</f>
        <v>0</v>
      </c>
      <c r="C1344" s="24">
        <v>1340</v>
      </c>
      <c r="D1344" s="432" t="str">
        <f>IF(C1344&gt;'C'!$Q$7,"",VLOOKUP(C1344,'C'!$O$9:$P$10,2,FALSE))</f>
        <v/>
      </c>
    </row>
    <row r="1345" spans="2:4" x14ac:dyDescent="0.2">
      <c r="B1345" s="431">
        <f>IF(LEFT($D1345,Dashboard!$N$4)=Dashboard!$N$5,MAX($B$4:$B1344)+1,0)</f>
        <v>0</v>
      </c>
      <c r="C1345" s="24">
        <v>1341</v>
      </c>
      <c r="D1345" s="432" t="str">
        <f>IF(C1345&gt;'C'!$Q$7,"",VLOOKUP(C1345,'C'!$O$9:$P$10,2,FALSE))</f>
        <v/>
      </c>
    </row>
    <row r="1346" spans="2:4" x14ac:dyDescent="0.2">
      <c r="B1346" s="431">
        <f>IF(LEFT($D1346,Dashboard!$N$4)=Dashboard!$N$5,MAX($B$4:$B1345)+1,0)</f>
        <v>0</v>
      </c>
      <c r="C1346" s="24">
        <v>1342</v>
      </c>
      <c r="D1346" s="432" t="str">
        <f>IF(C1346&gt;'C'!$Q$7,"",VLOOKUP(C1346,'C'!$O$9:$P$10,2,FALSE))</f>
        <v/>
      </c>
    </row>
    <row r="1347" spans="2:4" x14ac:dyDescent="0.2">
      <c r="B1347" s="431">
        <f>IF(LEFT($D1347,Dashboard!$N$4)=Dashboard!$N$5,MAX($B$4:$B1346)+1,0)</f>
        <v>0</v>
      </c>
      <c r="C1347" s="24">
        <v>1343</v>
      </c>
      <c r="D1347" s="432" t="str">
        <f>IF(C1347&gt;'C'!$Q$7,"",VLOOKUP(C1347,'C'!$O$9:$P$10,2,FALSE))</f>
        <v/>
      </c>
    </row>
    <row r="1348" spans="2:4" x14ac:dyDescent="0.2">
      <c r="B1348" s="431">
        <f>IF(LEFT($D1348,Dashboard!$N$4)=Dashboard!$N$5,MAX($B$4:$B1347)+1,0)</f>
        <v>0</v>
      </c>
      <c r="C1348" s="24">
        <v>1344</v>
      </c>
      <c r="D1348" s="432" t="str">
        <f>IF(C1348&gt;'C'!$Q$7,"",VLOOKUP(C1348,'C'!$O$9:$P$10,2,FALSE))</f>
        <v/>
      </c>
    </row>
    <row r="1349" spans="2:4" x14ac:dyDescent="0.2">
      <c r="B1349" s="431">
        <f>IF(LEFT($D1349,Dashboard!$N$4)=Dashboard!$N$5,MAX($B$4:$B1348)+1,0)</f>
        <v>0</v>
      </c>
      <c r="C1349" s="24">
        <v>1345</v>
      </c>
      <c r="D1349" s="432" t="str">
        <f>IF(C1349&gt;'C'!$Q$7,"",VLOOKUP(C1349,'C'!$O$9:$P$10,2,FALSE))</f>
        <v/>
      </c>
    </row>
    <row r="1350" spans="2:4" x14ac:dyDescent="0.2">
      <c r="B1350" s="431">
        <f>IF(LEFT($D1350,Dashboard!$N$4)=Dashboard!$N$5,MAX($B$4:$B1349)+1,0)</f>
        <v>0</v>
      </c>
      <c r="C1350" s="24">
        <v>1346</v>
      </c>
      <c r="D1350" s="432" t="str">
        <f>IF(C1350&gt;'C'!$Q$7,"",VLOOKUP(C1350,'C'!$O$9:$P$10,2,FALSE))</f>
        <v/>
      </c>
    </row>
    <row r="1351" spans="2:4" x14ac:dyDescent="0.2">
      <c r="B1351" s="431">
        <f>IF(LEFT($D1351,Dashboard!$N$4)=Dashboard!$N$5,MAX($B$4:$B1350)+1,0)</f>
        <v>0</v>
      </c>
      <c r="C1351" s="24">
        <v>1347</v>
      </c>
      <c r="D1351" s="432" t="str">
        <f>IF(C1351&gt;'C'!$Q$7,"",VLOOKUP(C1351,'C'!$O$9:$P$10,2,FALSE))</f>
        <v/>
      </c>
    </row>
    <row r="1352" spans="2:4" x14ac:dyDescent="0.2">
      <c r="B1352" s="431">
        <f>IF(LEFT($D1352,Dashboard!$N$4)=Dashboard!$N$5,MAX($B$4:$B1351)+1,0)</f>
        <v>0</v>
      </c>
      <c r="C1352" s="24">
        <v>1348</v>
      </c>
      <c r="D1352" s="432" t="str">
        <f>IF(C1352&gt;'C'!$Q$7,"",VLOOKUP(C1352,'C'!$O$9:$P$10,2,FALSE))</f>
        <v/>
      </c>
    </row>
    <row r="1353" spans="2:4" x14ac:dyDescent="0.2">
      <c r="B1353" s="431">
        <f>IF(LEFT($D1353,Dashboard!$N$4)=Dashboard!$N$5,MAX($B$4:$B1352)+1,0)</f>
        <v>0</v>
      </c>
      <c r="C1353" s="24">
        <v>1349</v>
      </c>
      <c r="D1353" s="432" t="str">
        <f>IF(C1353&gt;'C'!$Q$7,"",VLOOKUP(C1353,'C'!$O$9:$P$10,2,FALSE))</f>
        <v/>
      </c>
    </row>
    <row r="1354" spans="2:4" x14ac:dyDescent="0.2">
      <c r="B1354" s="431">
        <f>IF(LEFT($D1354,Dashboard!$N$4)=Dashboard!$N$5,MAX($B$4:$B1353)+1,0)</f>
        <v>0</v>
      </c>
      <c r="C1354" s="24">
        <v>1350</v>
      </c>
      <c r="D1354" s="432" t="str">
        <f>IF(C1354&gt;'C'!$Q$7,"",VLOOKUP(C1354,'C'!$O$9:$P$10,2,FALSE))</f>
        <v/>
      </c>
    </row>
    <row r="1355" spans="2:4" x14ac:dyDescent="0.2">
      <c r="B1355" s="431">
        <f>IF(LEFT($D1355,Dashboard!$N$4)=Dashboard!$N$5,MAX($B$4:$B1354)+1,0)</f>
        <v>0</v>
      </c>
      <c r="C1355" s="24">
        <v>1351</v>
      </c>
      <c r="D1355" s="432" t="str">
        <f>IF(C1355&gt;'C'!$Q$7,"",VLOOKUP(C1355,'C'!$O$9:$P$10,2,FALSE))</f>
        <v/>
      </c>
    </row>
    <row r="1356" spans="2:4" x14ac:dyDescent="0.2">
      <c r="B1356" s="431">
        <f>IF(LEFT($D1356,Dashboard!$N$4)=Dashboard!$N$5,MAX($B$4:$B1355)+1,0)</f>
        <v>0</v>
      </c>
      <c r="C1356" s="24">
        <v>1352</v>
      </c>
      <c r="D1356" s="432" t="str">
        <f>IF(C1356&gt;'C'!$Q$7,"",VLOOKUP(C1356,'C'!$O$9:$P$10,2,FALSE))</f>
        <v/>
      </c>
    </row>
    <row r="1357" spans="2:4" x14ac:dyDescent="0.2">
      <c r="B1357" s="431">
        <f>IF(LEFT($D1357,Dashboard!$N$4)=Dashboard!$N$5,MAX($B$4:$B1356)+1,0)</f>
        <v>0</v>
      </c>
      <c r="C1357" s="24">
        <v>1353</v>
      </c>
      <c r="D1357" s="432" t="str">
        <f>IF(C1357&gt;'C'!$Q$7,"",VLOOKUP(C1357,'C'!$O$9:$P$10,2,FALSE))</f>
        <v/>
      </c>
    </row>
    <row r="1358" spans="2:4" x14ac:dyDescent="0.2">
      <c r="B1358" s="431">
        <f>IF(LEFT($D1358,Dashboard!$N$4)=Dashboard!$N$5,MAX($B$4:$B1357)+1,0)</f>
        <v>0</v>
      </c>
      <c r="C1358" s="24">
        <v>1354</v>
      </c>
      <c r="D1358" s="432" t="str">
        <f>IF(C1358&gt;'C'!$Q$7,"",VLOOKUP(C1358,'C'!$O$9:$P$10,2,FALSE))</f>
        <v/>
      </c>
    </row>
    <row r="1359" spans="2:4" x14ac:dyDescent="0.2">
      <c r="B1359" s="431">
        <f>IF(LEFT($D1359,Dashboard!$N$4)=Dashboard!$N$5,MAX($B$4:$B1358)+1,0)</f>
        <v>0</v>
      </c>
      <c r="C1359" s="24">
        <v>1355</v>
      </c>
      <c r="D1359" s="432" t="str">
        <f>IF(C1359&gt;'C'!$Q$7,"",VLOOKUP(C1359,'C'!$O$9:$P$10,2,FALSE))</f>
        <v/>
      </c>
    </row>
    <row r="1360" spans="2:4" x14ac:dyDescent="0.2">
      <c r="B1360" s="431">
        <f>IF(LEFT($D1360,Dashboard!$N$4)=Dashboard!$N$5,MAX($B$4:$B1359)+1,0)</f>
        <v>0</v>
      </c>
      <c r="C1360" s="24">
        <v>1356</v>
      </c>
      <c r="D1360" s="432" t="str">
        <f>IF(C1360&gt;'C'!$Q$7,"",VLOOKUP(C1360,'C'!$O$9:$P$10,2,FALSE))</f>
        <v/>
      </c>
    </row>
    <row r="1361" spans="2:4" x14ac:dyDescent="0.2">
      <c r="B1361" s="431">
        <f>IF(LEFT($D1361,Dashboard!$N$4)=Dashboard!$N$5,MAX($B$4:$B1360)+1,0)</f>
        <v>0</v>
      </c>
      <c r="C1361" s="24">
        <v>1357</v>
      </c>
      <c r="D1361" s="432" t="str">
        <f>IF(C1361&gt;'C'!$Q$7,"",VLOOKUP(C1361,'C'!$O$9:$P$10,2,FALSE))</f>
        <v/>
      </c>
    </row>
    <row r="1362" spans="2:4" x14ac:dyDescent="0.2">
      <c r="B1362" s="431">
        <f>IF(LEFT($D1362,Dashboard!$N$4)=Dashboard!$N$5,MAX($B$4:$B1361)+1,0)</f>
        <v>0</v>
      </c>
      <c r="C1362" s="24">
        <v>1358</v>
      </c>
      <c r="D1362" s="432" t="str">
        <f>IF(C1362&gt;'C'!$Q$7,"",VLOOKUP(C1362,'C'!$O$9:$P$10,2,FALSE))</f>
        <v/>
      </c>
    </row>
    <row r="1363" spans="2:4" x14ac:dyDescent="0.2">
      <c r="B1363" s="431">
        <f>IF(LEFT($D1363,Dashboard!$N$4)=Dashboard!$N$5,MAX($B$4:$B1362)+1,0)</f>
        <v>0</v>
      </c>
      <c r="C1363" s="24">
        <v>1359</v>
      </c>
      <c r="D1363" s="432" t="str">
        <f>IF(C1363&gt;'C'!$Q$7,"",VLOOKUP(C1363,'C'!$O$9:$P$10,2,FALSE))</f>
        <v/>
      </c>
    </row>
    <row r="1364" spans="2:4" x14ac:dyDescent="0.2">
      <c r="B1364" s="431">
        <f>IF(LEFT($D1364,Dashboard!$N$4)=Dashboard!$N$5,MAX($B$4:$B1363)+1,0)</f>
        <v>0</v>
      </c>
      <c r="C1364" s="24">
        <v>1360</v>
      </c>
      <c r="D1364" s="432" t="str">
        <f>IF(C1364&gt;'C'!$Q$7,"",VLOOKUP(C1364,'C'!$O$9:$P$10,2,FALSE))</f>
        <v/>
      </c>
    </row>
    <row r="1365" spans="2:4" x14ac:dyDescent="0.2">
      <c r="B1365" s="431">
        <f>IF(LEFT($D1365,Dashboard!$N$4)=Dashboard!$N$5,MAX($B$4:$B1364)+1,0)</f>
        <v>0</v>
      </c>
      <c r="C1365" s="24">
        <v>1361</v>
      </c>
      <c r="D1365" s="432" t="str">
        <f>IF(C1365&gt;'C'!$Q$7,"",VLOOKUP(C1365,'C'!$O$9:$P$10,2,FALSE))</f>
        <v/>
      </c>
    </row>
    <row r="1366" spans="2:4" x14ac:dyDescent="0.2">
      <c r="B1366" s="431">
        <f>IF(LEFT($D1366,Dashboard!$N$4)=Dashboard!$N$5,MAX($B$4:$B1365)+1,0)</f>
        <v>0</v>
      </c>
      <c r="C1366" s="24">
        <v>1362</v>
      </c>
      <c r="D1366" s="432" t="str">
        <f>IF(C1366&gt;'C'!$Q$7,"",VLOOKUP(C1366,'C'!$O$9:$P$10,2,FALSE))</f>
        <v/>
      </c>
    </row>
    <row r="1367" spans="2:4" x14ac:dyDescent="0.2">
      <c r="B1367" s="431">
        <f>IF(LEFT($D1367,Dashboard!$N$4)=Dashboard!$N$5,MAX($B$4:$B1366)+1,0)</f>
        <v>0</v>
      </c>
      <c r="C1367" s="24">
        <v>1363</v>
      </c>
      <c r="D1367" s="432" t="str">
        <f>IF(C1367&gt;'C'!$Q$7,"",VLOOKUP(C1367,'C'!$O$9:$P$10,2,FALSE))</f>
        <v/>
      </c>
    </row>
    <row r="1368" spans="2:4" x14ac:dyDescent="0.2">
      <c r="B1368" s="431">
        <f>IF(LEFT($D1368,Dashboard!$N$4)=Dashboard!$N$5,MAX($B$4:$B1367)+1,0)</f>
        <v>0</v>
      </c>
      <c r="C1368" s="24">
        <v>1364</v>
      </c>
      <c r="D1368" s="432" t="str">
        <f>IF(C1368&gt;'C'!$Q$7,"",VLOOKUP(C1368,'C'!$O$9:$P$10,2,FALSE))</f>
        <v/>
      </c>
    </row>
    <row r="1369" spans="2:4" x14ac:dyDescent="0.2">
      <c r="B1369" s="431">
        <f>IF(LEFT($D1369,Dashboard!$N$4)=Dashboard!$N$5,MAX($B$4:$B1368)+1,0)</f>
        <v>0</v>
      </c>
      <c r="C1369" s="24">
        <v>1365</v>
      </c>
      <c r="D1369" s="432" t="str">
        <f>IF(C1369&gt;'C'!$Q$7,"",VLOOKUP(C1369,'C'!$O$9:$P$10,2,FALSE))</f>
        <v/>
      </c>
    </row>
    <row r="1370" spans="2:4" x14ac:dyDescent="0.2">
      <c r="B1370" s="431">
        <f>IF(LEFT($D1370,Dashboard!$N$4)=Dashboard!$N$5,MAX($B$4:$B1369)+1,0)</f>
        <v>0</v>
      </c>
      <c r="C1370" s="24">
        <v>1366</v>
      </c>
      <c r="D1370" s="432" t="str">
        <f>IF(C1370&gt;'C'!$Q$7,"",VLOOKUP(C1370,'C'!$O$9:$P$10,2,FALSE))</f>
        <v/>
      </c>
    </row>
    <row r="1371" spans="2:4" x14ac:dyDescent="0.2">
      <c r="B1371" s="431">
        <f>IF(LEFT($D1371,Dashboard!$N$4)=Dashboard!$N$5,MAX($B$4:$B1370)+1,0)</f>
        <v>0</v>
      </c>
      <c r="C1371" s="24">
        <v>1367</v>
      </c>
      <c r="D1371" s="432" t="str">
        <f>IF(C1371&gt;'C'!$Q$7,"",VLOOKUP(C1371,'C'!$O$9:$P$10,2,FALSE))</f>
        <v/>
      </c>
    </row>
    <row r="1372" spans="2:4" x14ac:dyDescent="0.2">
      <c r="B1372" s="431">
        <f>IF(LEFT($D1372,Dashboard!$N$4)=Dashboard!$N$5,MAX($B$4:$B1371)+1,0)</f>
        <v>0</v>
      </c>
      <c r="C1372" s="24">
        <v>1368</v>
      </c>
      <c r="D1372" s="432" t="str">
        <f>IF(C1372&gt;'C'!$Q$7,"",VLOOKUP(C1372,'C'!$O$9:$P$10,2,FALSE))</f>
        <v/>
      </c>
    </row>
    <row r="1373" spans="2:4" x14ac:dyDescent="0.2">
      <c r="B1373" s="431">
        <f>IF(LEFT($D1373,Dashboard!$N$4)=Dashboard!$N$5,MAX($B$4:$B1372)+1,0)</f>
        <v>0</v>
      </c>
      <c r="C1373" s="24">
        <v>1369</v>
      </c>
      <c r="D1373" s="432" t="str">
        <f>IF(C1373&gt;'C'!$Q$7,"",VLOOKUP(C1373,'C'!$O$9:$P$10,2,FALSE))</f>
        <v/>
      </c>
    </row>
    <row r="1374" spans="2:4" x14ac:dyDescent="0.2">
      <c r="B1374" s="431">
        <f>IF(LEFT($D1374,Dashboard!$N$4)=Dashboard!$N$5,MAX($B$4:$B1373)+1,0)</f>
        <v>0</v>
      </c>
      <c r="C1374" s="24">
        <v>1370</v>
      </c>
      <c r="D1374" s="432" t="str">
        <f>IF(C1374&gt;'C'!$Q$7,"",VLOOKUP(C1374,'C'!$O$9:$P$10,2,FALSE))</f>
        <v/>
      </c>
    </row>
    <row r="1375" spans="2:4" x14ac:dyDescent="0.2">
      <c r="B1375" s="431">
        <f>IF(LEFT($D1375,Dashboard!$N$4)=Dashboard!$N$5,MAX($B$4:$B1374)+1,0)</f>
        <v>0</v>
      </c>
      <c r="C1375" s="24">
        <v>1371</v>
      </c>
      <c r="D1375" s="432" t="str">
        <f>IF(C1375&gt;'C'!$Q$7,"",VLOOKUP(C1375,'C'!$O$9:$P$10,2,FALSE))</f>
        <v/>
      </c>
    </row>
    <row r="1376" spans="2:4" x14ac:dyDescent="0.2">
      <c r="B1376" s="431">
        <f>IF(LEFT($D1376,Dashboard!$N$4)=Dashboard!$N$5,MAX($B$4:$B1375)+1,0)</f>
        <v>0</v>
      </c>
      <c r="C1376" s="24">
        <v>1372</v>
      </c>
      <c r="D1376" s="432" t="str">
        <f>IF(C1376&gt;'C'!$Q$7,"",VLOOKUP(C1376,'C'!$O$9:$P$10,2,FALSE))</f>
        <v/>
      </c>
    </row>
    <row r="1377" spans="2:4" x14ac:dyDescent="0.2">
      <c r="B1377" s="431">
        <f>IF(LEFT($D1377,Dashboard!$N$4)=Dashboard!$N$5,MAX($B$4:$B1376)+1,0)</f>
        <v>0</v>
      </c>
      <c r="C1377" s="24">
        <v>1373</v>
      </c>
      <c r="D1377" s="432" t="str">
        <f>IF(C1377&gt;'C'!$Q$7,"",VLOOKUP(C1377,'C'!$O$9:$P$10,2,FALSE))</f>
        <v/>
      </c>
    </row>
    <row r="1378" spans="2:4" x14ac:dyDescent="0.2">
      <c r="B1378" s="431">
        <f>IF(LEFT($D1378,Dashboard!$N$4)=Dashboard!$N$5,MAX($B$4:$B1377)+1,0)</f>
        <v>0</v>
      </c>
      <c r="C1378" s="24">
        <v>1374</v>
      </c>
      <c r="D1378" s="432" t="str">
        <f>IF(C1378&gt;'C'!$Q$7,"",VLOOKUP(C1378,'C'!$O$9:$P$10,2,FALSE))</f>
        <v/>
      </c>
    </row>
    <row r="1379" spans="2:4" x14ac:dyDescent="0.2">
      <c r="B1379" s="431">
        <f>IF(LEFT($D1379,Dashboard!$N$4)=Dashboard!$N$5,MAX($B$4:$B1378)+1,0)</f>
        <v>0</v>
      </c>
      <c r="C1379" s="24">
        <v>1375</v>
      </c>
      <c r="D1379" s="432" t="str">
        <f>IF(C1379&gt;'C'!$Q$7,"",VLOOKUP(C1379,'C'!$O$9:$P$10,2,FALSE))</f>
        <v/>
      </c>
    </row>
    <row r="1380" spans="2:4" x14ac:dyDescent="0.2">
      <c r="B1380" s="431">
        <f>IF(LEFT($D1380,Dashboard!$N$4)=Dashboard!$N$5,MAX($B$4:$B1379)+1,0)</f>
        <v>0</v>
      </c>
      <c r="C1380" s="24">
        <v>1376</v>
      </c>
      <c r="D1380" s="432" t="str">
        <f>IF(C1380&gt;'C'!$Q$7,"",VLOOKUP(C1380,'C'!$O$9:$P$10,2,FALSE))</f>
        <v/>
      </c>
    </row>
    <row r="1381" spans="2:4" x14ac:dyDescent="0.2">
      <c r="B1381" s="431">
        <f>IF(LEFT($D1381,Dashboard!$N$4)=Dashboard!$N$5,MAX($B$4:$B1380)+1,0)</f>
        <v>0</v>
      </c>
      <c r="C1381" s="24">
        <v>1377</v>
      </c>
      <c r="D1381" s="432" t="str">
        <f>IF(C1381&gt;'C'!$Q$7,"",VLOOKUP(C1381,'C'!$O$9:$P$10,2,FALSE))</f>
        <v/>
      </c>
    </row>
    <row r="1382" spans="2:4" x14ac:dyDescent="0.2">
      <c r="B1382" s="431">
        <f>IF(LEFT($D1382,Dashboard!$N$4)=Dashboard!$N$5,MAX($B$4:$B1381)+1,0)</f>
        <v>0</v>
      </c>
      <c r="C1382" s="24">
        <v>1378</v>
      </c>
      <c r="D1382" s="432" t="str">
        <f>IF(C1382&gt;'C'!$Q$7,"",VLOOKUP(C1382,'C'!$O$9:$P$10,2,FALSE))</f>
        <v/>
      </c>
    </row>
    <row r="1383" spans="2:4" x14ac:dyDescent="0.2">
      <c r="B1383" s="431">
        <f>IF(LEFT($D1383,Dashboard!$N$4)=Dashboard!$N$5,MAX($B$4:$B1382)+1,0)</f>
        <v>0</v>
      </c>
      <c r="C1383" s="24">
        <v>1379</v>
      </c>
      <c r="D1383" s="432" t="str">
        <f>IF(C1383&gt;'C'!$Q$7,"",VLOOKUP(C1383,'C'!$O$9:$P$10,2,FALSE))</f>
        <v/>
      </c>
    </row>
    <row r="1384" spans="2:4" x14ac:dyDescent="0.2">
      <c r="B1384" s="431">
        <f>IF(LEFT($D1384,Dashboard!$N$4)=Dashboard!$N$5,MAX($B$4:$B1383)+1,0)</f>
        <v>0</v>
      </c>
      <c r="C1384" s="24">
        <v>1380</v>
      </c>
      <c r="D1384" s="432" t="str">
        <f>IF(C1384&gt;'C'!$Q$7,"",VLOOKUP(C1384,'C'!$O$9:$P$10,2,FALSE))</f>
        <v/>
      </c>
    </row>
    <row r="1385" spans="2:4" x14ac:dyDescent="0.2">
      <c r="B1385" s="431">
        <f>IF(LEFT($D1385,Dashboard!$N$4)=Dashboard!$N$5,MAX($B$4:$B1384)+1,0)</f>
        <v>0</v>
      </c>
      <c r="C1385" s="24">
        <v>1381</v>
      </c>
      <c r="D1385" s="432" t="str">
        <f>IF(C1385&gt;'C'!$Q$7,"",VLOOKUP(C1385,'C'!$O$9:$P$10,2,FALSE))</f>
        <v/>
      </c>
    </row>
    <row r="1386" spans="2:4" x14ac:dyDescent="0.2">
      <c r="B1386" s="431">
        <f>IF(LEFT($D1386,Dashboard!$N$4)=Dashboard!$N$5,MAX($B$4:$B1385)+1,0)</f>
        <v>0</v>
      </c>
      <c r="C1386" s="24">
        <v>1382</v>
      </c>
      <c r="D1386" s="432" t="str">
        <f>IF(C1386&gt;'C'!$Q$7,"",VLOOKUP(C1386,'C'!$O$9:$P$10,2,FALSE))</f>
        <v/>
      </c>
    </row>
    <row r="1387" spans="2:4" x14ac:dyDescent="0.2">
      <c r="B1387" s="431">
        <f>IF(LEFT($D1387,Dashboard!$N$4)=Dashboard!$N$5,MAX($B$4:$B1386)+1,0)</f>
        <v>0</v>
      </c>
      <c r="C1387" s="24">
        <v>1383</v>
      </c>
      <c r="D1387" s="432" t="str">
        <f>IF(C1387&gt;'C'!$Q$7,"",VLOOKUP(C1387,'C'!$O$9:$P$10,2,FALSE))</f>
        <v/>
      </c>
    </row>
    <row r="1388" spans="2:4" x14ac:dyDescent="0.2">
      <c r="B1388" s="431">
        <f>IF(LEFT($D1388,Dashboard!$N$4)=Dashboard!$N$5,MAX($B$4:$B1387)+1,0)</f>
        <v>0</v>
      </c>
      <c r="C1388" s="24">
        <v>1384</v>
      </c>
      <c r="D1388" s="432" t="str">
        <f>IF(C1388&gt;'C'!$Q$7,"",VLOOKUP(C1388,'C'!$O$9:$P$10,2,FALSE))</f>
        <v/>
      </c>
    </row>
    <row r="1389" spans="2:4" x14ac:dyDescent="0.2">
      <c r="B1389" s="431">
        <f>IF(LEFT($D1389,Dashboard!$N$4)=Dashboard!$N$5,MAX($B$4:$B1388)+1,0)</f>
        <v>0</v>
      </c>
      <c r="C1389" s="24">
        <v>1385</v>
      </c>
      <c r="D1389" s="432" t="str">
        <f>IF(C1389&gt;'C'!$Q$7,"",VLOOKUP(C1389,'C'!$O$9:$P$10,2,FALSE))</f>
        <v/>
      </c>
    </row>
    <row r="1390" spans="2:4" x14ac:dyDescent="0.2">
      <c r="B1390" s="431">
        <f>IF(LEFT($D1390,Dashboard!$N$4)=Dashboard!$N$5,MAX($B$4:$B1389)+1,0)</f>
        <v>0</v>
      </c>
      <c r="C1390" s="24">
        <v>1386</v>
      </c>
      <c r="D1390" s="432" t="str">
        <f>IF(C1390&gt;'C'!$Q$7,"",VLOOKUP(C1390,'C'!$O$9:$P$10,2,FALSE))</f>
        <v/>
      </c>
    </row>
    <row r="1391" spans="2:4" x14ac:dyDescent="0.2">
      <c r="B1391" s="431">
        <f>IF(LEFT($D1391,Dashboard!$N$4)=Dashboard!$N$5,MAX($B$4:$B1390)+1,0)</f>
        <v>0</v>
      </c>
      <c r="C1391" s="24">
        <v>1387</v>
      </c>
      <c r="D1391" s="432" t="str">
        <f>IF(C1391&gt;'C'!$Q$7,"",VLOOKUP(C1391,'C'!$O$9:$P$10,2,FALSE))</f>
        <v/>
      </c>
    </row>
    <row r="1392" spans="2:4" x14ac:dyDescent="0.2">
      <c r="B1392" s="431">
        <f>IF(LEFT($D1392,Dashboard!$N$4)=Dashboard!$N$5,MAX($B$4:$B1391)+1,0)</f>
        <v>0</v>
      </c>
      <c r="C1392" s="24">
        <v>1388</v>
      </c>
      <c r="D1392" s="432" t="str">
        <f>IF(C1392&gt;'C'!$Q$7,"",VLOOKUP(C1392,'C'!$O$9:$P$10,2,FALSE))</f>
        <v/>
      </c>
    </row>
    <row r="1393" spans="2:4" x14ac:dyDescent="0.2">
      <c r="B1393" s="431">
        <f>IF(LEFT($D1393,Dashboard!$N$4)=Dashboard!$N$5,MAX($B$4:$B1392)+1,0)</f>
        <v>0</v>
      </c>
      <c r="C1393" s="24">
        <v>1389</v>
      </c>
      <c r="D1393" s="432" t="str">
        <f>IF(C1393&gt;'C'!$Q$7,"",VLOOKUP(C1393,'C'!$O$9:$P$10,2,FALSE))</f>
        <v/>
      </c>
    </row>
    <row r="1394" spans="2:4" x14ac:dyDescent="0.2">
      <c r="B1394" s="431">
        <f>IF(LEFT($D1394,Dashboard!$N$4)=Dashboard!$N$5,MAX($B$4:$B1393)+1,0)</f>
        <v>0</v>
      </c>
      <c r="C1394" s="24">
        <v>1390</v>
      </c>
      <c r="D1394" s="432" t="str">
        <f>IF(C1394&gt;'C'!$Q$7,"",VLOOKUP(C1394,'C'!$O$9:$P$10,2,FALSE))</f>
        <v/>
      </c>
    </row>
    <row r="1395" spans="2:4" x14ac:dyDescent="0.2">
      <c r="B1395" s="431">
        <f>IF(LEFT($D1395,Dashboard!$N$4)=Dashboard!$N$5,MAX($B$4:$B1394)+1,0)</f>
        <v>0</v>
      </c>
      <c r="C1395" s="24">
        <v>1391</v>
      </c>
      <c r="D1395" s="432" t="str">
        <f>IF(C1395&gt;'C'!$Q$7,"",VLOOKUP(C1395,'C'!$O$9:$P$10,2,FALSE))</f>
        <v/>
      </c>
    </row>
    <row r="1396" spans="2:4" x14ac:dyDescent="0.2">
      <c r="B1396" s="431">
        <f>IF(LEFT($D1396,Dashboard!$N$4)=Dashboard!$N$5,MAX($B$4:$B1395)+1,0)</f>
        <v>0</v>
      </c>
      <c r="C1396" s="24">
        <v>1392</v>
      </c>
      <c r="D1396" s="432" t="str">
        <f>IF(C1396&gt;'C'!$Q$7,"",VLOOKUP(C1396,'C'!$O$9:$P$10,2,FALSE))</f>
        <v/>
      </c>
    </row>
    <row r="1397" spans="2:4" x14ac:dyDescent="0.2">
      <c r="B1397" s="431">
        <f>IF(LEFT($D1397,Dashboard!$N$4)=Dashboard!$N$5,MAX($B$4:$B1396)+1,0)</f>
        <v>0</v>
      </c>
      <c r="C1397" s="24">
        <v>1393</v>
      </c>
      <c r="D1397" s="432" t="str">
        <f>IF(C1397&gt;'C'!$Q$7,"",VLOOKUP(C1397,'C'!$O$9:$P$10,2,FALSE))</f>
        <v/>
      </c>
    </row>
    <row r="1398" spans="2:4" x14ac:dyDescent="0.2">
      <c r="B1398" s="431">
        <f>IF(LEFT($D1398,Dashboard!$N$4)=Dashboard!$N$5,MAX($B$4:$B1397)+1,0)</f>
        <v>0</v>
      </c>
      <c r="C1398" s="24">
        <v>1394</v>
      </c>
      <c r="D1398" s="432" t="str">
        <f>IF(C1398&gt;'C'!$Q$7,"",VLOOKUP(C1398,'C'!$O$9:$P$10,2,FALSE))</f>
        <v/>
      </c>
    </row>
    <row r="1399" spans="2:4" x14ac:dyDescent="0.2">
      <c r="B1399" s="431">
        <f>IF(LEFT($D1399,Dashboard!$N$4)=Dashboard!$N$5,MAX($B$4:$B1398)+1,0)</f>
        <v>0</v>
      </c>
      <c r="C1399" s="24">
        <v>1395</v>
      </c>
      <c r="D1399" s="432" t="str">
        <f>IF(C1399&gt;'C'!$Q$7,"",VLOOKUP(C1399,'C'!$O$9:$P$10,2,FALSE))</f>
        <v/>
      </c>
    </row>
    <row r="1400" spans="2:4" x14ac:dyDescent="0.2">
      <c r="B1400" s="431">
        <f>IF(LEFT($D1400,Dashboard!$N$4)=Dashboard!$N$5,MAX($B$4:$B1399)+1,0)</f>
        <v>0</v>
      </c>
      <c r="C1400" s="24">
        <v>1396</v>
      </c>
      <c r="D1400" s="432" t="str">
        <f>IF(C1400&gt;'C'!$Q$7,"",VLOOKUP(C1400,'C'!$O$9:$P$10,2,FALSE))</f>
        <v/>
      </c>
    </row>
    <row r="1401" spans="2:4" x14ac:dyDescent="0.2">
      <c r="B1401" s="431">
        <f>IF(LEFT($D1401,Dashboard!$N$4)=Dashboard!$N$5,MAX($B$4:$B1400)+1,0)</f>
        <v>0</v>
      </c>
      <c r="C1401" s="24">
        <v>1397</v>
      </c>
      <c r="D1401" s="432" t="str">
        <f>IF(C1401&gt;'C'!$Q$7,"",VLOOKUP(C1401,'C'!$O$9:$P$10,2,FALSE))</f>
        <v/>
      </c>
    </row>
    <row r="1402" spans="2:4" x14ac:dyDescent="0.2">
      <c r="B1402" s="431">
        <f>IF(LEFT($D1402,Dashboard!$N$4)=Dashboard!$N$5,MAX($B$4:$B1401)+1,0)</f>
        <v>0</v>
      </c>
      <c r="C1402" s="24">
        <v>1398</v>
      </c>
      <c r="D1402" s="432" t="str">
        <f>IF(C1402&gt;'C'!$Q$7,"",VLOOKUP(C1402,'C'!$O$9:$P$10,2,FALSE))</f>
        <v/>
      </c>
    </row>
    <row r="1403" spans="2:4" x14ac:dyDescent="0.2">
      <c r="B1403" s="431">
        <f>IF(LEFT($D1403,Dashboard!$N$4)=Dashboard!$N$5,MAX($B$4:$B1402)+1,0)</f>
        <v>0</v>
      </c>
      <c r="C1403" s="24">
        <v>1399</v>
      </c>
      <c r="D1403" s="432" t="str">
        <f>IF(C1403&gt;'C'!$Q$7,"",VLOOKUP(C1403,'C'!$O$9:$P$10,2,FALSE))</f>
        <v/>
      </c>
    </row>
    <row r="1404" spans="2:4" x14ac:dyDescent="0.2">
      <c r="B1404" s="431">
        <f>IF(LEFT($D1404,Dashboard!$N$4)=Dashboard!$N$5,MAX($B$4:$B1403)+1,0)</f>
        <v>0</v>
      </c>
      <c r="C1404" s="24">
        <v>1400</v>
      </c>
      <c r="D1404" s="432" t="str">
        <f>IF(C1404&gt;'C'!$Q$7,"",VLOOKUP(C1404,'C'!$O$9:$P$10,2,FALSE))</f>
        <v/>
      </c>
    </row>
    <row r="1405" spans="2:4" x14ac:dyDescent="0.2">
      <c r="B1405" s="431">
        <f>IF(LEFT($D1405,Dashboard!$N$4)=Dashboard!$N$5,MAX($B$4:$B1404)+1,0)</f>
        <v>0</v>
      </c>
      <c r="C1405" s="24">
        <v>1401</v>
      </c>
      <c r="D1405" s="432" t="str">
        <f>IF(C1405&gt;'C'!$Q$7,"",VLOOKUP(C1405,'C'!$O$9:$P$10,2,FALSE))</f>
        <v/>
      </c>
    </row>
    <row r="1406" spans="2:4" x14ac:dyDescent="0.2">
      <c r="B1406" s="431">
        <f>IF(LEFT($D1406,Dashboard!$N$4)=Dashboard!$N$5,MAX($B$4:$B1405)+1,0)</f>
        <v>0</v>
      </c>
      <c r="C1406" s="24">
        <v>1402</v>
      </c>
      <c r="D1406" s="432" t="str">
        <f>IF(C1406&gt;'C'!$Q$7,"",VLOOKUP(C1406,'C'!$O$9:$P$10,2,FALSE))</f>
        <v/>
      </c>
    </row>
    <row r="1407" spans="2:4" x14ac:dyDescent="0.2">
      <c r="B1407" s="431">
        <f>IF(LEFT($D1407,Dashboard!$N$4)=Dashboard!$N$5,MAX($B$4:$B1406)+1,0)</f>
        <v>0</v>
      </c>
      <c r="C1407" s="24">
        <v>1403</v>
      </c>
      <c r="D1407" s="432" t="str">
        <f>IF(C1407&gt;'C'!$Q$7,"",VLOOKUP(C1407,'C'!$O$9:$P$10,2,FALSE))</f>
        <v/>
      </c>
    </row>
    <row r="1408" spans="2:4" x14ac:dyDescent="0.2">
      <c r="B1408" s="431">
        <f>IF(LEFT($D1408,Dashboard!$N$4)=Dashboard!$N$5,MAX($B$4:$B1407)+1,0)</f>
        <v>0</v>
      </c>
      <c r="C1408" s="24">
        <v>1404</v>
      </c>
      <c r="D1408" s="432" t="str">
        <f>IF(C1408&gt;'C'!$Q$7,"",VLOOKUP(C1408,'C'!$O$9:$P$10,2,FALSE))</f>
        <v/>
      </c>
    </row>
    <row r="1409" spans="2:4" x14ac:dyDescent="0.2">
      <c r="B1409" s="431">
        <f>IF(LEFT($D1409,Dashboard!$N$4)=Dashboard!$N$5,MAX($B$4:$B1408)+1,0)</f>
        <v>0</v>
      </c>
      <c r="C1409" s="24">
        <v>1405</v>
      </c>
      <c r="D1409" s="432" t="str">
        <f>IF(C1409&gt;'C'!$Q$7,"",VLOOKUP(C1409,'C'!$O$9:$P$10,2,FALSE))</f>
        <v/>
      </c>
    </row>
    <row r="1410" spans="2:4" x14ac:dyDescent="0.2">
      <c r="B1410" s="431">
        <f>IF(LEFT($D1410,Dashboard!$N$4)=Dashboard!$N$5,MAX($B$4:$B1409)+1,0)</f>
        <v>0</v>
      </c>
      <c r="C1410" s="24">
        <v>1406</v>
      </c>
      <c r="D1410" s="432" t="str">
        <f>IF(C1410&gt;'C'!$Q$7,"",VLOOKUP(C1410,'C'!$O$9:$P$10,2,FALSE))</f>
        <v/>
      </c>
    </row>
    <row r="1411" spans="2:4" x14ac:dyDescent="0.2">
      <c r="B1411" s="431">
        <f>IF(LEFT($D1411,Dashboard!$N$4)=Dashboard!$N$5,MAX($B$4:$B1410)+1,0)</f>
        <v>0</v>
      </c>
      <c r="C1411" s="24">
        <v>1407</v>
      </c>
      <c r="D1411" s="432" t="str">
        <f>IF(C1411&gt;'C'!$Q$7,"",VLOOKUP(C1411,'C'!$O$9:$P$10,2,FALSE))</f>
        <v/>
      </c>
    </row>
    <row r="1412" spans="2:4" x14ac:dyDescent="0.2">
      <c r="B1412" s="431">
        <f>IF(LEFT($D1412,Dashboard!$N$4)=Dashboard!$N$5,MAX($B$4:$B1411)+1,0)</f>
        <v>0</v>
      </c>
      <c r="C1412" s="24">
        <v>1408</v>
      </c>
      <c r="D1412" s="432" t="str">
        <f>IF(C1412&gt;'C'!$Q$7,"",VLOOKUP(C1412,'C'!$O$9:$P$10,2,FALSE))</f>
        <v/>
      </c>
    </row>
    <row r="1413" spans="2:4" x14ac:dyDescent="0.2">
      <c r="B1413" s="431">
        <f>IF(LEFT($D1413,Dashboard!$N$4)=Dashboard!$N$5,MAX($B$4:$B1412)+1,0)</f>
        <v>0</v>
      </c>
      <c r="C1413" s="24">
        <v>1409</v>
      </c>
      <c r="D1413" s="432" t="str">
        <f>IF(C1413&gt;'C'!$Q$7,"",VLOOKUP(C1413,'C'!$O$9:$P$10,2,FALSE))</f>
        <v/>
      </c>
    </row>
    <row r="1414" spans="2:4" x14ac:dyDescent="0.2">
      <c r="B1414" s="431">
        <f>IF(LEFT($D1414,Dashboard!$N$4)=Dashboard!$N$5,MAX($B$4:$B1413)+1,0)</f>
        <v>0</v>
      </c>
      <c r="C1414" s="24">
        <v>1410</v>
      </c>
      <c r="D1414" s="432" t="str">
        <f>IF(C1414&gt;'C'!$Q$7,"",VLOOKUP(C1414,'C'!$O$9:$P$10,2,FALSE))</f>
        <v/>
      </c>
    </row>
    <row r="1415" spans="2:4" x14ac:dyDescent="0.2">
      <c r="B1415" s="431">
        <f>IF(LEFT($D1415,Dashboard!$N$4)=Dashboard!$N$5,MAX($B$4:$B1414)+1,0)</f>
        <v>0</v>
      </c>
      <c r="C1415" s="24">
        <v>1411</v>
      </c>
      <c r="D1415" s="432" t="str">
        <f>IF(C1415&gt;'C'!$Q$7,"",VLOOKUP(C1415,'C'!$O$9:$P$10,2,FALSE))</f>
        <v/>
      </c>
    </row>
    <row r="1416" spans="2:4" x14ac:dyDescent="0.2">
      <c r="B1416" s="431">
        <f>IF(LEFT($D1416,Dashboard!$N$4)=Dashboard!$N$5,MAX($B$4:$B1415)+1,0)</f>
        <v>0</v>
      </c>
      <c r="C1416" s="24">
        <v>1412</v>
      </c>
      <c r="D1416" s="432" t="str">
        <f>IF(C1416&gt;'C'!$Q$7,"",VLOOKUP(C1416,'C'!$O$9:$P$10,2,FALSE))</f>
        <v/>
      </c>
    </row>
    <row r="1417" spans="2:4" x14ac:dyDescent="0.2">
      <c r="B1417" s="431">
        <f>IF(LEFT($D1417,Dashboard!$N$4)=Dashboard!$N$5,MAX($B$4:$B1416)+1,0)</f>
        <v>0</v>
      </c>
      <c r="C1417" s="24">
        <v>1413</v>
      </c>
      <c r="D1417" s="432" t="str">
        <f>IF(C1417&gt;'C'!$Q$7,"",VLOOKUP(C1417,'C'!$O$9:$P$10,2,FALSE))</f>
        <v/>
      </c>
    </row>
    <row r="1418" spans="2:4" x14ac:dyDescent="0.2">
      <c r="B1418" s="431">
        <f>IF(LEFT($D1418,Dashboard!$N$4)=Dashboard!$N$5,MAX($B$4:$B1417)+1,0)</f>
        <v>0</v>
      </c>
      <c r="C1418" s="24">
        <v>1414</v>
      </c>
      <c r="D1418" s="432" t="str">
        <f>IF(C1418&gt;'C'!$Q$7,"",VLOOKUP(C1418,'C'!$O$9:$P$10,2,FALSE))</f>
        <v/>
      </c>
    </row>
    <row r="1419" spans="2:4" x14ac:dyDescent="0.2">
      <c r="B1419" s="431">
        <f>IF(LEFT($D1419,Dashboard!$N$4)=Dashboard!$N$5,MAX($B$4:$B1418)+1,0)</f>
        <v>0</v>
      </c>
      <c r="C1419" s="24">
        <v>1415</v>
      </c>
      <c r="D1419" s="432" t="str">
        <f>IF(C1419&gt;'C'!$Q$7,"",VLOOKUP(C1419,'C'!$O$9:$P$10,2,FALSE))</f>
        <v/>
      </c>
    </row>
    <row r="1420" spans="2:4" x14ac:dyDescent="0.2">
      <c r="B1420" s="431">
        <f>IF(LEFT($D1420,Dashboard!$N$4)=Dashboard!$N$5,MAX($B$4:$B1419)+1,0)</f>
        <v>0</v>
      </c>
      <c r="C1420" s="24">
        <v>1416</v>
      </c>
      <c r="D1420" s="432" t="str">
        <f>IF(C1420&gt;'C'!$Q$7,"",VLOOKUP(C1420,'C'!$O$9:$P$10,2,FALSE))</f>
        <v/>
      </c>
    </row>
    <row r="1421" spans="2:4" x14ac:dyDescent="0.2">
      <c r="B1421" s="431">
        <f>IF(LEFT($D1421,Dashboard!$N$4)=Dashboard!$N$5,MAX($B$4:$B1420)+1,0)</f>
        <v>0</v>
      </c>
      <c r="C1421" s="24">
        <v>1417</v>
      </c>
      <c r="D1421" s="432" t="str">
        <f>IF(C1421&gt;'C'!$Q$7,"",VLOOKUP(C1421,'C'!$O$9:$P$10,2,FALSE))</f>
        <v/>
      </c>
    </row>
    <row r="1422" spans="2:4" x14ac:dyDescent="0.2">
      <c r="B1422" s="431">
        <f>IF(LEFT($D1422,Dashboard!$N$4)=Dashboard!$N$5,MAX($B$4:$B1421)+1,0)</f>
        <v>0</v>
      </c>
      <c r="C1422" s="24">
        <v>1418</v>
      </c>
      <c r="D1422" s="432" t="str">
        <f>IF(C1422&gt;'C'!$Q$7,"",VLOOKUP(C1422,'C'!$O$9:$P$10,2,FALSE))</f>
        <v/>
      </c>
    </row>
    <row r="1423" spans="2:4" x14ac:dyDescent="0.2">
      <c r="B1423" s="431">
        <f>IF(LEFT($D1423,Dashboard!$N$4)=Dashboard!$N$5,MAX($B$4:$B1422)+1,0)</f>
        <v>0</v>
      </c>
      <c r="C1423" s="24">
        <v>1419</v>
      </c>
      <c r="D1423" s="432" t="str">
        <f>IF(C1423&gt;'C'!$Q$7,"",VLOOKUP(C1423,'C'!$O$9:$P$10,2,FALSE))</f>
        <v/>
      </c>
    </row>
    <row r="1424" spans="2:4" x14ac:dyDescent="0.2">
      <c r="B1424" s="431">
        <f>IF(LEFT($D1424,Dashboard!$N$4)=Dashboard!$N$5,MAX($B$4:$B1423)+1,0)</f>
        <v>0</v>
      </c>
      <c r="C1424" s="24">
        <v>1420</v>
      </c>
      <c r="D1424" s="432" t="str">
        <f>IF(C1424&gt;'C'!$Q$7,"",VLOOKUP(C1424,'C'!$O$9:$P$10,2,FALSE))</f>
        <v/>
      </c>
    </row>
    <row r="1425" spans="2:4" x14ac:dyDescent="0.2">
      <c r="B1425" s="431">
        <f>IF(LEFT($D1425,Dashboard!$N$4)=Dashboard!$N$5,MAX($B$4:$B1424)+1,0)</f>
        <v>0</v>
      </c>
      <c r="C1425" s="24">
        <v>1421</v>
      </c>
      <c r="D1425" s="432" t="str">
        <f>IF(C1425&gt;'C'!$Q$7,"",VLOOKUP(C1425,'C'!$O$9:$P$10,2,FALSE))</f>
        <v/>
      </c>
    </row>
    <row r="1426" spans="2:4" x14ac:dyDescent="0.2">
      <c r="B1426" s="431">
        <f>IF(LEFT($D1426,Dashboard!$N$4)=Dashboard!$N$5,MAX($B$4:$B1425)+1,0)</f>
        <v>0</v>
      </c>
      <c r="C1426" s="24">
        <v>1422</v>
      </c>
      <c r="D1426" s="432" t="str">
        <f>IF(C1426&gt;'C'!$Q$7,"",VLOOKUP(C1426,'C'!$O$9:$P$10,2,FALSE))</f>
        <v/>
      </c>
    </row>
    <row r="1427" spans="2:4" x14ac:dyDescent="0.2">
      <c r="B1427" s="431">
        <f>IF(LEFT($D1427,Dashboard!$N$4)=Dashboard!$N$5,MAX($B$4:$B1426)+1,0)</f>
        <v>0</v>
      </c>
      <c r="C1427" s="24">
        <v>1423</v>
      </c>
      <c r="D1427" s="432" t="str">
        <f>IF(C1427&gt;'C'!$Q$7,"",VLOOKUP(C1427,'C'!$O$9:$P$10,2,FALSE))</f>
        <v/>
      </c>
    </row>
    <row r="1428" spans="2:4" x14ac:dyDescent="0.2">
      <c r="B1428" s="431">
        <f>IF(LEFT($D1428,Dashboard!$N$4)=Dashboard!$N$5,MAX($B$4:$B1427)+1,0)</f>
        <v>0</v>
      </c>
      <c r="C1428" s="24">
        <v>1424</v>
      </c>
      <c r="D1428" s="432" t="str">
        <f>IF(C1428&gt;'C'!$Q$7,"",VLOOKUP(C1428,'C'!$O$9:$P$10,2,FALSE))</f>
        <v/>
      </c>
    </row>
    <row r="1429" spans="2:4" x14ac:dyDescent="0.2">
      <c r="B1429" s="431">
        <f>IF(LEFT($D1429,Dashboard!$N$4)=Dashboard!$N$5,MAX($B$4:$B1428)+1,0)</f>
        <v>0</v>
      </c>
      <c r="C1429" s="24">
        <v>1425</v>
      </c>
      <c r="D1429" s="432" t="str">
        <f>IF(C1429&gt;'C'!$Q$7,"",VLOOKUP(C1429,'C'!$O$9:$P$10,2,FALSE))</f>
        <v/>
      </c>
    </row>
    <row r="1430" spans="2:4" x14ac:dyDescent="0.2">
      <c r="B1430" s="431">
        <f>IF(LEFT($D1430,Dashboard!$N$4)=Dashboard!$N$5,MAX($B$4:$B1429)+1,0)</f>
        <v>0</v>
      </c>
      <c r="C1430" s="24">
        <v>1426</v>
      </c>
      <c r="D1430" s="432" t="str">
        <f>IF(C1430&gt;'C'!$Q$7,"",VLOOKUP(C1430,'C'!$O$9:$P$10,2,FALSE))</f>
        <v/>
      </c>
    </row>
    <row r="1431" spans="2:4" x14ac:dyDescent="0.2">
      <c r="B1431" s="431">
        <f>IF(LEFT($D1431,Dashboard!$N$4)=Dashboard!$N$5,MAX($B$4:$B1430)+1,0)</f>
        <v>0</v>
      </c>
      <c r="C1431" s="24">
        <v>1427</v>
      </c>
      <c r="D1431" s="432" t="str">
        <f>IF(C1431&gt;'C'!$Q$7,"",VLOOKUP(C1431,'C'!$O$9:$P$10,2,FALSE))</f>
        <v/>
      </c>
    </row>
    <row r="1432" spans="2:4" x14ac:dyDescent="0.2">
      <c r="B1432" s="431">
        <f>IF(LEFT($D1432,Dashboard!$N$4)=Dashboard!$N$5,MAX($B$4:$B1431)+1,0)</f>
        <v>0</v>
      </c>
      <c r="C1432" s="24">
        <v>1428</v>
      </c>
      <c r="D1432" s="432" t="str">
        <f>IF(C1432&gt;'C'!$Q$7,"",VLOOKUP(C1432,'C'!$O$9:$P$10,2,FALSE))</f>
        <v/>
      </c>
    </row>
    <row r="1433" spans="2:4" x14ac:dyDescent="0.2">
      <c r="B1433" s="431">
        <f>IF(LEFT($D1433,Dashboard!$N$4)=Dashboard!$N$5,MAX($B$4:$B1432)+1,0)</f>
        <v>0</v>
      </c>
      <c r="C1433" s="24">
        <v>1429</v>
      </c>
      <c r="D1433" s="432" t="str">
        <f>IF(C1433&gt;'C'!$Q$7,"",VLOOKUP(C1433,'C'!$O$9:$P$10,2,FALSE))</f>
        <v/>
      </c>
    </row>
    <row r="1434" spans="2:4" x14ac:dyDescent="0.2">
      <c r="B1434" s="431">
        <f>IF(LEFT($D1434,Dashboard!$N$4)=Dashboard!$N$5,MAX($B$4:$B1433)+1,0)</f>
        <v>0</v>
      </c>
      <c r="C1434" s="24">
        <v>1430</v>
      </c>
      <c r="D1434" s="432" t="str">
        <f>IF(C1434&gt;'C'!$Q$7,"",VLOOKUP(C1434,'C'!$O$9:$P$10,2,FALSE))</f>
        <v/>
      </c>
    </row>
    <row r="1435" spans="2:4" x14ac:dyDescent="0.2">
      <c r="B1435" s="431">
        <f>IF(LEFT($D1435,Dashboard!$N$4)=Dashboard!$N$5,MAX($B$4:$B1434)+1,0)</f>
        <v>0</v>
      </c>
      <c r="C1435" s="24">
        <v>1431</v>
      </c>
      <c r="D1435" s="432" t="str">
        <f>IF(C1435&gt;'C'!$Q$7,"",VLOOKUP(C1435,'C'!$O$9:$P$10,2,FALSE))</f>
        <v/>
      </c>
    </row>
    <row r="1436" spans="2:4" x14ac:dyDescent="0.2">
      <c r="B1436" s="431">
        <f>IF(LEFT($D1436,Dashboard!$N$4)=Dashboard!$N$5,MAX($B$4:$B1435)+1,0)</f>
        <v>0</v>
      </c>
      <c r="C1436" s="24">
        <v>1432</v>
      </c>
      <c r="D1436" s="432" t="str">
        <f>IF(C1436&gt;'C'!$Q$7,"",VLOOKUP(C1436,'C'!$O$9:$P$10,2,FALSE))</f>
        <v/>
      </c>
    </row>
    <row r="1437" spans="2:4" x14ac:dyDescent="0.2">
      <c r="B1437" s="431">
        <f>IF(LEFT($D1437,Dashboard!$N$4)=Dashboard!$N$5,MAX($B$4:$B1436)+1,0)</f>
        <v>0</v>
      </c>
      <c r="C1437" s="24">
        <v>1433</v>
      </c>
      <c r="D1437" s="432" t="str">
        <f>IF(C1437&gt;'C'!$Q$7,"",VLOOKUP(C1437,'C'!$O$9:$P$10,2,FALSE))</f>
        <v/>
      </c>
    </row>
    <row r="1438" spans="2:4" x14ac:dyDescent="0.2">
      <c r="B1438" s="431">
        <f>IF(LEFT($D1438,Dashboard!$N$4)=Dashboard!$N$5,MAX($B$4:$B1437)+1,0)</f>
        <v>0</v>
      </c>
      <c r="C1438" s="24">
        <v>1434</v>
      </c>
      <c r="D1438" s="432" t="str">
        <f>IF(C1438&gt;'C'!$Q$7,"",VLOOKUP(C1438,'C'!$O$9:$P$10,2,FALSE))</f>
        <v/>
      </c>
    </row>
    <row r="1439" spans="2:4" x14ac:dyDescent="0.2">
      <c r="B1439" s="431">
        <f>IF(LEFT($D1439,Dashboard!$N$4)=Dashboard!$N$5,MAX($B$4:$B1438)+1,0)</f>
        <v>0</v>
      </c>
      <c r="C1439" s="24">
        <v>1435</v>
      </c>
      <c r="D1439" s="432" t="str">
        <f>IF(C1439&gt;'C'!$Q$7,"",VLOOKUP(C1439,'C'!$O$9:$P$10,2,FALSE))</f>
        <v/>
      </c>
    </row>
    <row r="1440" spans="2:4" x14ac:dyDescent="0.2">
      <c r="B1440" s="431">
        <f>IF(LEFT($D1440,Dashboard!$N$4)=Dashboard!$N$5,MAX($B$4:$B1439)+1,0)</f>
        <v>0</v>
      </c>
      <c r="C1440" s="24">
        <v>1436</v>
      </c>
      <c r="D1440" s="432" t="str">
        <f>IF(C1440&gt;'C'!$Q$7,"",VLOOKUP(C1440,'C'!$O$9:$P$10,2,FALSE))</f>
        <v/>
      </c>
    </row>
    <row r="1441" spans="2:4" x14ac:dyDescent="0.2">
      <c r="B1441" s="431">
        <f>IF(LEFT($D1441,Dashboard!$N$4)=Dashboard!$N$5,MAX($B$4:$B1440)+1,0)</f>
        <v>0</v>
      </c>
      <c r="C1441" s="24">
        <v>1437</v>
      </c>
      <c r="D1441" s="432" t="str">
        <f>IF(C1441&gt;'C'!$Q$7,"",VLOOKUP(C1441,'C'!$O$9:$P$10,2,FALSE))</f>
        <v/>
      </c>
    </row>
    <row r="1442" spans="2:4" x14ac:dyDescent="0.2">
      <c r="B1442" s="431">
        <f>IF(LEFT($D1442,Dashboard!$N$4)=Dashboard!$N$5,MAX($B$4:$B1441)+1,0)</f>
        <v>0</v>
      </c>
      <c r="C1442" s="24">
        <v>1438</v>
      </c>
      <c r="D1442" s="432" t="str">
        <f>IF(C1442&gt;'C'!$Q$7,"",VLOOKUP(C1442,'C'!$O$9:$P$10,2,FALSE))</f>
        <v/>
      </c>
    </row>
    <row r="1443" spans="2:4" x14ac:dyDescent="0.2">
      <c r="B1443" s="431">
        <f>IF(LEFT($D1443,Dashboard!$N$4)=Dashboard!$N$5,MAX($B$4:$B1442)+1,0)</f>
        <v>0</v>
      </c>
      <c r="C1443" s="24">
        <v>1439</v>
      </c>
      <c r="D1443" s="432" t="str">
        <f>IF(C1443&gt;'C'!$Q$7,"",VLOOKUP(C1443,'C'!$O$9:$P$10,2,FALSE))</f>
        <v/>
      </c>
    </row>
    <row r="1444" spans="2:4" x14ac:dyDescent="0.2">
      <c r="B1444" s="431">
        <f>IF(LEFT($D1444,Dashboard!$N$4)=Dashboard!$N$5,MAX($B$4:$B1443)+1,0)</f>
        <v>0</v>
      </c>
      <c r="C1444" s="24">
        <v>1440</v>
      </c>
      <c r="D1444" s="432" t="str">
        <f>IF(C1444&gt;'C'!$Q$7,"",VLOOKUP(C1444,'C'!$O$9:$P$10,2,FALSE))</f>
        <v/>
      </c>
    </row>
    <row r="1445" spans="2:4" x14ac:dyDescent="0.2">
      <c r="B1445" s="431">
        <f>IF(LEFT($D1445,Dashboard!$N$4)=Dashboard!$N$5,MAX($B$4:$B1444)+1,0)</f>
        <v>0</v>
      </c>
      <c r="C1445" s="24">
        <v>1441</v>
      </c>
      <c r="D1445" s="432" t="str">
        <f>IF(C1445&gt;'C'!$Q$7,"",VLOOKUP(C1445,'C'!$O$9:$P$10,2,FALSE))</f>
        <v/>
      </c>
    </row>
    <row r="1446" spans="2:4" x14ac:dyDescent="0.2">
      <c r="B1446" s="431">
        <f>IF(LEFT($D1446,Dashboard!$N$4)=Dashboard!$N$5,MAX($B$4:$B1445)+1,0)</f>
        <v>0</v>
      </c>
      <c r="C1446" s="24">
        <v>1442</v>
      </c>
      <c r="D1446" s="432" t="str">
        <f>IF(C1446&gt;'C'!$Q$7,"",VLOOKUP(C1446,'C'!$O$9:$P$10,2,FALSE))</f>
        <v/>
      </c>
    </row>
    <row r="1447" spans="2:4" x14ac:dyDescent="0.2">
      <c r="B1447" s="431">
        <f>IF(LEFT($D1447,Dashboard!$N$4)=Dashboard!$N$5,MAX($B$4:$B1446)+1,0)</f>
        <v>0</v>
      </c>
      <c r="C1447" s="24">
        <v>1443</v>
      </c>
      <c r="D1447" s="432" t="str">
        <f>IF(C1447&gt;'C'!$Q$7,"",VLOOKUP(C1447,'C'!$O$9:$P$10,2,FALSE))</f>
        <v/>
      </c>
    </row>
    <row r="1448" spans="2:4" x14ac:dyDescent="0.2">
      <c r="B1448" s="431">
        <f>IF(LEFT($D1448,Dashboard!$N$4)=Dashboard!$N$5,MAX($B$4:$B1447)+1,0)</f>
        <v>0</v>
      </c>
      <c r="C1448" s="24">
        <v>1444</v>
      </c>
      <c r="D1448" s="432" t="str">
        <f>IF(C1448&gt;'C'!$Q$7,"",VLOOKUP(C1448,'C'!$O$9:$P$10,2,FALSE))</f>
        <v/>
      </c>
    </row>
    <row r="1449" spans="2:4" x14ac:dyDescent="0.2">
      <c r="B1449" s="431">
        <f>IF(LEFT($D1449,Dashboard!$N$4)=Dashboard!$N$5,MAX($B$4:$B1448)+1,0)</f>
        <v>0</v>
      </c>
      <c r="C1449" s="24">
        <v>1445</v>
      </c>
      <c r="D1449" s="432" t="str">
        <f>IF(C1449&gt;'C'!$Q$7,"",VLOOKUP(C1449,'C'!$O$9:$P$10,2,FALSE))</f>
        <v/>
      </c>
    </row>
    <row r="1450" spans="2:4" x14ac:dyDescent="0.2">
      <c r="B1450" s="431">
        <f>IF(LEFT($D1450,Dashboard!$N$4)=Dashboard!$N$5,MAX($B$4:$B1449)+1,0)</f>
        <v>0</v>
      </c>
      <c r="C1450" s="24">
        <v>1446</v>
      </c>
      <c r="D1450" s="432" t="str">
        <f>IF(C1450&gt;'C'!$Q$7,"",VLOOKUP(C1450,'C'!$O$9:$P$10,2,FALSE))</f>
        <v/>
      </c>
    </row>
    <row r="1451" spans="2:4" x14ac:dyDescent="0.2">
      <c r="B1451" s="431">
        <f>IF(LEFT($D1451,Dashboard!$N$4)=Dashboard!$N$5,MAX($B$4:$B1450)+1,0)</f>
        <v>0</v>
      </c>
      <c r="C1451" s="24">
        <v>1447</v>
      </c>
      <c r="D1451" s="432" t="str">
        <f>IF(C1451&gt;'C'!$Q$7,"",VLOOKUP(C1451,'C'!$O$9:$P$10,2,FALSE))</f>
        <v/>
      </c>
    </row>
    <row r="1452" spans="2:4" x14ac:dyDescent="0.2">
      <c r="B1452" s="431">
        <f>IF(LEFT($D1452,Dashboard!$N$4)=Dashboard!$N$5,MAX($B$4:$B1451)+1,0)</f>
        <v>0</v>
      </c>
      <c r="C1452" s="24">
        <v>1448</v>
      </c>
      <c r="D1452" s="432" t="str">
        <f>IF(C1452&gt;'C'!$Q$7,"",VLOOKUP(C1452,'C'!$O$9:$P$10,2,FALSE))</f>
        <v/>
      </c>
    </row>
    <row r="1453" spans="2:4" x14ac:dyDescent="0.2">
      <c r="B1453" s="431">
        <f>IF(LEFT($D1453,Dashboard!$N$4)=Dashboard!$N$5,MAX($B$4:$B1452)+1,0)</f>
        <v>0</v>
      </c>
      <c r="C1453" s="24">
        <v>1449</v>
      </c>
      <c r="D1453" s="432" t="str">
        <f>IF(C1453&gt;'C'!$Q$7,"",VLOOKUP(C1453,'C'!$O$9:$P$10,2,FALSE))</f>
        <v/>
      </c>
    </row>
    <row r="1454" spans="2:4" x14ac:dyDescent="0.2">
      <c r="B1454" s="431">
        <f>IF(LEFT($D1454,Dashboard!$N$4)=Dashboard!$N$5,MAX($B$4:$B1453)+1,0)</f>
        <v>0</v>
      </c>
      <c r="C1454" s="24">
        <v>1450</v>
      </c>
      <c r="D1454" s="432" t="str">
        <f>IF(C1454&gt;'C'!$Q$7,"",VLOOKUP(C1454,'C'!$O$9:$P$10,2,FALSE))</f>
        <v/>
      </c>
    </row>
    <row r="1455" spans="2:4" x14ac:dyDescent="0.2">
      <c r="B1455" s="431">
        <f>IF(LEFT($D1455,Dashboard!$N$4)=Dashboard!$N$5,MAX($B$4:$B1454)+1,0)</f>
        <v>0</v>
      </c>
      <c r="C1455" s="24">
        <v>1451</v>
      </c>
      <c r="D1455" s="432" t="str">
        <f>IF(C1455&gt;'C'!$Q$7,"",VLOOKUP(C1455,'C'!$O$9:$P$10,2,FALSE))</f>
        <v/>
      </c>
    </row>
    <row r="1456" spans="2:4" x14ac:dyDescent="0.2">
      <c r="B1456" s="431">
        <f>IF(LEFT($D1456,Dashboard!$N$4)=Dashboard!$N$5,MAX($B$4:$B1455)+1,0)</f>
        <v>0</v>
      </c>
      <c r="C1456" s="24">
        <v>1452</v>
      </c>
      <c r="D1456" s="432" t="str">
        <f>IF(C1456&gt;'C'!$Q$7,"",VLOOKUP(C1456,'C'!$O$9:$P$10,2,FALSE))</f>
        <v/>
      </c>
    </row>
    <row r="1457" spans="2:4" x14ac:dyDescent="0.2">
      <c r="B1457" s="431">
        <f>IF(LEFT($D1457,Dashboard!$N$4)=Dashboard!$N$5,MAX($B$4:$B1456)+1,0)</f>
        <v>0</v>
      </c>
      <c r="C1457" s="24">
        <v>1453</v>
      </c>
      <c r="D1457" s="432" t="str">
        <f>IF(C1457&gt;'C'!$Q$7,"",VLOOKUP(C1457,'C'!$O$9:$P$10,2,FALSE))</f>
        <v/>
      </c>
    </row>
    <row r="1458" spans="2:4" x14ac:dyDescent="0.2">
      <c r="B1458" s="431">
        <f>IF(LEFT($D1458,Dashboard!$N$4)=Dashboard!$N$5,MAX($B$4:$B1457)+1,0)</f>
        <v>0</v>
      </c>
      <c r="C1458" s="24">
        <v>1454</v>
      </c>
      <c r="D1458" s="432" t="str">
        <f>IF(C1458&gt;'C'!$Q$7,"",VLOOKUP(C1458,'C'!$O$9:$P$10,2,FALSE))</f>
        <v/>
      </c>
    </row>
    <row r="1459" spans="2:4" x14ac:dyDescent="0.2">
      <c r="B1459" s="431">
        <f>IF(LEFT($D1459,Dashboard!$N$4)=Dashboard!$N$5,MAX($B$4:$B1458)+1,0)</f>
        <v>0</v>
      </c>
      <c r="C1459" s="24">
        <v>1455</v>
      </c>
      <c r="D1459" s="432" t="str">
        <f>IF(C1459&gt;'C'!$Q$7,"",VLOOKUP(C1459,'C'!$O$9:$P$10,2,FALSE))</f>
        <v/>
      </c>
    </row>
    <row r="1460" spans="2:4" x14ac:dyDescent="0.2">
      <c r="B1460" s="431">
        <f>IF(LEFT($D1460,Dashboard!$N$4)=Dashboard!$N$5,MAX($B$4:$B1459)+1,0)</f>
        <v>0</v>
      </c>
      <c r="C1460" s="24">
        <v>1456</v>
      </c>
      <c r="D1460" s="432" t="str">
        <f>IF(C1460&gt;'C'!$Q$7,"",VLOOKUP(C1460,'C'!$O$9:$P$10,2,FALSE))</f>
        <v/>
      </c>
    </row>
    <row r="1461" spans="2:4" x14ac:dyDescent="0.2">
      <c r="B1461" s="431">
        <f>IF(LEFT($D1461,Dashboard!$N$4)=Dashboard!$N$5,MAX($B$4:$B1460)+1,0)</f>
        <v>0</v>
      </c>
      <c r="C1461" s="24">
        <v>1457</v>
      </c>
      <c r="D1461" s="432" t="str">
        <f>IF(C1461&gt;'C'!$Q$7,"",VLOOKUP(C1461,'C'!$O$9:$P$10,2,FALSE))</f>
        <v/>
      </c>
    </row>
    <row r="1462" spans="2:4" x14ac:dyDescent="0.2">
      <c r="B1462" s="431">
        <f>IF(LEFT($D1462,Dashboard!$N$4)=Dashboard!$N$5,MAX($B$4:$B1461)+1,0)</f>
        <v>0</v>
      </c>
      <c r="C1462" s="24">
        <v>1458</v>
      </c>
      <c r="D1462" s="432" t="str">
        <f>IF(C1462&gt;'C'!$Q$7,"",VLOOKUP(C1462,'C'!$O$9:$P$10,2,FALSE))</f>
        <v/>
      </c>
    </row>
    <row r="1463" spans="2:4" x14ac:dyDescent="0.2">
      <c r="B1463" s="431">
        <f>IF(LEFT($D1463,Dashboard!$N$4)=Dashboard!$N$5,MAX($B$4:$B1462)+1,0)</f>
        <v>0</v>
      </c>
      <c r="C1463" s="24">
        <v>1459</v>
      </c>
      <c r="D1463" s="432" t="str">
        <f>IF(C1463&gt;'C'!$Q$7,"",VLOOKUP(C1463,'C'!$O$9:$P$10,2,FALSE))</f>
        <v/>
      </c>
    </row>
    <row r="1464" spans="2:4" x14ac:dyDescent="0.2">
      <c r="B1464" s="431">
        <f>IF(LEFT($D1464,Dashboard!$N$4)=Dashboard!$N$5,MAX($B$4:$B1463)+1,0)</f>
        <v>0</v>
      </c>
      <c r="C1464" s="24">
        <v>1460</v>
      </c>
      <c r="D1464" s="432" t="str">
        <f>IF(C1464&gt;'C'!$Q$7,"",VLOOKUP(C1464,'C'!$O$9:$P$10,2,FALSE))</f>
        <v/>
      </c>
    </row>
    <row r="1465" spans="2:4" x14ac:dyDescent="0.2">
      <c r="B1465" s="431">
        <f>IF(LEFT($D1465,Dashboard!$N$4)=Dashboard!$N$5,MAX($B$4:$B1464)+1,0)</f>
        <v>0</v>
      </c>
      <c r="C1465" s="24">
        <v>1461</v>
      </c>
      <c r="D1465" s="432" t="str">
        <f>IF(C1465&gt;'C'!$Q$7,"",VLOOKUP(C1465,'C'!$O$9:$P$10,2,FALSE))</f>
        <v/>
      </c>
    </row>
    <row r="1466" spans="2:4" x14ac:dyDescent="0.2">
      <c r="B1466" s="431">
        <f>IF(LEFT($D1466,Dashboard!$N$4)=Dashboard!$N$5,MAX($B$4:$B1465)+1,0)</f>
        <v>0</v>
      </c>
      <c r="C1466" s="24">
        <v>1462</v>
      </c>
      <c r="D1466" s="432" t="str">
        <f>IF(C1466&gt;'C'!$Q$7,"",VLOOKUP(C1466,'C'!$O$9:$P$10,2,FALSE))</f>
        <v/>
      </c>
    </row>
    <row r="1467" spans="2:4" x14ac:dyDescent="0.2">
      <c r="B1467" s="431">
        <f>IF(LEFT($D1467,Dashboard!$N$4)=Dashboard!$N$5,MAX($B$4:$B1466)+1,0)</f>
        <v>0</v>
      </c>
      <c r="C1467" s="24">
        <v>1463</v>
      </c>
      <c r="D1467" s="432" t="str">
        <f>IF(C1467&gt;'C'!$Q$7,"",VLOOKUP(C1467,'C'!$O$9:$P$10,2,FALSE))</f>
        <v/>
      </c>
    </row>
    <row r="1468" spans="2:4" x14ac:dyDescent="0.2">
      <c r="B1468" s="431">
        <f>IF(LEFT($D1468,Dashboard!$N$4)=Dashboard!$N$5,MAX($B$4:$B1467)+1,0)</f>
        <v>0</v>
      </c>
      <c r="C1468" s="24">
        <v>1464</v>
      </c>
      <c r="D1468" s="432" t="str">
        <f>IF(C1468&gt;'C'!$Q$7,"",VLOOKUP(C1468,'C'!$O$9:$P$10,2,FALSE))</f>
        <v/>
      </c>
    </row>
    <row r="1469" spans="2:4" x14ac:dyDescent="0.2">
      <c r="B1469" s="431">
        <f>IF(LEFT($D1469,Dashboard!$N$4)=Dashboard!$N$5,MAX($B$4:$B1468)+1,0)</f>
        <v>0</v>
      </c>
      <c r="C1469" s="24">
        <v>1465</v>
      </c>
      <c r="D1469" s="432" t="str">
        <f>IF(C1469&gt;'C'!$Q$7,"",VLOOKUP(C1469,'C'!$O$9:$P$10,2,FALSE))</f>
        <v/>
      </c>
    </row>
    <row r="1470" spans="2:4" x14ac:dyDescent="0.2">
      <c r="B1470" s="431">
        <f>IF(LEFT($D1470,Dashboard!$N$4)=Dashboard!$N$5,MAX($B$4:$B1469)+1,0)</f>
        <v>0</v>
      </c>
      <c r="C1470" s="24">
        <v>1466</v>
      </c>
      <c r="D1470" s="432" t="str">
        <f>IF(C1470&gt;'C'!$Q$7,"",VLOOKUP(C1470,'C'!$O$9:$P$10,2,FALSE))</f>
        <v/>
      </c>
    </row>
    <row r="1471" spans="2:4" x14ac:dyDescent="0.2">
      <c r="B1471" s="431">
        <f>IF(LEFT($D1471,Dashboard!$N$4)=Dashboard!$N$5,MAX($B$4:$B1470)+1,0)</f>
        <v>0</v>
      </c>
      <c r="C1471" s="24">
        <v>1467</v>
      </c>
      <c r="D1471" s="432" t="str">
        <f>IF(C1471&gt;'C'!$Q$7,"",VLOOKUP(C1471,'C'!$O$9:$P$10,2,FALSE))</f>
        <v/>
      </c>
    </row>
    <row r="1472" spans="2:4" x14ac:dyDescent="0.2">
      <c r="B1472" s="431">
        <f>IF(LEFT($D1472,Dashboard!$N$4)=Dashboard!$N$5,MAX($B$4:$B1471)+1,0)</f>
        <v>0</v>
      </c>
      <c r="C1472" s="24">
        <v>1468</v>
      </c>
      <c r="D1472" s="432" t="str">
        <f>IF(C1472&gt;'C'!$Q$7,"",VLOOKUP(C1472,'C'!$O$9:$P$10,2,FALSE))</f>
        <v/>
      </c>
    </row>
    <row r="1473" spans="2:4" x14ac:dyDescent="0.2">
      <c r="B1473" s="431">
        <f>IF(LEFT($D1473,Dashboard!$N$4)=Dashboard!$N$5,MAX($B$4:$B1472)+1,0)</f>
        <v>0</v>
      </c>
      <c r="C1473" s="24">
        <v>1469</v>
      </c>
      <c r="D1473" s="432" t="str">
        <f>IF(C1473&gt;'C'!$Q$7,"",VLOOKUP(C1473,'C'!$O$9:$P$10,2,FALSE))</f>
        <v/>
      </c>
    </row>
    <row r="1474" spans="2:4" x14ac:dyDescent="0.2">
      <c r="B1474" s="431">
        <f>IF(LEFT($D1474,Dashboard!$N$4)=Dashboard!$N$5,MAX($B$4:$B1473)+1,0)</f>
        <v>0</v>
      </c>
      <c r="C1474" s="24">
        <v>1470</v>
      </c>
      <c r="D1474" s="432" t="str">
        <f>IF(C1474&gt;'C'!$Q$7,"",VLOOKUP(C1474,'C'!$O$9:$P$10,2,FALSE))</f>
        <v/>
      </c>
    </row>
    <row r="1475" spans="2:4" x14ac:dyDescent="0.2">
      <c r="B1475" s="431">
        <f>IF(LEFT($D1475,Dashboard!$N$4)=Dashboard!$N$5,MAX($B$4:$B1474)+1,0)</f>
        <v>0</v>
      </c>
      <c r="C1475" s="24">
        <v>1471</v>
      </c>
      <c r="D1475" s="432" t="str">
        <f>IF(C1475&gt;'C'!$Q$7,"",VLOOKUP(C1475,'C'!$O$9:$P$10,2,FALSE))</f>
        <v/>
      </c>
    </row>
    <row r="1476" spans="2:4" x14ac:dyDescent="0.2">
      <c r="B1476" s="431">
        <f>IF(LEFT($D1476,Dashboard!$N$4)=Dashboard!$N$5,MAX($B$4:$B1475)+1,0)</f>
        <v>0</v>
      </c>
      <c r="C1476" s="24">
        <v>1472</v>
      </c>
      <c r="D1476" s="432" t="str">
        <f>IF(C1476&gt;'C'!$Q$7,"",VLOOKUP(C1476,'C'!$O$9:$P$10,2,FALSE))</f>
        <v/>
      </c>
    </row>
    <row r="1477" spans="2:4" x14ac:dyDescent="0.2">
      <c r="B1477" s="431">
        <f>IF(LEFT($D1477,Dashboard!$N$4)=Dashboard!$N$5,MAX($B$4:$B1476)+1,0)</f>
        <v>0</v>
      </c>
      <c r="C1477" s="24">
        <v>1473</v>
      </c>
      <c r="D1477" s="432" t="str">
        <f>IF(C1477&gt;'C'!$Q$7,"",VLOOKUP(C1477,'C'!$O$9:$P$10,2,FALSE))</f>
        <v/>
      </c>
    </row>
    <row r="1478" spans="2:4" x14ac:dyDescent="0.2">
      <c r="B1478" s="431">
        <f>IF(LEFT($D1478,Dashboard!$N$4)=Dashboard!$N$5,MAX($B$4:$B1477)+1,0)</f>
        <v>0</v>
      </c>
      <c r="C1478" s="24">
        <v>1474</v>
      </c>
      <c r="D1478" s="432" t="str">
        <f>IF(C1478&gt;'C'!$Q$7,"",VLOOKUP(C1478,'C'!$O$9:$P$10,2,FALSE))</f>
        <v/>
      </c>
    </row>
    <row r="1479" spans="2:4" x14ac:dyDescent="0.2">
      <c r="B1479" s="431">
        <f>IF(LEFT($D1479,Dashboard!$N$4)=Dashboard!$N$5,MAX($B$4:$B1478)+1,0)</f>
        <v>0</v>
      </c>
      <c r="C1479" s="24">
        <v>1475</v>
      </c>
      <c r="D1479" s="432" t="str">
        <f>IF(C1479&gt;'C'!$Q$7,"",VLOOKUP(C1479,'C'!$O$9:$P$10,2,FALSE))</f>
        <v/>
      </c>
    </row>
    <row r="1480" spans="2:4" x14ac:dyDescent="0.2">
      <c r="B1480" s="431">
        <f>IF(LEFT($D1480,Dashboard!$N$4)=Dashboard!$N$5,MAX($B$4:$B1479)+1,0)</f>
        <v>0</v>
      </c>
      <c r="C1480" s="24">
        <v>1476</v>
      </c>
      <c r="D1480" s="432" t="str">
        <f>IF(C1480&gt;'C'!$Q$7,"",VLOOKUP(C1480,'C'!$O$9:$P$10,2,FALSE))</f>
        <v/>
      </c>
    </row>
    <row r="1481" spans="2:4" x14ac:dyDescent="0.2">
      <c r="B1481" s="431">
        <f>IF(LEFT($D1481,Dashboard!$N$4)=Dashboard!$N$5,MAX($B$4:$B1480)+1,0)</f>
        <v>0</v>
      </c>
      <c r="C1481" s="24">
        <v>1477</v>
      </c>
      <c r="D1481" s="432" t="str">
        <f>IF(C1481&gt;'C'!$Q$7,"",VLOOKUP(C1481,'C'!$O$9:$P$10,2,FALSE))</f>
        <v/>
      </c>
    </row>
    <row r="1482" spans="2:4" x14ac:dyDescent="0.2">
      <c r="B1482" s="431">
        <f>IF(LEFT($D1482,Dashboard!$N$4)=Dashboard!$N$5,MAX($B$4:$B1481)+1,0)</f>
        <v>0</v>
      </c>
      <c r="C1482" s="24">
        <v>1478</v>
      </c>
      <c r="D1482" s="432" t="str">
        <f>IF(C1482&gt;'C'!$Q$7,"",VLOOKUP(C1482,'C'!$O$9:$P$10,2,FALSE))</f>
        <v/>
      </c>
    </row>
    <row r="1483" spans="2:4" x14ac:dyDescent="0.2">
      <c r="B1483" s="431">
        <f>IF(LEFT($D1483,Dashboard!$N$4)=Dashboard!$N$5,MAX($B$4:$B1482)+1,0)</f>
        <v>0</v>
      </c>
      <c r="C1483" s="24">
        <v>1479</v>
      </c>
      <c r="D1483" s="432" t="str">
        <f>IF(C1483&gt;'C'!$Q$7,"",VLOOKUP(C1483,'C'!$O$9:$P$10,2,FALSE))</f>
        <v/>
      </c>
    </row>
    <row r="1484" spans="2:4" x14ac:dyDescent="0.2">
      <c r="B1484" s="431">
        <f>IF(LEFT($D1484,Dashboard!$N$4)=Dashboard!$N$5,MAX($B$4:$B1483)+1,0)</f>
        <v>0</v>
      </c>
      <c r="C1484" s="24">
        <v>1480</v>
      </c>
      <c r="D1484" s="432" t="str">
        <f>IF(C1484&gt;'C'!$Q$7,"",VLOOKUP(C1484,'C'!$O$9:$P$10,2,FALSE))</f>
        <v/>
      </c>
    </row>
    <row r="1485" spans="2:4" x14ac:dyDescent="0.2">
      <c r="B1485" s="431">
        <f>IF(LEFT($D1485,Dashboard!$N$4)=Dashboard!$N$5,MAX($B$4:$B1484)+1,0)</f>
        <v>0</v>
      </c>
      <c r="C1485" s="24">
        <v>1481</v>
      </c>
      <c r="D1485" s="432" t="str">
        <f>IF(C1485&gt;'C'!$Q$7,"",VLOOKUP(C1485,'C'!$O$9:$P$10,2,FALSE))</f>
        <v/>
      </c>
    </row>
    <row r="1486" spans="2:4" x14ac:dyDescent="0.2">
      <c r="B1486" s="431">
        <f>IF(LEFT($D1486,Dashboard!$N$4)=Dashboard!$N$5,MAX($B$4:$B1485)+1,0)</f>
        <v>0</v>
      </c>
      <c r="C1486" s="24">
        <v>1482</v>
      </c>
      <c r="D1486" s="432" t="str">
        <f>IF(C1486&gt;'C'!$Q$7,"",VLOOKUP(C1486,'C'!$O$9:$P$10,2,FALSE))</f>
        <v/>
      </c>
    </row>
    <row r="1487" spans="2:4" x14ac:dyDescent="0.2">
      <c r="B1487" s="431">
        <f>IF(LEFT($D1487,Dashboard!$N$4)=Dashboard!$N$5,MAX($B$4:$B1486)+1,0)</f>
        <v>0</v>
      </c>
      <c r="C1487" s="24">
        <v>1483</v>
      </c>
      <c r="D1487" s="432" t="str">
        <f>IF(C1487&gt;'C'!$Q$7,"",VLOOKUP(C1487,'C'!$O$9:$P$10,2,FALSE))</f>
        <v/>
      </c>
    </row>
    <row r="1488" spans="2:4" x14ac:dyDescent="0.2">
      <c r="B1488" s="431">
        <f>IF(LEFT($D1488,Dashboard!$N$4)=Dashboard!$N$5,MAX($B$4:$B1487)+1,0)</f>
        <v>0</v>
      </c>
      <c r="C1488" s="24">
        <v>1484</v>
      </c>
      <c r="D1488" s="432" t="str">
        <f>IF(C1488&gt;'C'!$Q$7,"",VLOOKUP(C1488,'C'!$O$9:$P$10,2,FALSE))</f>
        <v/>
      </c>
    </row>
    <row r="1489" spans="2:4" x14ac:dyDescent="0.2">
      <c r="B1489" s="431">
        <f>IF(LEFT($D1489,Dashboard!$N$4)=Dashboard!$N$5,MAX($B$4:$B1488)+1,0)</f>
        <v>0</v>
      </c>
      <c r="C1489" s="24">
        <v>1485</v>
      </c>
      <c r="D1489" s="432" t="str">
        <f>IF(C1489&gt;'C'!$Q$7,"",VLOOKUP(C1489,'C'!$O$9:$P$10,2,FALSE))</f>
        <v/>
      </c>
    </row>
    <row r="1490" spans="2:4" x14ac:dyDescent="0.2">
      <c r="B1490" s="431">
        <f>IF(LEFT($D1490,Dashboard!$N$4)=Dashboard!$N$5,MAX($B$4:$B1489)+1,0)</f>
        <v>0</v>
      </c>
      <c r="C1490" s="24">
        <v>1486</v>
      </c>
      <c r="D1490" s="432" t="str">
        <f>IF(C1490&gt;'C'!$Q$7,"",VLOOKUP(C1490,'C'!$O$9:$P$10,2,FALSE))</f>
        <v/>
      </c>
    </row>
    <row r="1491" spans="2:4" x14ac:dyDescent="0.2">
      <c r="B1491" s="431">
        <f>IF(LEFT($D1491,Dashboard!$N$4)=Dashboard!$N$5,MAX($B$4:$B1490)+1,0)</f>
        <v>0</v>
      </c>
      <c r="C1491" s="24">
        <v>1487</v>
      </c>
      <c r="D1491" s="432" t="str">
        <f>IF(C1491&gt;'C'!$Q$7,"",VLOOKUP(C1491,'C'!$O$9:$P$10,2,FALSE))</f>
        <v/>
      </c>
    </row>
    <row r="1492" spans="2:4" x14ac:dyDescent="0.2">
      <c r="B1492" s="431">
        <f>IF(LEFT($D1492,Dashboard!$N$4)=Dashboard!$N$5,MAX($B$4:$B1491)+1,0)</f>
        <v>0</v>
      </c>
      <c r="C1492" s="24">
        <v>1488</v>
      </c>
      <c r="D1492" s="432" t="str">
        <f>IF(C1492&gt;'C'!$Q$7,"",VLOOKUP(C1492,'C'!$O$9:$P$10,2,FALSE))</f>
        <v/>
      </c>
    </row>
    <row r="1493" spans="2:4" x14ac:dyDescent="0.2">
      <c r="B1493" s="431">
        <f>IF(LEFT($D1493,Dashboard!$N$4)=Dashboard!$N$5,MAX($B$4:$B1492)+1,0)</f>
        <v>0</v>
      </c>
      <c r="C1493" s="24">
        <v>1489</v>
      </c>
      <c r="D1493" s="432" t="str">
        <f>IF(C1493&gt;'C'!$Q$7,"",VLOOKUP(C1493,'C'!$O$9:$P$10,2,FALSE))</f>
        <v/>
      </c>
    </row>
    <row r="1494" spans="2:4" x14ac:dyDescent="0.2">
      <c r="B1494" s="431">
        <f>IF(LEFT($D1494,Dashboard!$N$4)=Dashboard!$N$5,MAX($B$4:$B1493)+1,0)</f>
        <v>0</v>
      </c>
      <c r="C1494" s="24">
        <v>1490</v>
      </c>
      <c r="D1494" s="432" t="str">
        <f>IF(C1494&gt;'C'!$Q$7,"",VLOOKUP(C1494,'C'!$O$9:$P$10,2,FALSE))</f>
        <v/>
      </c>
    </row>
    <row r="1495" spans="2:4" x14ac:dyDescent="0.2">
      <c r="B1495" s="431">
        <f>IF(LEFT($D1495,Dashboard!$N$4)=Dashboard!$N$5,MAX($B$4:$B1494)+1,0)</f>
        <v>0</v>
      </c>
      <c r="C1495" s="24">
        <v>1491</v>
      </c>
      <c r="D1495" s="432" t="str">
        <f>IF(C1495&gt;'C'!$Q$7,"",VLOOKUP(C1495,'C'!$O$9:$P$10,2,FALSE))</f>
        <v/>
      </c>
    </row>
    <row r="1496" spans="2:4" x14ac:dyDescent="0.2">
      <c r="B1496" s="431">
        <f>IF(LEFT($D1496,Dashboard!$N$4)=Dashboard!$N$5,MAX($B$4:$B1495)+1,0)</f>
        <v>0</v>
      </c>
      <c r="C1496" s="24">
        <v>1492</v>
      </c>
      <c r="D1496" s="432" t="str">
        <f>IF(C1496&gt;'C'!$Q$7,"",VLOOKUP(C1496,'C'!$O$9:$P$10,2,FALSE))</f>
        <v/>
      </c>
    </row>
    <row r="1497" spans="2:4" x14ac:dyDescent="0.2">
      <c r="B1497" s="431">
        <f>IF(LEFT($D1497,Dashboard!$N$4)=Dashboard!$N$5,MAX($B$4:$B1496)+1,0)</f>
        <v>0</v>
      </c>
      <c r="C1497" s="24">
        <v>1493</v>
      </c>
      <c r="D1497" s="432" t="str">
        <f>IF(C1497&gt;'C'!$Q$7,"",VLOOKUP(C1497,'C'!$O$9:$P$10,2,FALSE))</f>
        <v/>
      </c>
    </row>
    <row r="1498" spans="2:4" x14ac:dyDescent="0.2">
      <c r="B1498" s="431">
        <f>IF(LEFT($D1498,Dashboard!$N$4)=Dashboard!$N$5,MAX($B$4:$B1497)+1,0)</f>
        <v>0</v>
      </c>
      <c r="C1498" s="24">
        <v>1494</v>
      </c>
      <c r="D1498" s="432" t="str">
        <f>IF(C1498&gt;'C'!$Q$7,"",VLOOKUP(C1498,'C'!$O$9:$P$10,2,FALSE))</f>
        <v/>
      </c>
    </row>
    <row r="1499" spans="2:4" x14ac:dyDescent="0.2">
      <c r="B1499" s="431">
        <f>IF(LEFT($D1499,Dashboard!$N$4)=Dashboard!$N$5,MAX($B$4:$B1498)+1,0)</f>
        <v>0</v>
      </c>
      <c r="C1499" s="24">
        <v>1495</v>
      </c>
      <c r="D1499" s="432" t="str">
        <f>IF(C1499&gt;'C'!$Q$7,"",VLOOKUP(C1499,'C'!$O$9:$P$10,2,FALSE))</f>
        <v/>
      </c>
    </row>
    <row r="1500" spans="2:4" x14ac:dyDescent="0.2">
      <c r="B1500" s="431">
        <f>IF(LEFT($D1500,Dashboard!$N$4)=Dashboard!$N$5,MAX($B$4:$B1499)+1,0)</f>
        <v>0</v>
      </c>
      <c r="C1500" s="24">
        <v>1496</v>
      </c>
      <c r="D1500" s="432" t="str">
        <f>IF(C1500&gt;'C'!$Q$7,"",VLOOKUP(C1500,'C'!$O$9:$P$10,2,FALSE))</f>
        <v/>
      </c>
    </row>
    <row r="1501" spans="2:4" x14ac:dyDescent="0.2">
      <c r="B1501" s="431">
        <f>IF(LEFT($D1501,Dashboard!$N$4)=Dashboard!$N$5,MAX($B$4:$B1500)+1,0)</f>
        <v>0</v>
      </c>
      <c r="C1501" s="24">
        <v>1497</v>
      </c>
      <c r="D1501" s="432" t="str">
        <f>IF(C1501&gt;'C'!$Q$7,"",VLOOKUP(C1501,'C'!$O$9:$P$10,2,FALSE))</f>
        <v/>
      </c>
    </row>
    <row r="1502" spans="2:4" x14ac:dyDescent="0.2">
      <c r="B1502" s="431">
        <f>IF(LEFT($D1502,Dashboard!$N$4)=Dashboard!$N$5,MAX($B$4:$B1501)+1,0)</f>
        <v>0</v>
      </c>
      <c r="C1502" s="24">
        <v>1498</v>
      </c>
      <c r="D1502" s="432" t="str">
        <f>IF(C1502&gt;'C'!$Q$7,"",VLOOKUP(C1502,'C'!$O$9:$P$10,2,FALSE))</f>
        <v/>
      </c>
    </row>
    <row r="1503" spans="2:4" x14ac:dyDescent="0.2">
      <c r="B1503" s="431">
        <f>IF(LEFT($D1503,Dashboard!$N$4)=Dashboard!$N$5,MAX($B$4:$B1502)+1,0)</f>
        <v>0</v>
      </c>
      <c r="C1503" s="24">
        <v>1499</v>
      </c>
      <c r="D1503" s="432" t="str">
        <f>IF(C1503&gt;'C'!$Q$7,"",VLOOKUP(C1503,'C'!$O$9:$P$10,2,FALSE))</f>
        <v/>
      </c>
    </row>
    <row r="1504" spans="2:4" x14ac:dyDescent="0.2">
      <c r="B1504" s="431">
        <f>IF(LEFT($D1504,Dashboard!$N$4)=Dashboard!$N$5,MAX($B$4:$B1503)+1,0)</f>
        <v>0</v>
      </c>
      <c r="C1504" s="24">
        <v>1500</v>
      </c>
      <c r="D1504" s="432" t="str">
        <f>IF(C1504&gt;'C'!$Q$7,"",VLOOKUP(C1504,'C'!$O$9:$P$10,2,FALSE))</f>
        <v/>
      </c>
    </row>
    <row r="1505" spans="2:4" x14ac:dyDescent="0.2">
      <c r="B1505" s="431">
        <f>IF(LEFT($D1505,Dashboard!$N$4)=Dashboard!$N$5,MAX($B$4:$B1504)+1,0)</f>
        <v>0</v>
      </c>
      <c r="C1505" s="24">
        <v>1501</v>
      </c>
      <c r="D1505" s="432" t="str">
        <f>IF(C1505&gt;'C'!$Q$7,"",VLOOKUP(C1505,'C'!$O$9:$P$10,2,FALSE))</f>
        <v/>
      </c>
    </row>
    <row r="1506" spans="2:4" x14ac:dyDescent="0.2">
      <c r="B1506" s="431">
        <f>IF(LEFT($D1506,Dashboard!$N$4)=Dashboard!$N$5,MAX($B$4:$B1505)+1,0)</f>
        <v>0</v>
      </c>
      <c r="C1506" s="24">
        <v>1502</v>
      </c>
      <c r="D1506" s="432" t="str">
        <f>IF(C1506&gt;'C'!$Q$7,"",VLOOKUP(C1506,'C'!$O$9:$P$10,2,FALSE))</f>
        <v/>
      </c>
    </row>
    <row r="1507" spans="2:4" x14ac:dyDescent="0.2">
      <c r="B1507" s="431">
        <f>IF(LEFT($D1507,Dashboard!$N$4)=Dashboard!$N$5,MAX($B$4:$B1506)+1,0)</f>
        <v>0</v>
      </c>
      <c r="C1507" s="24">
        <v>1503</v>
      </c>
      <c r="D1507" s="432" t="str">
        <f>IF(C1507&gt;'C'!$Q$7,"",VLOOKUP(C1507,'C'!$O$9:$P$10,2,FALSE))</f>
        <v/>
      </c>
    </row>
    <row r="1508" spans="2:4" x14ac:dyDescent="0.2">
      <c r="B1508" s="431">
        <f>IF(LEFT($D1508,Dashboard!$N$4)=Dashboard!$N$5,MAX($B$4:$B1507)+1,0)</f>
        <v>0</v>
      </c>
      <c r="C1508" s="24">
        <v>1504</v>
      </c>
      <c r="D1508" s="432" t="str">
        <f>IF(C1508&gt;'C'!$Q$7,"",VLOOKUP(C1508,'C'!$O$9:$P$10,2,FALSE))</f>
        <v/>
      </c>
    </row>
    <row r="1509" spans="2:4" x14ac:dyDescent="0.2">
      <c r="B1509" s="431">
        <f>IF(LEFT($D1509,Dashboard!$N$4)=Dashboard!$N$5,MAX($B$4:$B1508)+1,0)</f>
        <v>0</v>
      </c>
      <c r="C1509" s="24">
        <v>1505</v>
      </c>
      <c r="D1509" s="432" t="str">
        <f>IF(C1509&gt;'C'!$Q$7,"",VLOOKUP(C1509,'C'!$O$9:$P$10,2,FALSE))</f>
        <v/>
      </c>
    </row>
    <row r="1510" spans="2:4" x14ac:dyDescent="0.2">
      <c r="B1510" s="431">
        <f>IF(LEFT($D1510,Dashboard!$N$4)=Dashboard!$N$5,MAX($B$4:$B1509)+1,0)</f>
        <v>0</v>
      </c>
      <c r="C1510" s="24">
        <v>1506</v>
      </c>
      <c r="D1510" s="432" t="str">
        <f>IF(C1510&gt;'C'!$Q$7,"",VLOOKUP(C1510,'C'!$O$9:$P$10,2,FALSE))</f>
        <v/>
      </c>
    </row>
    <row r="1511" spans="2:4" x14ac:dyDescent="0.2">
      <c r="B1511" s="431">
        <f>IF(LEFT($D1511,Dashboard!$N$4)=Dashboard!$N$5,MAX($B$4:$B1510)+1,0)</f>
        <v>0</v>
      </c>
      <c r="C1511" s="24">
        <v>1507</v>
      </c>
      <c r="D1511" s="432" t="str">
        <f>IF(C1511&gt;'C'!$Q$7,"",VLOOKUP(C1511,'C'!$O$9:$P$10,2,FALSE))</f>
        <v/>
      </c>
    </row>
    <row r="1512" spans="2:4" x14ac:dyDescent="0.2">
      <c r="B1512" s="431">
        <f>IF(LEFT($D1512,Dashboard!$N$4)=Dashboard!$N$5,MAX($B$4:$B1511)+1,0)</f>
        <v>0</v>
      </c>
      <c r="C1512" s="24">
        <v>1508</v>
      </c>
      <c r="D1512" s="432" t="str">
        <f>IF(C1512&gt;'C'!$Q$7,"",VLOOKUP(C1512,'C'!$O$9:$P$10,2,FALSE))</f>
        <v/>
      </c>
    </row>
    <row r="1513" spans="2:4" x14ac:dyDescent="0.2">
      <c r="B1513" s="431">
        <f>IF(LEFT($D1513,Dashboard!$N$4)=Dashboard!$N$5,MAX($B$4:$B1512)+1,0)</f>
        <v>0</v>
      </c>
      <c r="C1513" s="24">
        <v>1509</v>
      </c>
      <c r="D1513" s="432" t="str">
        <f>IF(C1513&gt;'C'!$Q$7,"",VLOOKUP(C1513,'C'!$O$9:$P$10,2,FALSE))</f>
        <v/>
      </c>
    </row>
    <row r="1514" spans="2:4" x14ac:dyDescent="0.2">
      <c r="B1514" s="431">
        <f>IF(LEFT($D1514,Dashboard!$N$4)=Dashboard!$N$5,MAX($B$4:$B1513)+1,0)</f>
        <v>0</v>
      </c>
      <c r="C1514" s="24">
        <v>1510</v>
      </c>
      <c r="D1514" s="432" t="str">
        <f>IF(C1514&gt;'C'!$Q$7,"",VLOOKUP(C1514,'C'!$O$9:$P$10,2,FALSE))</f>
        <v/>
      </c>
    </row>
    <row r="1515" spans="2:4" x14ac:dyDescent="0.2">
      <c r="B1515" s="431">
        <f>IF(LEFT($D1515,Dashboard!$N$4)=Dashboard!$N$5,MAX($B$4:$B1514)+1,0)</f>
        <v>0</v>
      </c>
      <c r="C1515" s="24">
        <v>1511</v>
      </c>
      <c r="D1515" s="432" t="str">
        <f>IF(C1515&gt;'C'!$Q$7,"",VLOOKUP(C1515,'C'!$O$9:$P$10,2,FALSE))</f>
        <v/>
      </c>
    </row>
    <row r="1516" spans="2:4" x14ac:dyDescent="0.2">
      <c r="B1516" s="431">
        <f>IF(LEFT($D1516,Dashboard!$N$4)=Dashboard!$N$5,MAX($B$4:$B1515)+1,0)</f>
        <v>0</v>
      </c>
      <c r="C1516" s="24">
        <v>1512</v>
      </c>
      <c r="D1516" s="432" t="str">
        <f>IF(C1516&gt;'C'!$Q$7,"",VLOOKUP(C1516,'C'!$O$9:$P$10,2,FALSE))</f>
        <v/>
      </c>
    </row>
    <row r="1517" spans="2:4" x14ac:dyDescent="0.2">
      <c r="B1517" s="431">
        <f>IF(LEFT($D1517,Dashboard!$N$4)=Dashboard!$N$5,MAX($B$4:$B1516)+1,0)</f>
        <v>0</v>
      </c>
      <c r="C1517" s="24">
        <v>1513</v>
      </c>
      <c r="D1517" s="432" t="str">
        <f>IF(C1517&gt;'C'!$Q$7,"",VLOOKUP(C1517,'C'!$O$9:$P$10,2,FALSE))</f>
        <v/>
      </c>
    </row>
    <row r="1518" spans="2:4" x14ac:dyDescent="0.2">
      <c r="B1518" s="431">
        <f>IF(LEFT($D1518,Dashboard!$N$4)=Dashboard!$N$5,MAX($B$4:$B1517)+1,0)</f>
        <v>0</v>
      </c>
      <c r="C1518" s="24">
        <v>1514</v>
      </c>
      <c r="D1518" s="432" t="str">
        <f>IF(C1518&gt;'C'!$Q$7,"",VLOOKUP(C1518,'C'!$O$9:$P$10,2,FALSE))</f>
        <v/>
      </c>
    </row>
    <row r="1519" spans="2:4" x14ac:dyDescent="0.2">
      <c r="B1519" s="431">
        <f>IF(LEFT($D1519,Dashboard!$N$4)=Dashboard!$N$5,MAX($B$4:$B1518)+1,0)</f>
        <v>0</v>
      </c>
      <c r="C1519" s="24">
        <v>1515</v>
      </c>
      <c r="D1519" s="432" t="str">
        <f>IF(C1519&gt;'C'!$Q$7,"",VLOOKUP(C1519,'C'!$O$9:$P$10,2,FALSE))</f>
        <v/>
      </c>
    </row>
    <row r="1520" spans="2:4" x14ac:dyDescent="0.2">
      <c r="B1520" s="431">
        <f>IF(LEFT($D1520,Dashboard!$N$4)=Dashboard!$N$5,MAX($B$4:$B1519)+1,0)</f>
        <v>0</v>
      </c>
      <c r="C1520" s="24">
        <v>1516</v>
      </c>
      <c r="D1520" s="432" t="str">
        <f>IF(C1520&gt;'C'!$Q$7,"",VLOOKUP(C1520,'C'!$O$9:$P$10,2,FALSE))</f>
        <v/>
      </c>
    </row>
    <row r="1521" spans="2:4" x14ac:dyDescent="0.2">
      <c r="B1521" s="431">
        <f>IF(LEFT($D1521,Dashboard!$N$4)=Dashboard!$N$5,MAX($B$4:$B1520)+1,0)</f>
        <v>0</v>
      </c>
      <c r="C1521" s="24">
        <v>1517</v>
      </c>
      <c r="D1521" s="432" t="str">
        <f>IF(C1521&gt;'C'!$Q$7,"",VLOOKUP(C1521,'C'!$O$9:$P$10,2,FALSE))</f>
        <v/>
      </c>
    </row>
    <row r="1522" spans="2:4" x14ac:dyDescent="0.2">
      <c r="B1522" s="431">
        <f>IF(LEFT($D1522,Dashboard!$N$4)=Dashboard!$N$5,MAX($B$4:$B1521)+1,0)</f>
        <v>0</v>
      </c>
      <c r="C1522" s="24">
        <v>1518</v>
      </c>
      <c r="D1522" s="432" t="str">
        <f>IF(C1522&gt;'C'!$Q$7,"",VLOOKUP(C1522,'C'!$O$9:$P$10,2,FALSE))</f>
        <v/>
      </c>
    </row>
    <row r="1523" spans="2:4" x14ac:dyDescent="0.2">
      <c r="B1523" s="431">
        <f>IF(LEFT($D1523,Dashboard!$N$4)=Dashboard!$N$5,MAX($B$4:$B1522)+1,0)</f>
        <v>0</v>
      </c>
      <c r="C1523" s="24">
        <v>1519</v>
      </c>
      <c r="D1523" s="432" t="str">
        <f>IF(C1523&gt;'C'!$Q$7,"",VLOOKUP(C1523,'C'!$O$9:$P$10,2,FALSE))</f>
        <v/>
      </c>
    </row>
    <row r="1524" spans="2:4" x14ac:dyDescent="0.2">
      <c r="B1524" s="431">
        <f>IF(LEFT($D1524,Dashboard!$N$4)=Dashboard!$N$5,MAX($B$4:$B1523)+1,0)</f>
        <v>0</v>
      </c>
      <c r="C1524" s="24">
        <v>1520</v>
      </c>
      <c r="D1524" s="432" t="str">
        <f>IF(C1524&gt;'C'!$Q$7,"",VLOOKUP(C1524,'C'!$O$9:$P$10,2,FALSE))</f>
        <v/>
      </c>
    </row>
    <row r="1525" spans="2:4" x14ac:dyDescent="0.2">
      <c r="B1525" s="431">
        <f>IF(LEFT($D1525,Dashboard!$N$4)=Dashboard!$N$5,MAX($B$4:$B1524)+1,0)</f>
        <v>0</v>
      </c>
      <c r="C1525" s="24">
        <v>1521</v>
      </c>
      <c r="D1525" s="432" t="str">
        <f>IF(C1525&gt;'C'!$Q$7,"",VLOOKUP(C1525,'C'!$O$9:$P$10,2,FALSE))</f>
        <v/>
      </c>
    </row>
    <row r="1526" spans="2:4" x14ac:dyDescent="0.2">
      <c r="B1526" s="431">
        <f>IF(LEFT($D1526,Dashboard!$N$4)=Dashboard!$N$5,MAX($B$4:$B1525)+1,0)</f>
        <v>0</v>
      </c>
      <c r="C1526" s="24">
        <v>1522</v>
      </c>
      <c r="D1526" s="432" t="str">
        <f>IF(C1526&gt;'C'!$Q$7,"",VLOOKUP(C1526,'C'!$O$9:$P$10,2,FALSE))</f>
        <v/>
      </c>
    </row>
    <row r="1527" spans="2:4" x14ac:dyDescent="0.2">
      <c r="B1527" s="431">
        <f>IF(LEFT($D1527,Dashboard!$N$4)=Dashboard!$N$5,MAX($B$4:$B1526)+1,0)</f>
        <v>0</v>
      </c>
      <c r="C1527" s="24">
        <v>1523</v>
      </c>
      <c r="D1527" s="432" t="str">
        <f>IF(C1527&gt;'C'!$Q$7,"",VLOOKUP(C1527,'C'!$O$9:$P$10,2,FALSE))</f>
        <v/>
      </c>
    </row>
    <row r="1528" spans="2:4" x14ac:dyDescent="0.2">
      <c r="B1528" s="431">
        <f>IF(LEFT($D1528,Dashboard!$N$4)=Dashboard!$N$5,MAX($B$4:$B1527)+1,0)</f>
        <v>0</v>
      </c>
      <c r="C1528" s="24">
        <v>1524</v>
      </c>
      <c r="D1528" s="432" t="str">
        <f>IF(C1528&gt;'C'!$Q$7,"",VLOOKUP(C1528,'C'!$O$9:$P$10,2,FALSE))</f>
        <v/>
      </c>
    </row>
    <row r="1529" spans="2:4" x14ac:dyDescent="0.2">
      <c r="B1529" s="431">
        <f>IF(LEFT($D1529,Dashboard!$N$4)=Dashboard!$N$5,MAX($B$4:$B1528)+1,0)</f>
        <v>0</v>
      </c>
      <c r="C1529" s="24">
        <v>1525</v>
      </c>
      <c r="D1529" s="432" t="str">
        <f>IF(C1529&gt;'C'!$Q$7,"",VLOOKUP(C1529,'C'!$O$9:$P$10,2,FALSE))</f>
        <v/>
      </c>
    </row>
    <row r="1530" spans="2:4" x14ac:dyDescent="0.2">
      <c r="B1530" s="431">
        <f>IF(LEFT($D1530,Dashboard!$N$4)=Dashboard!$N$5,MAX($B$4:$B1529)+1,0)</f>
        <v>0</v>
      </c>
      <c r="C1530" s="24">
        <v>1526</v>
      </c>
      <c r="D1530" s="432" t="str">
        <f>IF(C1530&gt;'C'!$Q$7,"",VLOOKUP(C1530,'C'!$O$9:$P$10,2,FALSE))</f>
        <v/>
      </c>
    </row>
    <row r="1531" spans="2:4" x14ac:dyDescent="0.2">
      <c r="B1531" s="431">
        <f>IF(LEFT($D1531,Dashboard!$N$4)=Dashboard!$N$5,MAX($B$4:$B1530)+1,0)</f>
        <v>0</v>
      </c>
      <c r="C1531" s="24">
        <v>1527</v>
      </c>
      <c r="D1531" s="432" t="str">
        <f>IF(C1531&gt;'C'!$Q$7,"",VLOOKUP(C1531,'C'!$O$9:$P$10,2,FALSE))</f>
        <v/>
      </c>
    </row>
    <row r="1532" spans="2:4" x14ac:dyDescent="0.2">
      <c r="B1532" s="431">
        <f>IF(LEFT($D1532,Dashboard!$N$4)=Dashboard!$N$5,MAX($B$4:$B1531)+1,0)</f>
        <v>0</v>
      </c>
      <c r="C1532" s="24">
        <v>1528</v>
      </c>
      <c r="D1532" s="432" t="str">
        <f>IF(C1532&gt;'C'!$Q$7,"",VLOOKUP(C1532,'C'!$O$9:$P$10,2,FALSE))</f>
        <v/>
      </c>
    </row>
    <row r="1533" spans="2:4" x14ac:dyDescent="0.2">
      <c r="B1533" s="431">
        <f>IF(LEFT($D1533,Dashboard!$N$4)=Dashboard!$N$5,MAX($B$4:$B1532)+1,0)</f>
        <v>0</v>
      </c>
      <c r="C1533" s="24">
        <v>1529</v>
      </c>
      <c r="D1533" s="432" t="str">
        <f>IF(C1533&gt;'C'!$Q$7,"",VLOOKUP(C1533,'C'!$O$9:$P$10,2,FALSE))</f>
        <v/>
      </c>
    </row>
    <row r="1534" spans="2:4" x14ac:dyDescent="0.2">
      <c r="B1534" s="431">
        <f>IF(LEFT($D1534,Dashboard!$N$4)=Dashboard!$N$5,MAX($B$4:$B1533)+1,0)</f>
        <v>0</v>
      </c>
      <c r="C1534" s="24">
        <v>1530</v>
      </c>
      <c r="D1534" s="432" t="str">
        <f>IF(C1534&gt;'C'!$Q$7,"",VLOOKUP(C1534,'C'!$O$9:$P$10,2,FALSE))</f>
        <v/>
      </c>
    </row>
    <row r="1535" spans="2:4" x14ac:dyDescent="0.2">
      <c r="B1535" s="431">
        <f>IF(LEFT($D1535,Dashboard!$N$4)=Dashboard!$N$5,MAX($B$4:$B1534)+1,0)</f>
        <v>0</v>
      </c>
      <c r="C1535" s="24">
        <v>1531</v>
      </c>
      <c r="D1535" s="432" t="str">
        <f>IF(C1535&gt;'C'!$Q$7,"",VLOOKUP(C1535,'C'!$O$9:$P$10,2,FALSE))</f>
        <v/>
      </c>
    </row>
    <row r="1536" spans="2:4" x14ac:dyDescent="0.2">
      <c r="B1536" s="431">
        <f>IF(LEFT($D1536,Dashboard!$N$4)=Dashboard!$N$5,MAX($B$4:$B1535)+1,0)</f>
        <v>0</v>
      </c>
      <c r="C1536" s="24">
        <v>1532</v>
      </c>
      <c r="D1536" s="432" t="str">
        <f>IF(C1536&gt;'C'!$Q$7,"",VLOOKUP(C1536,'C'!$O$9:$P$10,2,FALSE))</f>
        <v/>
      </c>
    </row>
    <row r="1537" spans="2:4" x14ac:dyDescent="0.2">
      <c r="B1537" s="431">
        <f>IF(LEFT($D1537,Dashboard!$N$4)=Dashboard!$N$5,MAX($B$4:$B1536)+1,0)</f>
        <v>0</v>
      </c>
      <c r="C1537" s="24">
        <v>1533</v>
      </c>
      <c r="D1537" s="432" t="str">
        <f>IF(C1537&gt;'C'!$Q$7,"",VLOOKUP(C1537,'C'!$O$9:$P$10,2,FALSE))</f>
        <v/>
      </c>
    </row>
    <row r="1538" spans="2:4" x14ac:dyDescent="0.2">
      <c r="B1538" s="431">
        <f>IF(LEFT($D1538,Dashboard!$N$4)=Dashboard!$N$5,MAX($B$4:$B1537)+1,0)</f>
        <v>0</v>
      </c>
      <c r="C1538" s="24">
        <v>1534</v>
      </c>
      <c r="D1538" s="432" t="str">
        <f>IF(C1538&gt;'C'!$Q$7,"",VLOOKUP(C1538,'C'!$O$9:$P$10,2,FALSE))</f>
        <v/>
      </c>
    </row>
    <row r="1539" spans="2:4" x14ac:dyDescent="0.2">
      <c r="B1539" s="431">
        <f>IF(LEFT($D1539,Dashboard!$N$4)=Dashboard!$N$5,MAX($B$4:$B1538)+1,0)</f>
        <v>0</v>
      </c>
      <c r="C1539" s="24">
        <v>1535</v>
      </c>
      <c r="D1539" s="432" t="str">
        <f>IF(C1539&gt;'C'!$Q$7,"",VLOOKUP(C1539,'C'!$O$9:$P$10,2,FALSE))</f>
        <v/>
      </c>
    </row>
    <row r="1540" spans="2:4" x14ac:dyDescent="0.2">
      <c r="B1540" s="431">
        <f>IF(LEFT($D1540,Dashboard!$N$4)=Dashboard!$N$5,MAX($B$4:$B1539)+1,0)</f>
        <v>0</v>
      </c>
      <c r="C1540" s="24">
        <v>1536</v>
      </c>
      <c r="D1540" s="432" t="str">
        <f>IF(C1540&gt;'C'!$Q$7,"",VLOOKUP(C1540,'C'!$O$9:$P$10,2,FALSE))</f>
        <v/>
      </c>
    </row>
    <row r="1541" spans="2:4" x14ac:dyDescent="0.2">
      <c r="B1541" s="431">
        <f>IF(LEFT($D1541,Dashboard!$N$4)=Dashboard!$N$5,MAX($B$4:$B1540)+1,0)</f>
        <v>0</v>
      </c>
      <c r="C1541" s="24">
        <v>1537</v>
      </c>
      <c r="D1541" s="432" t="str">
        <f>IF(C1541&gt;'C'!$Q$7,"",VLOOKUP(C1541,'C'!$O$9:$P$10,2,FALSE))</f>
        <v/>
      </c>
    </row>
    <row r="1542" spans="2:4" x14ac:dyDescent="0.2">
      <c r="B1542" s="431">
        <f>IF(LEFT($D1542,Dashboard!$N$4)=Dashboard!$N$5,MAX($B$4:$B1541)+1,0)</f>
        <v>0</v>
      </c>
      <c r="C1542" s="24">
        <v>1538</v>
      </c>
      <c r="D1542" s="432" t="str">
        <f>IF(C1542&gt;'C'!$Q$7,"",VLOOKUP(C1542,'C'!$O$9:$P$10,2,FALSE))</f>
        <v/>
      </c>
    </row>
    <row r="1543" spans="2:4" x14ac:dyDescent="0.2">
      <c r="B1543" s="431">
        <f>IF(LEFT($D1543,Dashboard!$N$4)=Dashboard!$N$5,MAX($B$4:$B1542)+1,0)</f>
        <v>0</v>
      </c>
      <c r="C1543" s="24">
        <v>1539</v>
      </c>
      <c r="D1543" s="432" t="str">
        <f>IF(C1543&gt;'C'!$Q$7,"",VLOOKUP(C1543,'C'!$O$9:$P$10,2,FALSE))</f>
        <v/>
      </c>
    </row>
    <row r="1544" spans="2:4" x14ac:dyDescent="0.2">
      <c r="B1544" s="431">
        <f>IF(LEFT($D1544,Dashboard!$N$4)=Dashboard!$N$5,MAX($B$4:$B1543)+1,0)</f>
        <v>0</v>
      </c>
      <c r="C1544" s="24">
        <v>1540</v>
      </c>
      <c r="D1544" s="432" t="str">
        <f>IF(C1544&gt;'C'!$Q$7,"",VLOOKUP(C1544,'C'!$O$9:$P$10,2,FALSE))</f>
        <v/>
      </c>
    </row>
    <row r="1545" spans="2:4" x14ac:dyDescent="0.2">
      <c r="B1545" s="431">
        <f>IF(LEFT($D1545,Dashboard!$N$4)=Dashboard!$N$5,MAX($B$4:$B1544)+1,0)</f>
        <v>0</v>
      </c>
      <c r="C1545" s="24">
        <v>1541</v>
      </c>
      <c r="D1545" s="432" t="str">
        <f>IF(C1545&gt;'C'!$Q$7,"",VLOOKUP(C1545,'C'!$O$9:$P$10,2,FALSE))</f>
        <v/>
      </c>
    </row>
    <row r="1546" spans="2:4" x14ac:dyDescent="0.2">
      <c r="B1546" s="431">
        <f>IF(LEFT($D1546,Dashboard!$N$4)=Dashboard!$N$5,MAX($B$4:$B1545)+1,0)</f>
        <v>0</v>
      </c>
      <c r="C1546" s="24">
        <v>1542</v>
      </c>
      <c r="D1546" s="432" t="str">
        <f>IF(C1546&gt;'C'!$Q$7,"",VLOOKUP(C1546,'C'!$O$9:$P$10,2,FALSE))</f>
        <v/>
      </c>
    </row>
    <row r="1547" spans="2:4" x14ac:dyDescent="0.2">
      <c r="B1547" s="431">
        <f>IF(LEFT($D1547,Dashboard!$N$4)=Dashboard!$N$5,MAX($B$4:$B1546)+1,0)</f>
        <v>0</v>
      </c>
      <c r="C1547" s="24">
        <v>1543</v>
      </c>
      <c r="D1547" s="432" t="str">
        <f>IF(C1547&gt;'C'!$Q$7,"",VLOOKUP(C1547,'C'!$O$9:$P$10,2,FALSE))</f>
        <v/>
      </c>
    </row>
    <row r="1548" spans="2:4" x14ac:dyDescent="0.2">
      <c r="B1548" s="431">
        <f>IF(LEFT($D1548,Dashboard!$N$4)=Dashboard!$N$5,MAX($B$4:$B1547)+1,0)</f>
        <v>0</v>
      </c>
      <c r="C1548" s="24">
        <v>1544</v>
      </c>
      <c r="D1548" s="432" t="str">
        <f>IF(C1548&gt;'C'!$Q$7,"",VLOOKUP(C1548,'C'!$O$9:$P$10,2,FALSE))</f>
        <v/>
      </c>
    </row>
    <row r="1549" spans="2:4" x14ac:dyDescent="0.2">
      <c r="B1549" s="431">
        <f>IF(LEFT($D1549,Dashboard!$N$4)=Dashboard!$N$5,MAX($B$4:$B1548)+1,0)</f>
        <v>0</v>
      </c>
      <c r="C1549" s="24">
        <v>1545</v>
      </c>
      <c r="D1549" s="432" t="str">
        <f>IF(C1549&gt;'C'!$Q$7,"",VLOOKUP(C1549,'C'!$O$9:$P$10,2,FALSE))</f>
        <v/>
      </c>
    </row>
    <row r="1550" spans="2:4" x14ac:dyDescent="0.2">
      <c r="B1550" s="431">
        <f>IF(LEFT($D1550,Dashboard!$N$4)=Dashboard!$N$5,MAX($B$4:$B1549)+1,0)</f>
        <v>0</v>
      </c>
      <c r="C1550" s="24">
        <v>1546</v>
      </c>
      <c r="D1550" s="432" t="str">
        <f>IF(C1550&gt;'C'!$Q$7,"",VLOOKUP(C1550,'C'!$O$9:$P$10,2,FALSE))</f>
        <v/>
      </c>
    </row>
    <row r="1551" spans="2:4" x14ac:dyDescent="0.2">
      <c r="B1551" s="431">
        <f>IF(LEFT($D1551,Dashboard!$N$4)=Dashboard!$N$5,MAX($B$4:$B1550)+1,0)</f>
        <v>0</v>
      </c>
      <c r="C1551" s="24">
        <v>1547</v>
      </c>
      <c r="D1551" s="432" t="str">
        <f>IF(C1551&gt;'C'!$Q$7,"",VLOOKUP(C1551,'C'!$O$9:$P$10,2,FALSE))</f>
        <v/>
      </c>
    </row>
    <row r="1552" spans="2:4" x14ac:dyDescent="0.2">
      <c r="B1552" s="431">
        <f>IF(LEFT($D1552,Dashboard!$N$4)=Dashboard!$N$5,MAX($B$4:$B1551)+1,0)</f>
        <v>0</v>
      </c>
      <c r="C1552" s="24">
        <v>1548</v>
      </c>
      <c r="D1552" s="432" t="str">
        <f>IF(C1552&gt;'C'!$Q$7,"",VLOOKUP(C1552,'C'!$O$9:$P$10,2,FALSE))</f>
        <v/>
      </c>
    </row>
    <row r="1553" spans="2:4" x14ac:dyDescent="0.2">
      <c r="B1553" s="431">
        <f>IF(LEFT($D1553,Dashboard!$N$4)=Dashboard!$N$5,MAX($B$4:$B1552)+1,0)</f>
        <v>0</v>
      </c>
      <c r="C1553" s="24">
        <v>1549</v>
      </c>
      <c r="D1553" s="432" t="str">
        <f>IF(C1553&gt;'C'!$Q$7,"",VLOOKUP(C1553,'C'!$O$9:$P$10,2,FALSE))</f>
        <v/>
      </c>
    </row>
    <row r="1554" spans="2:4" x14ac:dyDescent="0.2">
      <c r="B1554" s="431">
        <f>IF(LEFT($D1554,Dashboard!$N$4)=Dashboard!$N$5,MAX($B$4:$B1553)+1,0)</f>
        <v>0</v>
      </c>
      <c r="C1554" s="24">
        <v>1550</v>
      </c>
      <c r="D1554" s="432" t="str">
        <f>IF(C1554&gt;'C'!$Q$7,"",VLOOKUP(C1554,'C'!$O$9:$P$10,2,FALSE))</f>
        <v/>
      </c>
    </row>
    <row r="1555" spans="2:4" x14ac:dyDescent="0.2">
      <c r="B1555" s="431">
        <f>IF(LEFT($D1555,Dashboard!$N$4)=Dashboard!$N$5,MAX($B$4:$B1554)+1,0)</f>
        <v>0</v>
      </c>
      <c r="C1555" s="24">
        <v>1551</v>
      </c>
      <c r="D1555" s="432" t="str">
        <f>IF(C1555&gt;'C'!$Q$7,"",VLOOKUP(C1555,'C'!$O$9:$P$10,2,FALSE))</f>
        <v/>
      </c>
    </row>
    <row r="1556" spans="2:4" x14ac:dyDescent="0.2">
      <c r="B1556" s="431">
        <f>IF(LEFT($D1556,Dashboard!$N$4)=Dashboard!$N$5,MAX($B$4:$B1555)+1,0)</f>
        <v>0</v>
      </c>
      <c r="C1556" s="24">
        <v>1552</v>
      </c>
      <c r="D1556" s="432" t="str">
        <f>IF(C1556&gt;'C'!$Q$7,"",VLOOKUP(C1556,'C'!$O$9:$P$10,2,FALSE))</f>
        <v/>
      </c>
    </row>
    <row r="1557" spans="2:4" x14ac:dyDescent="0.2">
      <c r="B1557" s="431">
        <f>IF(LEFT($D1557,Dashboard!$N$4)=Dashboard!$N$5,MAX($B$4:$B1556)+1,0)</f>
        <v>0</v>
      </c>
      <c r="C1557" s="24">
        <v>1553</v>
      </c>
      <c r="D1557" s="432" t="str">
        <f>IF(C1557&gt;'C'!$Q$7,"",VLOOKUP(C1557,'C'!$O$9:$P$10,2,FALSE))</f>
        <v/>
      </c>
    </row>
    <row r="1558" spans="2:4" x14ac:dyDescent="0.2">
      <c r="B1558" s="431">
        <f>IF(LEFT($D1558,Dashboard!$N$4)=Dashboard!$N$5,MAX($B$4:$B1557)+1,0)</f>
        <v>0</v>
      </c>
      <c r="C1558" s="24">
        <v>1554</v>
      </c>
      <c r="D1558" s="432" t="str">
        <f>IF(C1558&gt;'C'!$Q$7,"",VLOOKUP(C1558,'C'!$O$9:$P$10,2,FALSE))</f>
        <v/>
      </c>
    </row>
    <row r="1559" spans="2:4" x14ac:dyDescent="0.2">
      <c r="B1559" s="431">
        <f>IF(LEFT($D1559,Dashboard!$N$4)=Dashboard!$N$5,MAX($B$4:$B1558)+1,0)</f>
        <v>0</v>
      </c>
      <c r="C1559" s="24">
        <v>1555</v>
      </c>
      <c r="D1559" s="432" t="str">
        <f>IF(C1559&gt;'C'!$Q$7,"",VLOOKUP(C1559,'C'!$O$9:$P$10,2,FALSE))</f>
        <v/>
      </c>
    </row>
    <row r="1560" spans="2:4" x14ac:dyDescent="0.2">
      <c r="B1560" s="431">
        <f>IF(LEFT($D1560,Dashboard!$N$4)=Dashboard!$N$5,MAX($B$4:$B1559)+1,0)</f>
        <v>0</v>
      </c>
      <c r="C1560" s="24">
        <v>1556</v>
      </c>
      <c r="D1560" s="432" t="str">
        <f>IF(C1560&gt;'C'!$Q$7,"",VLOOKUP(C1560,'C'!$O$9:$P$10,2,FALSE))</f>
        <v/>
      </c>
    </row>
    <row r="1561" spans="2:4" x14ac:dyDescent="0.2">
      <c r="B1561" s="431">
        <f>IF(LEFT($D1561,Dashboard!$N$4)=Dashboard!$N$5,MAX($B$4:$B1560)+1,0)</f>
        <v>0</v>
      </c>
      <c r="C1561" s="24">
        <v>1557</v>
      </c>
      <c r="D1561" s="432" t="str">
        <f>IF(C1561&gt;'C'!$Q$7,"",VLOOKUP(C1561,'C'!$O$9:$P$10,2,FALSE))</f>
        <v/>
      </c>
    </row>
    <row r="1562" spans="2:4" x14ac:dyDescent="0.2">
      <c r="B1562" s="431">
        <f>IF(LEFT($D1562,Dashboard!$N$4)=Dashboard!$N$5,MAX($B$4:$B1561)+1,0)</f>
        <v>0</v>
      </c>
      <c r="C1562" s="24">
        <v>1558</v>
      </c>
      <c r="D1562" s="432" t="str">
        <f>IF(C1562&gt;'C'!$Q$7,"",VLOOKUP(C1562,'C'!$O$9:$P$10,2,FALSE))</f>
        <v/>
      </c>
    </row>
    <row r="1563" spans="2:4" x14ac:dyDescent="0.2">
      <c r="B1563" s="431">
        <f>IF(LEFT($D1563,Dashboard!$N$4)=Dashboard!$N$5,MAX($B$4:$B1562)+1,0)</f>
        <v>0</v>
      </c>
      <c r="C1563" s="24">
        <v>1559</v>
      </c>
      <c r="D1563" s="432" t="str">
        <f>IF(C1563&gt;'C'!$Q$7,"",VLOOKUP(C1563,'C'!$O$9:$P$10,2,FALSE))</f>
        <v/>
      </c>
    </row>
    <row r="1564" spans="2:4" x14ac:dyDescent="0.2">
      <c r="B1564" s="431">
        <f>IF(LEFT($D1564,Dashboard!$N$4)=Dashboard!$N$5,MAX($B$4:$B1563)+1,0)</f>
        <v>0</v>
      </c>
      <c r="C1564" s="24">
        <v>1560</v>
      </c>
      <c r="D1564" s="432" t="str">
        <f>IF(C1564&gt;'C'!$Q$7,"",VLOOKUP(C1564,'C'!$O$9:$P$10,2,FALSE))</f>
        <v/>
      </c>
    </row>
    <row r="1565" spans="2:4" x14ac:dyDescent="0.2">
      <c r="B1565" s="431">
        <f>IF(LEFT($D1565,Dashboard!$N$4)=Dashboard!$N$5,MAX($B$4:$B1564)+1,0)</f>
        <v>0</v>
      </c>
      <c r="C1565" s="24">
        <v>1561</v>
      </c>
      <c r="D1565" s="432" t="str">
        <f>IF(C1565&gt;'C'!$Q$7,"",VLOOKUP(C1565,'C'!$O$9:$P$10,2,FALSE))</f>
        <v/>
      </c>
    </row>
    <row r="1566" spans="2:4" x14ac:dyDescent="0.2">
      <c r="B1566" s="431">
        <f>IF(LEFT($D1566,Dashboard!$N$4)=Dashboard!$N$5,MAX($B$4:$B1565)+1,0)</f>
        <v>0</v>
      </c>
      <c r="C1566" s="24">
        <v>1562</v>
      </c>
      <c r="D1566" s="432" t="str">
        <f>IF(C1566&gt;'C'!$Q$7,"",VLOOKUP(C1566,'C'!$O$9:$P$10,2,FALSE))</f>
        <v/>
      </c>
    </row>
    <row r="1567" spans="2:4" x14ac:dyDescent="0.2">
      <c r="B1567" s="431">
        <f>IF(LEFT($D1567,Dashboard!$N$4)=Dashboard!$N$5,MAX($B$4:$B1566)+1,0)</f>
        <v>0</v>
      </c>
      <c r="C1567" s="24">
        <v>1563</v>
      </c>
      <c r="D1567" s="432" t="str">
        <f>IF(C1567&gt;'C'!$Q$7,"",VLOOKUP(C1567,'C'!$O$9:$P$10,2,FALSE))</f>
        <v/>
      </c>
    </row>
    <row r="1568" spans="2:4" x14ac:dyDescent="0.2">
      <c r="B1568" s="431">
        <f>IF(LEFT($D1568,Dashboard!$N$4)=Dashboard!$N$5,MAX($B$4:$B1567)+1,0)</f>
        <v>0</v>
      </c>
      <c r="C1568" s="24">
        <v>1564</v>
      </c>
      <c r="D1568" s="432" t="str">
        <f>IF(C1568&gt;'C'!$Q$7,"",VLOOKUP(C1568,'C'!$O$9:$P$10,2,FALSE))</f>
        <v/>
      </c>
    </row>
    <row r="1569" spans="2:4" x14ac:dyDescent="0.2">
      <c r="B1569" s="431">
        <f>IF(LEFT($D1569,Dashboard!$N$4)=Dashboard!$N$5,MAX($B$4:$B1568)+1,0)</f>
        <v>0</v>
      </c>
      <c r="C1569" s="24">
        <v>1565</v>
      </c>
      <c r="D1569" s="432" t="str">
        <f>IF(C1569&gt;'C'!$Q$7,"",VLOOKUP(C1569,'C'!$O$9:$P$10,2,FALSE))</f>
        <v/>
      </c>
    </row>
    <row r="1570" spans="2:4" x14ac:dyDescent="0.2">
      <c r="B1570" s="431">
        <f>IF(LEFT($D1570,Dashboard!$N$4)=Dashboard!$N$5,MAX($B$4:$B1569)+1,0)</f>
        <v>0</v>
      </c>
      <c r="C1570" s="24">
        <v>1566</v>
      </c>
      <c r="D1570" s="432" t="str">
        <f>IF(C1570&gt;'C'!$Q$7,"",VLOOKUP(C1570,'C'!$O$9:$P$10,2,FALSE))</f>
        <v/>
      </c>
    </row>
    <row r="1571" spans="2:4" x14ac:dyDescent="0.2">
      <c r="B1571" s="431">
        <f>IF(LEFT($D1571,Dashboard!$N$4)=Dashboard!$N$5,MAX($B$4:$B1570)+1,0)</f>
        <v>0</v>
      </c>
      <c r="C1571" s="24">
        <v>1567</v>
      </c>
      <c r="D1571" s="432" t="str">
        <f>IF(C1571&gt;'C'!$Q$7,"",VLOOKUP(C1571,'C'!$O$9:$P$10,2,FALSE))</f>
        <v/>
      </c>
    </row>
    <row r="1572" spans="2:4" x14ac:dyDescent="0.2">
      <c r="B1572" s="431">
        <f>IF(LEFT($D1572,Dashboard!$N$4)=Dashboard!$N$5,MAX($B$4:$B1571)+1,0)</f>
        <v>0</v>
      </c>
      <c r="C1572" s="24">
        <v>1568</v>
      </c>
      <c r="D1572" s="432" t="str">
        <f>IF(C1572&gt;'C'!$Q$7,"",VLOOKUP(C1572,'C'!$O$9:$P$10,2,FALSE))</f>
        <v/>
      </c>
    </row>
    <row r="1573" spans="2:4" x14ac:dyDescent="0.2">
      <c r="B1573" s="431">
        <f>IF(LEFT($D1573,Dashboard!$N$4)=Dashboard!$N$5,MAX($B$4:$B1572)+1,0)</f>
        <v>0</v>
      </c>
      <c r="C1573" s="24">
        <v>1569</v>
      </c>
      <c r="D1573" s="432" t="str">
        <f>IF(C1573&gt;'C'!$Q$7,"",VLOOKUP(C1573,'C'!$O$9:$P$10,2,FALSE))</f>
        <v/>
      </c>
    </row>
    <row r="1574" spans="2:4" x14ac:dyDescent="0.2">
      <c r="B1574" s="431">
        <f>IF(LEFT($D1574,Dashboard!$N$4)=Dashboard!$N$5,MAX($B$4:$B1573)+1,0)</f>
        <v>0</v>
      </c>
      <c r="C1574" s="24">
        <v>1570</v>
      </c>
      <c r="D1574" s="432" t="str">
        <f>IF(C1574&gt;'C'!$Q$7,"",VLOOKUP(C1574,'C'!$O$9:$P$10,2,FALSE))</f>
        <v/>
      </c>
    </row>
    <row r="1575" spans="2:4" x14ac:dyDescent="0.2">
      <c r="B1575" s="431">
        <f>IF(LEFT($D1575,Dashboard!$N$4)=Dashboard!$N$5,MAX($B$4:$B1574)+1,0)</f>
        <v>0</v>
      </c>
      <c r="C1575" s="24">
        <v>1571</v>
      </c>
      <c r="D1575" s="432" t="str">
        <f>IF(C1575&gt;'C'!$Q$7,"",VLOOKUP(C1575,'C'!$O$9:$P$10,2,FALSE))</f>
        <v/>
      </c>
    </row>
    <row r="1576" spans="2:4" x14ac:dyDescent="0.2">
      <c r="B1576" s="431">
        <f>IF(LEFT($D1576,Dashboard!$N$4)=Dashboard!$N$5,MAX($B$4:$B1575)+1,0)</f>
        <v>0</v>
      </c>
      <c r="C1576" s="24">
        <v>1572</v>
      </c>
      <c r="D1576" s="432" t="str">
        <f>IF(C1576&gt;'C'!$Q$7,"",VLOOKUP(C1576,'C'!$O$9:$P$10,2,FALSE))</f>
        <v/>
      </c>
    </row>
    <row r="1577" spans="2:4" x14ac:dyDescent="0.2">
      <c r="B1577" s="431">
        <f>IF(LEFT($D1577,Dashboard!$N$4)=Dashboard!$N$5,MAX($B$4:$B1576)+1,0)</f>
        <v>0</v>
      </c>
      <c r="C1577" s="24">
        <v>1573</v>
      </c>
      <c r="D1577" s="432" t="str">
        <f>IF(C1577&gt;'C'!$Q$7,"",VLOOKUP(C1577,'C'!$O$9:$P$10,2,FALSE))</f>
        <v/>
      </c>
    </row>
    <row r="1578" spans="2:4" x14ac:dyDescent="0.2">
      <c r="B1578" s="431">
        <f>IF(LEFT($D1578,Dashboard!$N$4)=Dashboard!$N$5,MAX($B$4:$B1577)+1,0)</f>
        <v>0</v>
      </c>
      <c r="C1578" s="24">
        <v>1574</v>
      </c>
      <c r="D1578" s="432" t="str">
        <f>IF(C1578&gt;'C'!$Q$7,"",VLOOKUP(C1578,'C'!$O$9:$P$10,2,FALSE))</f>
        <v/>
      </c>
    </row>
    <row r="1579" spans="2:4" x14ac:dyDescent="0.2">
      <c r="B1579" s="431">
        <f>IF(LEFT($D1579,Dashboard!$N$4)=Dashboard!$N$5,MAX($B$4:$B1578)+1,0)</f>
        <v>0</v>
      </c>
      <c r="C1579" s="24">
        <v>1575</v>
      </c>
      <c r="D1579" s="432" t="str">
        <f>IF(C1579&gt;'C'!$Q$7,"",VLOOKUP(C1579,'C'!$O$9:$P$10,2,FALSE))</f>
        <v/>
      </c>
    </row>
    <row r="1580" spans="2:4" x14ac:dyDescent="0.2">
      <c r="B1580" s="431">
        <f>IF(LEFT($D1580,Dashboard!$N$4)=Dashboard!$N$5,MAX($B$4:$B1579)+1,0)</f>
        <v>0</v>
      </c>
      <c r="C1580" s="24">
        <v>1576</v>
      </c>
      <c r="D1580" s="432" t="str">
        <f>IF(C1580&gt;'C'!$Q$7,"",VLOOKUP(C1580,'C'!$O$9:$P$10,2,FALSE))</f>
        <v/>
      </c>
    </row>
    <row r="1581" spans="2:4" x14ac:dyDescent="0.2">
      <c r="B1581" s="431">
        <f>IF(LEFT($D1581,Dashboard!$N$4)=Dashboard!$N$5,MAX($B$4:$B1580)+1,0)</f>
        <v>0</v>
      </c>
      <c r="C1581" s="24">
        <v>1577</v>
      </c>
      <c r="D1581" s="432" t="str">
        <f>IF(C1581&gt;'C'!$Q$7,"",VLOOKUP(C1581,'C'!$O$9:$P$10,2,FALSE))</f>
        <v/>
      </c>
    </row>
    <row r="1582" spans="2:4" x14ac:dyDescent="0.2">
      <c r="B1582" s="431">
        <f>IF(LEFT($D1582,Dashboard!$N$4)=Dashboard!$N$5,MAX($B$4:$B1581)+1,0)</f>
        <v>0</v>
      </c>
      <c r="C1582" s="24">
        <v>1578</v>
      </c>
      <c r="D1582" s="432" t="str">
        <f>IF(C1582&gt;'C'!$Q$7,"",VLOOKUP(C1582,'C'!$O$9:$P$10,2,FALSE))</f>
        <v/>
      </c>
    </row>
    <row r="1583" spans="2:4" x14ac:dyDescent="0.2">
      <c r="B1583" s="431">
        <f>IF(LEFT($D1583,Dashboard!$N$4)=Dashboard!$N$5,MAX($B$4:$B1582)+1,0)</f>
        <v>0</v>
      </c>
      <c r="C1583" s="24">
        <v>1579</v>
      </c>
      <c r="D1583" s="432" t="str">
        <f>IF(C1583&gt;'C'!$Q$7,"",VLOOKUP(C1583,'C'!$O$9:$P$10,2,FALSE))</f>
        <v/>
      </c>
    </row>
    <row r="1584" spans="2:4" x14ac:dyDescent="0.2">
      <c r="B1584" s="431">
        <f>IF(LEFT($D1584,Dashboard!$N$4)=Dashboard!$N$5,MAX($B$4:$B1583)+1,0)</f>
        <v>0</v>
      </c>
      <c r="C1584" s="24">
        <v>1580</v>
      </c>
      <c r="D1584" s="432" t="str">
        <f>IF(C1584&gt;'C'!$Q$7,"",VLOOKUP(C1584,'C'!$O$9:$P$10,2,FALSE))</f>
        <v/>
      </c>
    </row>
    <row r="1585" spans="2:4" x14ac:dyDescent="0.2">
      <c r="B1585" s="431">
        <f>IF(LEFT($D1585,Dashboard!$N$4)=Dashboard!$N$5,MAX($B$4:$B1584)+1,0)</f>
        <v>0</v>
      </c>
      <c r="C1585" s="24">
        <v>1581</v>
      </c>
      <c r="D1585" s="432" t="str">
        <f>IF(C1585&gt;'C'!$Q$7,"",VLOOKUP(C1585,'C'!$O$9:$P$10,2,FALSE))</f>
        <v/>
      </c>
    </row>
    <row r="1586" spans="2:4" x14ac:dyDescent="0.2">
      <c r="B1586" s="431">
        <f>IF(LEFT($D1586,Dashboard!$N$4)=Dashboard!$N$5,MAX($B$4:$B1585)+1,0)</f>
        <v>0</v>
      </c>
      <c r="C1586" s="24">
        <v>1582</v>
      </c>
      <c r="D1586" s="432" t="str">
        <f>IF(C1586&gt;'C'!$Q$7,"",VLOOKUP(C1586,'C'!$O$9:$P$10,2,FALSE))</f>
        <v/>
      </c>
    </row>
    <row r="1587" spans="2:4" x14ac:dyDescent="0.2">
      <c r="B1587" s="431">
        <f>IF(LEFT($D1587,Dashboard!$N$4)=Dashboard!$N$5,MAX($B$4:$B1586)+1,0)</f>
        <v>0</v>
      </c>
      <c r="C1587" s="24">
        <v>1583</v>
      </c>
      <c r="D1587" s="432" t="str">
        <f>IF(C1587&gt;'C'!$Q$7,"",VLOOKUP(C1587,'C'!$O$9:$P$10,2,FALSE))</f>
        <v/>
      </c>
    </row>
    <row r="1588" spans="2:4" x14ac:dyDescent="0.2">
      <c r="B1588" s="431">
        <f>IF(LEFT($D1588,Dashboard!$N$4)=Dashboard!$N$5,MAX($B$4:$B1587)+1,0)</f>
        <v>0</v>
      </c>
      <c r="C1588" s="24">
        <v>1584</v>
      </c>
      <c r="D1588" s="432" t="str">
        <f>IF(C1588&gt;'C'!$Q$7,"",VLOOKUP(C1588,'C'!$O$9:$P$10,2,FALSE))</f>
        <v/>
      </c>
    </row>
    <row r="1589" spans="2:4" x14ac:dyDescent="0.2">
      <c r="B1589" s="431">
        <f>IF(LEFT($D1589,Dashboard!$N$4)=Dashboard!$N$5,MAX($B$4:$B1588)+1,0)</f>
        <v>0</v>
      </c>
      <c r="C1589" s="24">
        <v>1585</v>
      </c>
      <c r="D1589" s="432" t="str">
        <f>IF(C1589&gt;'C'!$Q$7,"",VLOOKUP(C1589,'C'!$O$9:$P$10,2,FALSE))</f>
        <v/>
      </c>
    </row>
    <row r="1590" spans="2:4" x14ac:dyDescent="0.2">
      <c r="B1590" s="431">
        <f>IF(LEFT($D1590,Dashboard!$N$4)=Dashboard!$N$5,MAX($B$4:$B1589)+1,0)</f>
        <v>0</v>
      </c>
      <c r="C1590" s="24">
        <v>1586</v>
      </c>
      <c r="D1590" s="432" t="str">
        <f>IF(C1590&gt;'C'!$Q$7,"",VLOOKUP(C1590,'C'!$O$9:$P$10,2,FALSE))</f>
        <v/>
      </c>
    </row>
    <row r="1591" spans="2:4" x14ac:dyDescent="0.2">
      <c r="B1591" s="431">
        <f>IF(LEFT($D1591,Dashboard!$N$4)=Dashboard!$N$5,MAX($B$4:$B1590)+1,0)</f>
        <v>0</v>
      </c>
      <c r="C1591" s="24">
        <v>1587</v>
      </c>
      <c r="D1591" s="432" t="str">
        <f>IF(C1591&gt;'C'!$Q$7,"",VLOOKUP(C1591,'C'!$O$9:$P$10,2,FALSE))</f>
        <v/>
      </c>
    </row>
    <row r="1592" spans="2:4" x14ac:dyDescent="0.2">
      <c r="B1592" s="431">
        <f>IF(LEFT($D1592,Dashboard!$N$4)=Dashboard!$N$5,MAX($B$4:$B1591)+1,0)</f>
        <v>0</v>
      </c>
      <c r="C1592" s="24">
        <v>1588</v>
      </c>
      <c r="D1592" s="432" t="str">
        <f>IF(C1592&gt;'C'!$Q$7,"",VLOOKUP(C1592,'C'!$O$9:$P$10,2,FALSE))</f>
        <v/>
      </c>
    </row>
    <row r="1593" spans="2:4" x14ac:dyDescent="0.2">
      <c r="B1593" s="431">
        <f>IF(LEFT($D1593,Dashboard!$N$4)=Dashboard!$N$5,MAX($B$4:$B1592)+1,0)</f>
        <v>0</v>
      </c>
      <c r="C1593" s="24">
        <v>1589</v>
      </c>
      <c r="D1593" s="432" t="str">
        <f>IF(C1593&gt;'C'!$Q$7,"",VLOOKUP(C1593,'C'!$O$9:$P$10,2,FALSE))</f>
        <v/>
      </c>
    </row>
    <row r="1594" spans="2:4" x14ac:dyDescent="0.2">
      <c r="B1594" s="431">
        <f>IF(LEFT($D1594,Dashboard!$N$4)=Dashboard!$N$5,MAX($B$4:$B1593)+1,0)</f>
        <v>0</v>
      </c>
      <c r="C1594" s="24">
        <v>1590</v>
      </c>
      <c r="D1594" s="432" t="str">
        <f>IF(C1594&gt;'C'!$Q$7,"",VLOOKUP(C1594,'C'!$O$9:$P$10,2,FALSE))</f>
        <v/>
      </c>
    </row>
    <row r="1595" spans="2:4" x14ac:dyDescent="0.2">
      <c r="B1595" s="431">
        <f>IF(LEFT($D1595,Dashboard!$N$4)=Dashboard!$N$5,MAX($B$4:$B1594)+1,0)</f>
        <v>0</v>
      </c>
      <c r="C1595" s="24">
        <v>1591</v>
      </c>
      <c r="D1595" s="432" t="str">
        <f>IF(C1595&gt;'C'!$Q$7,"",VLOOKUP(C1595,'C'!$O$9:$P$10,2,FALSE))</f>
        <v/>
      </c>
    </row>
    <row r="1596" spans="2:4" x14ac:dyDescent="0.2">
      <c r="B1596" s="431">
        <f>IF(LEFT($D1596,Dashboard!$N$4)=Dashboard!$N$5,MAX($B$4:$B1595)+1,0)</f>
        <v>0</v>
      </c>
      <c r="C1596" s="24">
        <v>1592</v>
      </c>
      <c r="D1596" s="432" t="str">
        <f>IF(C1596&gt;'C'!$Q$7,"",VLOOKUP(C1596,'C'!$O$9:$P$10,2,FALSE))</f>
        <v/>
      </c>
    </row>
    <row r="1597" spans="2:4" x14ac:dyDescent="0.2">
      <c r="B1597" s="431">
        <f>IF(LEFT($D1597,Dashboard!$N$4)=Dashboard!$N$5,MAX($B$4:$B1596)+1,0)</f>
        <v>0</v>
      </c>
      <c r="C1597" s="24">
        <v>1593</v>
      </c>
      <c r="D1597" s="432" t="str">
        <f>IF(C1597&gt;'C'!$Q$7,"",VLOOKUP(C1597,'C'!$O$9:$P$10,2,FALSE))</f>
        <v/>
      </c>
    </row>
    <row r="1598" spans="2:4" x14ac:dyDescent="0.2">
      <c r="B1598" s="431">
        <f>IF(LEFT($D1598,Dashboard!$N$4)=Dashboard!$N$5,MAX($B$4:$B1597)+1,0)</f>
        <v>0</v>
      </c>
      <c r="C1598" s="24">
        <v>1594</v>
      </c>
      <c r="D1598" s="432" t="str">
        <f>IF(C1598&gt;'C'!$Q$7,"",VLOOKUP(C1598,'C'!$O$9:$P$10,2,FALSE))</f>
        <v/>
      </c>
    </row>
    <row r="1599" spans="2:4" x14ac:dyDescent="0.2">
      <c r="B1599" s="431">
        <f>IF(LEFT($D1599,Dashboard!$N$4)=Dashboard!$N$5,MAX($B$4:$B1598)+1,0)</f>
        <v>0</v>
      </c>
      <c r="C1599" s="24">
        <v>1595</v>
      </c>
      <c r="D1599" s="432" t="str">
        <f>IF(C1599&gt;'C'!$Q$7,"",VLOOKUP(C1599,'C'!$O$9:$P$10,2,FALSE))</f>
        <v/>
      </c>
    </row>
    <row r="1600" spans="2:4" x14ac:dyDescent="0.2">
      <c r="B1600" s="431">
        <f>IF(LEFT($D1600,Dashboard!$N$4)=Dashboard!$N$5,MAX($B$4:$B1599)+1,0)</f>
        <v>0</v>
      </c>
      <c r="C1600" s="24">
        <v>1596</v>
      </c>
      <c r="D1600" s="432" t="str">
        <f>IF(C1600&gt;'C'!$Q$7,"",VLOOKUP(C1600,'C'!$O$9:$P$10,2,FALSE))</f>
        <v/>
      </c>
    </row>
    <row r="1601" spans="2:4" x14ac:dyDescent="0.2">
      <c r="B1601" s="431">
        <f>IF(LEFT($D1601,Dashboard!$N$4)=Dashboard!$N$5,MAX($B$4:$B1600)+1,0)</f>
        <v>0</v>
      </c>
      <c r="C1601" s="24">
        <v>1597</v>
      </c>
      <c r="D1601" s="432" t="str">
        <f>IF(C1601&gt;'C'!$Q$7,"",VLOOKUP(C1601,'C'!$O$9:$P$10,2,FALSE))</f>
        <v/>
      </c>
    </row>
    <row r="1602" spans="2:4" x14ac:dyDescent="0.2">
      <c r="B1602" s="431">
        <f>IF(LEFT($D1602,Dashboard!$N$4)=Dashboard!$N$5,MAX($B$4:$B1601)+1,0)</f>
        <v>0</v>
      </c>
      <c r="C1602" s="24">
        <v>1598</v>
      </c>
      <c r="D1602" s="432" t="str">
        <f>IF(C1602&gt;'C'!$Q$7,"",VLOOKUP(C1602,'C'!$O$9:$P$10,2,FALSE))</f>
        <v/>
      </c>
    </row>
    <row r="1603" spans="2:4" x14ac:dyDescent="0.2">
      <c r="B1603" s="431">
        <f>IF(LEFT($D1603,Dashboard!$N$4)=Dashboard!$N$5,MAX($B$4:$B1602)+1,0)</f>
        <v>0</v>
      </c>
      <c r="C1603" s="24">
        <v>1599</v>
      </c>
      <c r="D1603" s="432" t="str">
        <f>IF(C1603&gt;'C'!$Q$7,"",VLOOKUP(C1603,'C'!$O$9:$P$10,2,FALSE))</f>
        <v/>
      </c>
    </row>
    <row r="1604" spans="2:4" x14ac:dyDescent="0.2">
      <c r="B1604" s="431">
        <f>IF(LEFT($D1604,Dashboard!$N$4)=Dashboard!$N$5,MAX($B$4:$B1603)+1,0)</f>
        <v>0</v>
      </c>
      <c r="C1604" s="24">
        <v>1600</v>
      </c>
      <c r="D1604" s="432" t="str">
        <f>IF(C1604&gt;'C'!$Q$7,"",VLOOKUP(C1604,'C'!$O$9:$P$10,2,FALSE))</f>
        <v/>
      </c>
    </row>
    <row r="1605" spans="2:4" x14ac:dyDescent="0.2">
      <c r="B1605" s="431">
        <f>IF(LEFT($D1605,Dashboard!$N$4)=Dashboard!$N$5,MAX($B$4:$B1604)+1,0)</f>
        <v>0</v>
      </c>
      <c r="C1605" s="24">
        <v>1601</v>
      </c>
      <c r="D1605" s="432" t="str">
        <f>IF(C1605&gt;'C'!$Q$7,"",VLOOKUP(C1605,'C'!$O$9:$P$10,2,FALSE))</f>
        <v/>
      </c>
    </row>
    <row r="1606" spans="2:4" x14ac:dyDescent="0.2">
      <c r="B1606" s="431">
        <f>IF(LEFT($D1606,Dashboard!$N$4)=Dashboard!$N$5,MAX($B$4:$B1605)+1,0)</f>
        <v>0</v>
      </c>
      <c r="C1606" s="24">
        <v>1602</v>
      </c>
      <c r="D1606" s="432" t="str">
        <f>IF(C1606&gt;'C'!$Q$7,"",VLOOKUP(C1606,'C'!$O$9:$P$10,2,FALSE))</f>
        <v/>
      </c>
    </row>
    <row r="1607" spans="2:4" x14ac:dyDescent="0.2">
      <c r="B1607" s="431">
        <f>IF(LEFT($D1607,Dashboard!$N$4)=Dashboard!$N$5,MAX($B$4:$B1606)+1,0)</f>
        <v>0</v>
      </c>
      <c r="C1607" s="24">
        <v>1603</v>
      </c>
      <c r="D1607" s="432" t="str">
        <f>IF(C1607&gt;'C'!$Q$7,"",VLOOKUP(C1607,'C'!$O$9:$P$10,2,FALSE))</f>
        <v/>
      </c>
    </row>
    <row r="1608" spans="2:4" x14ac:dyDescent="0.2">
      <c r="B1608" s="431">
        <f>IF(LEFT($D1608,Dashboard!$N$4)=Dashboard!$N$5,MAX($B$4:$B1607)+1,0)</f>
        <v>0</v>
      </c>
      <c r="C1608" s="24">
        <v>1604</v>
      </c>
      <c r="D1608" s="432" t="str">
        <f>IF(C1608&gt;'C'!$Q$7,"",VLOOKUP(C1608,'C'!$O$9:$P$10,2,FALSE))</f>
        <v/>
      </c>
    </row>
    <row r="1609" spans="2:4" x14ac:dyDescent="0.2">
      <c r="B1609" s="431">
        <f>IF(LEFT($D1609,Dashboard!$N$4)=Dashboard!$N$5,MAX($B$4:$B1608)+1,0)</f>
        <v>0</v>
      </c>
      <c r="C1609" s="24">
        <v>1605</v>
      </c>
      <c r="D1609" s="432" t="str">
        <f>IF(C1609&gt;'C'!$Q$7,"",VLOOKUP(C1609,'C'!$O$9:$P$10,2,FALSE))</f>
        <v/>
      </c>
    </row>
    <row r="1610" spans="2:4" x14ac:dyDescent="0.2">
      <c r="B1610" s="431">
        <f>IF(LEFT($D1610,Dashboard!$N$4)=Dashboard!$N$5,MAX($B$4:$B1609)+1,0)</f>
        <v>0</v>
      </c>
      <c r="C1610" s="24">
        <v>1606</v>
      </c>
      <c r="D1610" s="432" t="str">
        <f>IF(C1610&gt;'C'!$Q$7,"",VLOOKUP(C1610,'C'!$O$9:$P$10,2,FALSE))</f>
        <v/>
      </c>
    </row>
    <row r="1611" spans="2:4" x14ac:dyDescent="0.2">
      <c r="B1611" s="431">
        <f>IF(LEFT($D1611,Dashboard!$N$4)=Dashboard!$N$5,MAX($B$4:$B1610)+1,0)</f>
        <v>0</v>
      </c>
      <c r="C1611" s="24">
        <v>1607</v>
      </c>
      <c r="D1611" s="432" t="str">
        <f>IF(C1611&gt;'C'!$Q$7,"",VLOOKUP(C1611,'C'!$O$9:$P$10,2,FALSE))</f>
        <v/>
      </c>
    </row>
    <row r="1612" spans="2:4" x14ac:dyDescent="0.2">
      <c r="B1612" s="431">
        <f>IF(LEFT($D1612,Dashboard!$N$4)=Dashboard!$N$5,MAX($B$4:$B1611)+1,0)</f>
        <v>0</v>
      </c>
      <c r="C1612" s="24">
        <v>1608</v>
      </c>
      <c r="D1612" s="432" t="str">
        <f>IF(C1612&gt;'C'!$Q$7,"",VLOOKUP(C1612,'C'!$O$9:$P$10,2,FALSE))</f>
        <v/>
      </c>
    </row>
    <row r="1613" spans="2:4" x14ac:dyDescent="0.2">
      <c r="B1613" s="431">
        <f>IF(LEFT($D1613,Dashboard!$N$4)=Dashboard!$N$5,MAX($B$4:$B1612)+1,0)</f>
        <v>0</v>
      </c>
      <c r="C1613" s="24">
        <v>1609</v>
      </c>
      <c r="D1613" s="432" t="str">
        <f>IF(C1613&gt;'C'!$Q$7,"",VLOOKUP(C1613,'C'!$O$9:$P$10,2,FALSE))</f>
        <v/>
      </c>
    </row>
    <row r="1614" spans="2:4" x14ac:dyDescent="0.2">
      <c r="B1614" s="431">
        <f>IF(LEFT($D1614,Dashboard!$N$4)=Dashboard!$N$5,MAX($B$4:$B1613)+1,0)</f>
        <v>0</v>
      </c>
      <c r="C1614" s="24">
        <v>1610</v>
      </c>
      <c r="D1614" s="432" t="str">
        <f>IF(C1614&gt;'C'!$Q$7,"",VLOOKUP(C1614,'C'!$O$9:$P$10,2,FALSE))</f>
        <v/>
      </c>
    </row>
    <row r="1615" spans="2:4" x14ac:dyDescent="0.2">
      <c r="B1615" s="431">
        <f>IF(LEFT($D1615,Dashboard!$N$4)=Dashboard!$N$5,MAX($B$4:$B1614)+1,0)</f>
        <v>0</v>
      </c>
      <c r="C1615" s="24">
        <v>1611</v>
      </c>
      <c r="D1615" s="432" t="str">
        <f>IF(C1615&gt;'C'!$Q$7,"",VLOOKUP(C1615,'C'!$O$9:$P$10,2,FALSE))</f>
        <v/>
      </c>
    </row>
    <row r="1616" spans="2:4" x14ac:dyDescent="0.2">
      <c r="B1616" s="431">
        <f>IF(LEFT($D1616,Dashboard!$N$4)=Dashboard!$N$5,MAX($B$4:$B1615)+1,0)</f>
        <v>0</v>
      </c>
      <c r="C1616" s="24">
        <v>1612</v>
      </c>
      <c r="D1616" s="432" t="str">
        <f>IF(C1616&gt;'C'!$Q$7,"",VLOOKUP(C1616,'C'!$O$9:$P$10,2,FALSE))</f>
        <v/>
      </c>
    </row>
    <row r="1617" spans="2:4" x14ac:dyDescent="0.2">
      <c r="B1617" s="431">
        <f>IF(LEFT($D1617,Dashboard!$N$4)=Dashboard!$N$5,MAX($B$4:$B1616)+1,0)</f>
        <v>0</v>
      </c>
      <c r="C1617" s="24">
        <v>1613</v>
      </c>
      <c r="D1617" s="432" t="str">
        <f>IF(C1617&gt;'C'!$Q$7,"",VLOOKUP(C1617,'C'!$O$9:$P$10,2,FALSE))</f>
        <v/>
      </c>
    </row>
    <row r="1618" spans="2:4" x14ac:dyDescent="0.2">
      <c r="B1618" s="431">
        <f>IF(LEFT($D1618,Dashboard!$N$4)=Dashboard!$N$5,MAX($B$4:$B1617)+1,0)</f>
        <v>0</v>
      </c>
      <c r="C1618" s="24">
        <v>1614</v>
      </c>
      <c r="D1618" s="432" t="str">
        <f>IF(C1618&gt;'C'!$Q$7,"",VLOOKUP(C1618,'C'!$O$9:$P$10,2,FALSE))</f>
        <v/>
      </c>
    </row>
    <row r="1619" spans="2:4" x14ac:dyDescent="0.2">
      <c r="B1619" s="431">
        <f>IF(LEFT($D1619,Dashboard!$N$4)=Dashboard!$N$5,MAX($B$4:$B1618)+1,0)</f>
        <v>0</v>
      </c>
      <c r="C1619" s="24">
        <v>1615</v>
      </c>
      <c r="D1619" s="432" t="str">
        <f>IF(C1619&gt;'C'!$Q$7,"",VLOOKUP(C1619,'C'!$O$9:$P$10,2,FALSE))</f>
        <v/>
      </c>
    </row>
    <row r="1620" spans="2:4" x14ac:dyDescent="0.2">
      <c r="B1620" s="431">
        <f>IF(LEFT($D1620,Dashboard!$N$4)=Dashboard!$N$5,MAX($B$4:$B1619)+1,0)</f>
        <v>0</v>
      </c>
      <c r="C1620" s="24">
        <v>1616</v>
      </c>
      <c r="D1620" s="432" t="str">
        <f>IF(C1620&gt;'C'!$Q$7,"",VLOOKUP(C1620,'C'!$O$9:$P$10,2,FALSE))</f>
        <v/>
      </c>
    </row>
    <row r="1621" spans="2:4" x14ac:dyDescent="0.2">
      <c r="B1621" s="431">
        <f>IF(LEFT($D1621,Dashboard!$N$4)=Dashboard!$N$5,MAX($B$4:$B1620)+1,0)</f>
        <v>0</v>
      </c>
      <c r="C1621" s="24">
        <v>1617</v>
      </c>
      <c r="D1621" s="432" t="str">
        <f>IF(C1621&gt;'C'!$Q$7,"",VLOOKUP(C1621,'C'!$O$9:$P$10,2,FALSE))</f>
        <v/>
      </c>
    </row>
    <row r="1622" spans="2:4" x14ac:dyDescent="0.2">
      <c r="B1622" s="431">
        <f>IF(LEFT($D1622,Dashboard!$N$4)=Dashboard!$N$5,MAX($B$4:$B1621)+1,0)</f>
        <v>0</v>
      </c>
      <c r="C1622" s="24">
        <v>1618</v>
      </c>
      <c r="D1622" s="432" t="str">
        <f>IF(C1622&gt;'C'!$Q$7,"",VLOOKUP(C1622,'C'!$O$9:$P$10,2,FALSE))</f>
        <v/>
      </c>
    </row>
    <row r="1623" spans="2:4" x14ac:dyDescent="0.2">
      <c r="B1623" s="431">
        <f>IF(LEFT($D1623,Dashboard!$N$4)=Dashboard!$N$5,MAX($B$4:$B1622)+1,0)</f>
        <v>0</v>
      </c>
      <c r="C1623" s="24">
        <v>1619</v>
      </c>
      <c r="D1623" s="432" t="str">
        <f>IF(C1623&gt;'C'!$Q$7,"",VLOOKUP(C1623,'C'!$O$9:$P$10,2,FALSE))</f>
        <v/>
      </c>
    </row>
    <row r="1624" spans="2:4" x14ac:dyDescent="0.2">
      <c r="B1624" s="431">
        <f>IF(LEFT($D1624,Dashboard!$N$4)=Dashboard!$N$5,MAX($B$4:$B1623)+1,0)</f>
        <v>0</v>
      </c>
      <c r="C1624" s="24">
        <v>1620</v>
      </c>
      <c r="D1624" s="432" t="str">
        <f>IF(C1624&gt;'C'!$Q$7,"",VLOOKUP(C1624,'C'!$O$9:$P$10,2,FALSE))</f>
        <v/>
      </c>
    </row>
    <row r="1625" spans="2:4" x14ac:dyDescent="0.2">
      <c r="B1625" s="431">
        <f>IF(LEFT($D1625,Dashboard!$N$4)=Dashboard!$N$5,MAX($B$4:$B1624)+1,0)</f>
        <v>0</v>
      </c>
      <c r="C1625" s="24">
        <v>1621</v>
      </c>
      <c r="D1625" s="432" t="str">
        <f>IF(C1625&gt;'C'!$Q$7,"",VLOOKUP(C1625,'C'!$O$9:$P$10,2,FALSE))</f>
        <v/>
      </c>
    </row>
    <row r="1626" spans="2:4" x14ac:dyDescent="0.2">
      <c r="B1626" s="431">
        <f>IF(LEFT($D1626,Dashboard!$N$4)=Dashboard!$N$5,MAX($B$4:$B1625)+1,0)</f>
        <v>0</v>
      </c>
      <c r="C1626" s="24">
        <v>1622</v>
      </c>
      <c r="D1626" s="432" t="str">
        <f>IF(C1626&gt;'C'!$Q$7,"",VLOOKUP(C1626,'C'!$O$9:$P$10,2,FALSE))</f>
        <v/>
      </c>
    </row>
    <row r="1627" spans="2:4" x14ac:dyDescent="0.2">
      <c r="B1627" s="431">
        <f>IF(LEFT($D1627,Dashboard!$N$4)=Dashboard!$N$5,MAX($B$4:$B1626)+1,0)</f>
        <v>0</v>
      </c>
      <c r="C1627" s="24">
        <v>1623</v>
      </c>
      <c r="D1627" s="432" t="str">
        <f>IF(C1627&gt;'C'!$Q$7,"",VLOOKUP(C1627,'C'!$O$9:$P$10,2,FALSE))</f>
        <v/>
      </c>
    </row>
    <row r="1628" spans="2:4" x14ac:dyDescent="0.2">
      <c r="B1628" s="431">
        <f>IF(LEFT($D1628,Dashboard!$N$4)=Dashboard!$N$5,MAX($B$4:$B1627)+1,0)</f>
        <v>0</v>
      </c>
      <c r="C1628" s="24">
        <v>1624</v>
      </c>
      <c r="D1628" s="432" t="str">
        <f>IF(C1628&gt;'C'!$Q$7,"",VLOOKUP(C1628,'C'!$O$9:$P$10,2,FALSE))</f>
        <v/>
      </c>
    </row>
    <row r="1629" spans="2:4" x14ac:dyDescent="0.2">
      <c r="B1629" s="431">
        <f>IF(LEFT($D1629,Dashboard!$N$4)=Dashboard!$N$5,MAX($B$4:$B1628)+1,0)</f>
        <v>0</v>
      </c>
      <c r="C1629" s="24">
        <v>1625</v>
      </c>
      <c r="D1629" s="432" t="str">
        <f>IF(C1629&gt;'C'!$Q$7,"",VLOOKUP(C1629,'C'!$O$9:$P$10,2,FALSE))</f>
        <v/>
      </c>
    </row>
    <row r="1630" spans="2:4" x14ac:dyDescent="0.2">
      <c r="B1630" s="431">
        <f>IF(LEFT($D1630,Dashboard!$N$4)=Dashboard!$N$5,MAX($B$4:$B1629)+1,0)</f>
        <v>0</v>
      </c>
      <c r="C1630" s="24">
        <v>1626</v>
      </c>
      <c r="D1630" s="432" t="str">
        <f>IF(C1630&gt;'C'!$Q$7,"",VLOOKUP(C1630,'C'!$O$9:$P$10,2,FALSE))</f>
        <v/>
      </c>
    </row>
    <row r="1631" spans="2:4" x14ac:dyDescent="0.2">
      <c r="B1631" s="431">
        <f>IF(LEFT($D1631,Dashboard!$N$4)=Dashboard!$N$5,MAX($B$4:$B1630)+1,0)</f>
        <v>0</v>
      </c>
      <c r="C1631" s="24">
        <v>1627</v>
      </c>
      <c r="D1631" s="432" t="str">
        <f>IF(C1631&gt;'C'!$Q$7,"",VLOOKUP(C1631,'C'!$O$9:$P$10,2,FALSE))</f>
        <v/>
      </c>
    </row>
    <row r="1632" spans="2:4" x14ac:dyDescent="0.2">
      <c r="B1632" s="431">
        <f>IF(LEFT($D1632,Dashboard!$N$4)=Dashboard!$N$5,MAX($B$4:$B1631)+1,0)</f>
        <v>0</v>
      </c>
      <c r="C1632" s="24">
        <v>1628</v>
      </c>
      <c r="D1632" s="432" t="str">
        <f>IF(C1632&gt;'C'!$Q$7,"",VLOOKUP(C1632,'C'!$O$9:$P$10,2,FALSE))</f>
        <v/>
      </c>
    </row>
    <row r="1633" spans="2:4" x14ac:dyDescent="0.2">
      <c r="B1633" s="431">
        <f>IF(LEFT($D1633,Dashboard!$N$4)=Dashboard!$N$5,MAX($B$4:$B1632)+1,0)</f>
        <v>0</v>
      </c>
      <c r="C1633" s="24">
        <v>1629</v>
      </c>
      <c r="D1633" s="432" t="str">
        <f>IF(C1633&gt;'C'!$Q$7,"",VLOOKUP(C1633,'C'!$O$9:$P$10,2,FALSE))</f>
        <v/>
      </c>
    </row>
    <row r="1634" spans="2:4" x14ac:dyDescent="0.2">
      <c r="B1634" s="431">
        <f>IF(LEFT($D1634,Dashboard!$N$4)=Dashboard!$N$5,MAX($B$4:$B1633)+1,0)</f>
        <v>0</v>
      </c>
      <c r="C1634" s="24">
        <v>1630</v>
      </c>
      <c r="D1634" s="432" t="str">
        <f>IF(C1634&gt;'C'!$Q$7,"",VLOOKUP(C1634,'C'!$O$9:$P$10,2,FALSE))</f>
        <v/>
      </c>
    </row>
    <row r="1635" spans="2:4" x14ac:dyDescent="0.2">
      <c r="B1635" s="431">
        <f>IF(LEFT($D1635,Dashboard!$N$4)=Dashboard!$N$5,MAX($B$4:$B1634)+1,0)</f>
        <v>0</v>
      </c>
      <c r="C1635" s="24">
        <v>1631</v>
      </c>
      <c r="D1635" s="432" t="str">
        <f>IF(C1635&gt;'C'!$Q$7,"",VLOOKUP(C1635,'C'!$O$9:$P$10,2,FALSE))</f>
        <v/>
      </c>
    </row>
    <row r="1636" spans="2:4" x14ac:dyDescent="0.2">
      <c r="B1636" s="431">
        <f>IF(LEFT($D1636,Dashboard!$N$4)=Dashboard!$N$5,MAX($B$4:$B1635)+1,0)</f>
        <v>0</v>
      </c>
      <c r="C1636" s="24">
        <v>1632</v>
      </c>
      <c r="D1636" s="432" t="str">
        <f>IF(C1636&gt;'C'!$Q$7,"",VLOOKUP(C1636,'C'!$O$9:$P$10,2,FALSE))</f>
        <v/>
      </c>
    </row>
    <row r="1637" spans="2:4" x14ac:dyDescent="0.2">
      <c r="B1637" s="431">
        <f>IF(LEFT($D1637,Dashboard!$N$4)=Dashboard!$N$5,MAX($B$4:$B1636)+1,0)</f>
        <v>0</v>
      </c>
      <c r="C1637" s="24">
        <v>1633</v>
      </c>
      <c r="D1637" s="432" t="str">
        <f>IF(C1637&gt;'C'!$Q$7,"",VLOOKUP(C1637,'C'!$O$9:$P$10,2,FALSE))</f>
        <v/>
      </c>
    </row>
    <row r="1638" spans="2:4" x14ac:dyDescent="0.2">
      <c r="B1638" s="431">
        <f>IF(LEFT($D1638,Dashboard!$N$4)=Dashboard!$N$5,MAX($B$4:$B1637)+1,0)</f>
        <v>0</v>
      </c>
      <c r="C1638" s="24">
        <v>1634</v>
      </c>
      <c r="D1638" s="432" t="str">
        <f>IF(C1638&gt;'C'!$Q$7,"",VLOOKUP(C1638,'C'!$O$9:$P$10,2,FALSE))</f>
        <v/>
      </c>
    </row>
    <row r="1639" spans="2:4" x14ac:dyDescent="0.2">
      <c r="B1639" s="431">
        <f>IF(LEFT($D1639,Dashboard!$N$4)=Dashboard!$N$5,MAX($B$4:$B1638)+1,0)</f>
        <v>0</v>
      </c>
      <c r="C1639" s="24">
        <v>1635</v>
      </c>
      <c r="D1639" s="432" t="str">
        <f>IF(C1639&gt;'C'!$Q$7,"",VLOOKUP(C1639,'C'!$O$9:$P$10,2,FALSE))</f>
        <v/>
      </c>
    </row>
    <row r="1640" spans="2:4" x14ac:dyDescent="0.2">
      <c r="B1640" s="431">
        <f>IF(LEFT($D1640,Dashboard!$N$4)=Dashboard!$N$5,MAX($B$4:$B1639)+1,0)</f>
        <v>0</v>
      </c>
      <c r="C1640" s="24">
        <v>1636</v>
      </c>
      <c r="D1640" s="432" t="str">
        <f>IF(C1640&gt;'C'!$Q$7,"",VLOOKUP(C1640,'C'!$O$9:$P$10,2,FALSE))</f>
        <v/>
      </c>
    </row>
    <row r="1641" spans="2:4" x14ac:dyDescent="0.2">
      <c r="B1641" s="431">
        <f>IF(LEFT($D1641,Dashboard!$N$4)=Dashboard!$N$5,MAX($B$4:$B1640)+1,0)</f>
        <v>0</v>
      </c>
      <c r="C1641" s="24">
        <v>1637</v>
      </c>
      <c r="D1641" s="432" t="str">
        <f>IF(C1641&gt;'C'!$Q$7,"",VLOOKUP(C1641,'C'!$O$9:$P$10,2,FALSE))</f>
        <v/>
      </c>
    </row>
    <row r="1642" spans="2:4" x14ac:dyDescent="0.2">
      <c r="B1642" s="431">
        <f>IF(LEFT($D1642,Dashboard!$N$4)=Dashboard!$N$5,MAX($B$4:$B1641)+1,0)</f>
        <v>0</v>
      </c>
      <c r="C1642" s="24">
        <v>1638</v>
      </c>
      <c r="D1642" s="432" t="str">
        <f>IF(C1642&gt;'C'!$Q$7,"",VLOOKUP(C1642,'C'!$O$9:$P$10,2,FALSE))</f>
        <v/>
      </c>
    </row>
    <row r="1643" spans="2:4" x14ac:dyDescent="0.2">
      <c r="B1643" s="431">
        <f>IF(LEFT($D1643,Dashboard!$N$4)=Dashboard!$N$5,MAX($B$4:$B1642)+1,0)</f>
        <v>0</v>
      </c>
      <c r="C1643" s="24">
        <v>1639</v>
      </c>
      <c r="D1643" s="432" t="str">
        <f>IF(C1643&gt;'C'!$Q$7,"",VLOOKUP(C1643,'C'!$O$9:$P$10,2,FALSE))</f>
        <v/>
      </c>
    </row>
    <row r="1644" spans="2:4" x14ac:dyDescent="0.2">
      <c r="B1644" s="431">
        <f>IF(LEFT($D1644,Dashboard!$N$4)=Dashboard!$N$5,MAX($B$4:$B1643)+1,0)</f>
        <v>0</v>
      </c>
      <c r="C1644" s="24">
        <v>1640</v>
      </c>
      <c r="D1644" s="432" t="str">
        <f>IF(C1644&gt;'C'!$Q$7,"",VLOOKUP(C1644,'C'!$O$9:$P$10,2,FALSE))</f>
        <v/>
      </c>
    </row>
    <row r="1645" spans="2:4" x14ac:dyDescent="0.2">
      <c r="B1645" s="431">
        <f>IF(LEFT($D1645,Dashboard!$N$4)=Dashboard!$N$5,MAX($B$4:$B1644)+1,0)</f>
        <v>0</v>
      </c>
      <c r="C1645" s="24">
        <v>1641</v>
      </c>
      <c r="D1645" s="432" t="str">
        <f>IF(C1645&gt;'C'!$Q$7,"",VLOOKUP(C1645,'C'!$O$9:$P$10,2,FALSE))</f>
        <v/>
      </c>
    </row>
    <row r="1646" spans="2:4" x14ac:dyDescent="0.2">
      <c r="B1646" s="431">
        <f>IF(LEFT($D1646,Dashboard!$N$4)=Dashboard!$N$5,MAX($B$4:$B1645)+1,0)</f>
        <v>0</v>
      </c>
      <c r="C1646" s="24">
        <v>1642</v>
      </c>
      <c r="D1646" s="432" t="str">
        <f>IF(C1646&gt;'C'!$Q$7,"",VLOOKUP(C1646,'C'!$O$9:$P$10,2,FALSE))</f>
        <v/>
      </c>
    </row>
    <row r="1647" spans="2:4" x14ac:dyDescent="0.2">
      <c r="B1647" s="431">
        <f>IF(LEFT($D1647,Dashboard!$N$4)=Dashboard!$N$5,MAX($B$4:$B1646)+1,0)</f>
        <v>0</v>
      </c>
      <c r="C1647" s="24">
        <v>1643</v>
      </c>
      <c r="D1647" s="432" t="str">
        <f>IF(C1647&gt;'C'!$Q$7,"",VLOOKUP(C1647,'C'!$O$9:$P$10,2,FALSE))</f>
        <v/>
      </c>
    </row>
    <row r="1648" spans="2:4" x14ac:dyDescent="0.2">
      <c r="B1648" s="431">
        <f>IF(LEFT($D1648,Dashboard!$N$4)=Dashboard!$N$5,MAX($B$4:$B1647)+1,0)</f>
        <v>0</v>
      </c>
      <c r="C1648" s="24">
        <v>1644</v>
      </c>
      <c r="D1648" s="432" t="str">
        <f>IF(C1648&gt;'C'!$Q$7,"",VLOOKUP(C1648,'C'!$O$9:$P$10,2,FALSE))</f>
        <v/>
      </c>
    </row>
    <row r="1649" spans="2:4" x14ac:dyDescent="0.2">
      <c r="B1649" s="431">
        <f>IF(LEFT($D1649,Dashboard!$N$4)=Dashboard!$N$5,MAX($B$4:$B1648)+1,0)</f>
        <v>0</v>
      </c>
      <c r="C1649" s="24">
        <v>1645</v>
      </c>
      <c r="D1649" s="432" t="str">
        <f>IF(C1649&gt;'C'!$Q$7,"",VLOOKUP(C1649,'C'!$O$9:$P$10,2,FALSE))</f>
        <v/>
      </c>
    </row>
    <row r="1650" spans="2:4" x14ac:dyDescent="0.2">
      <c r="B1650" s="431">
        <f>IF(LEFT($D1650,Dashboard!$N$4)=Dashboard!$N$5,MAX($B$4:$B1649)+1,0)</f>
        <v>0</v>
      </c>
      <c r="C1650" s="24">
        <v>1646</v>
      </c>
      <c r="D1650" s="432" t="str">
        <f>IF(C1650&gt;'C'!$Q$7,"",VLOOKUP(C1650,'C'!$O$9:$P$10,2,FALSE))</f>
        <v/>
      </c>
    </row>
    <row r="1651" spans="2:4" x14ac:dyDescent="0.2">
      <c r="B1651" s="431">
        <f>IF(LEFT($D1651,Dashboard!$N$4)=Dashboard!$N$5,MAX($B$4:$B1650)+1,0)</f>
        <v>0</v>
      </c>
      <c r="C1651" s="24">
        <v>1647</v>
      </c>
      <c r="D1651" s="432" t="str">
        <f>IF(C1651&gt;'C'!$Q$7,"",VLOOKUP(C1651,'C'!$O$9:$P$10,2,FALSE))</f>
        <v/>
      </c>
    </row>
    <row r="1652" spans="2:4" x14ac:dyDescent="0.2">
      <c r="B1652" s="431">
        <f>IF(LEFT($D1652,Dashboard!$N$4)=Dashboard!$N$5,MAX($B$4:$B1651)+1,0)</f>
        <v>0</v>
      </c>
      <c r="C1652" s="24">
        <v>1648</v>
      </c>
      <c r="D1652" s="432" t="str">
        <f>IF(C1652&gt;'C'!$Q$7,"",VLOOKUP(C1652,'C'!$O$9:$P$10,2,FALSE))</f>
        <v/>
      </c>
    </row>
    <row r="1653" spans="2:4" x14ac:dyDescent="0.2">
      <c r="B1653" s="431">
        <f>IF(LEFT($D1653,Dashboard!$N$4)=Dashboard!$N$5,MAX($B$4:$B1652)+1,0)</f>
        <v>0</v>
      </c>
      <c r="C1653" s="24">
        <v>1649</v>
      </c>
      <c r="D1653" s="432" t="str">
        <f>IF(C1653&gt;'C'!$Q$7,"",VLOOKUP(C1653,'C'!$O$9:$P$10,2,FALSE))</f>
        <v/>
      </c>
    </row>
    <row r="1654" spans="2:4" x14ac:dyDescent="0.2">
      <c r="B1654" s="431">
        <f>IF(LEFT($D1654,Dashboard!$N$4)=Dashboard!$N$5,MAX($B$4:$B1653)+1,0)</f>
        <v>0</v>
      </c>
      <c r="C1654" s="24">
        <v>1650</v>
      </c>
      <c r="D1654" s="432" t="str">
        <f>IF(C1654&gt;'C'!$Q$7,"",VLOOKUP(C1654,'C'!$O$9:$P$10,2,FALSE))</f>
        <v/>
      </c>
    </row>
    <row r="1655" spans="2:4" x14ac:dyDescent="0.2">
      <c r="B1655" s="431">
        <f>IF(LEFT($D1655,Dashboard!$N$4)=Dashboard!$N$5,MAX($B$4:$B1654)+1,0)</f>
        <v>0</v>
      </c>
      <c r="C1655" s="24">
        <v>1651</v>
      </c>
      <c r="D1655" s="432" t="str">
        <f>IF(C1655&gt;'C'!$Q$7,"",VLOOKUP(C1655,'C'!$O$9:$P$10,2,FALSE))</f>
        <v/>
      </c>
    </row>
    <row r="1656" spans="2:4" x14ac:dyDescent="0.2">
      <c r="B1656" s="431">
        <f>IF(LEFT($D1656,Dashboard!$N$4)=Dashboard!$N$5,MAX($B$4:$B1655)+1,0)</f>
        <v>0</v>
      </c>
      <c r="C1656" s="24">
        <v>1652</v>
      </c>
      <c r="D1656" s="432" t="str">
        <f>IF(C1656&gt;'C'!$Q$7,"",VLOOKUP(C1656,'C'!$O$9:$P$10,2,FALSE))</f>
        <v/>
      </c>
    </row>
    <row r="1657" spans="2:4" x14ac:dyDescent="0.2">
      <c r="B1657" s="431">
        <f>IF(LEFT($D1657,Dashboard!$N$4)=Dashboard!$N$5,MAX($B$4:$B1656)+1,0)</f>
        <v>0</v>
      </c>
      <c r="C1657" s="24">
        <v>1653</v>
      </c>
      <c r="D1657" s="432" t="str">
        <f>IF(C1657&gt;'C'!$Q$7,"",VLOOKUP(C1657,'C'!$O$9:$P$10,2,FALSE))</f>
        <v/>
      </c>
    </row>
    <row r="1658" spans="2:4" x14ac:dyDescent="0.2">
      <c r="B1658" s="431">
        <f>IF(LEFT($D1658,Dashboard!$N$4)=Dashboard!$N$5,MAX($B$4:$B1657)+1,0)</f>
        <v>0</v>
      </c>
      <c r="C1658" s="24">
        <v>1654</v>
      </c>
      <c r="D1658" s="432" t="str">
        <f>IF(C1658&gt;'C'!$Q$7,"",VLOOKUP(C1658,'C'!$O$9:$P$10,2,FALSE))</f>
        <v/>
      </c>
    </row>
    <row r="1659" spans="2:4" x14ac:dyDescent="0.2">
      <c r="B1659" s="431">
        <f>IF(LEFT($D1659,Dashboard!$N$4)=Dashboard!$N$5,MAX($B$4:$B1658)+1,0)</f>
        <v>0</v>
      </c>
      <c r="C1659" s="24">
        <v>1655</v>
      </c>
      <c r="D1659" s="432" t="str">
        <f>IF(C1659&gt;'C'!$Q$7,"",VLOOKUP(C1659,'C'!$O$9:$P$10,2,FALSE))</f>
        <v/>
      </c>
    </row>
    <row r="1660" spans="2:4" x14ac:dyDescent="0.2">
      <c r="B1660" s="431">
        <f>IF(LEFT($D1660,Dashboard!$N$4)=Dashboard!$N$5,MAX($B$4:$B1659)+1,0)</f>
        <v>0</v>
      </c>
      <c r="C1660" s="24">
        <v>1656</v>
      </c>
      <c r="D1660" s="432" t="str">
        <f>IF(C1660&gt;'C'!$Q$7,"",VLOOKUP(C1660,'C'!$O$9:$P$10,2,FALSE))</f>
        <v/>
      </c>
    </row>
    <row r="1661" spans="2:4" x14ac:dyDescent="0.2">
      <c r="B1661" s="431">
        <f>IF(LEFT($D1661,Dashboard!$N$4)=Dashboard!$N$5,MAX($B$4:$B1660)+1,0)</f>
        <v>0</v>
      </c>
      <c r="C1661" s="24">
        <v>1657</v>
      </c>
      <c r="D1661" s="432" t="str">
        <f>IF(C1661&gt;'C'!$Q$7,"",VLOOKUP(C1661,'C'!$O$9:$P$10,2,FALSE))</f>
        <v/>
      </c>
    </row>
    <row r="1662" spans="2:4" x14ac:dyDescent="0.2">
      <c r="B1662" s="431">
        <f>IF(LEFT($D1662,Dashboard!$N$4)=Dashboard!$N$5,MAX($B$4:$B1661)+1,0)</f>
        <v>0</v>
      </c>
      <c r="C1662" s="24">
        <v>1658</v>
      </c>
      <c r="D1662" s="432" t="str">
        <f>IF(C1662&gt;'C'!$Q$7,"",VLOOKUP(C1662,'C'!$O$9:$P$10,2,FALSE))</f>
        <v/>
      </c>
    </row>
    <row r="1663" spans="2:4" x14ac:dyDescent="0.2">
      <c r="B1663" s="431">
        <f>IF(LEFT($D1663,Dashboard!$N$4)=Dashboard!$N$5,MAX($B$4:$B1662)+1,0)</f>
        <v>0</v>
      </c>
      <c r="C1663" s="24">
        <v>1659</v>
      </c>
      <c r="D1663" s="432" t="str">
        <f>IF(C1663&gt;'C'!$Q$7,"",VLOOKUP(C1663,'C'!$O$9:$P$10,2,FALSE))</f>
        <v/>
      </c>
    </row>
    <row r="1664" spans="2:4" x14ac:dyDescent="0.2">
      <c r="B1664" s="431">
        <f>IF(LEFT($D1664,Dashboard!$N$4)=Dashboard!$N$5,MAX($B$4:$B1663)+1,0)</f>
        <v>0</v>
      </c>
      <c r="C1664" s="24">
        <v>1660</v>
      </c>
      <c r="D1664" s="432" t="str">
        <f>IF(C1664&gt;'C'!$Q$7,"",VLOOKUP(C1664,'C'!$O$9:$P$10,2,FALSE))</f>
        <v/>
      </c>
    </row>
    <row r="1665" spans="2:4" x14ac:dyDescent="0.2">
      <c r="B1665" s="431">
        <f>IF(LEFT($D1665,Dashboard!$N$4)=Dashboard!$N$5,MAX($B$4:$B1664)+1,0)</f>
        <v>0</v>
      </c>
      <c r="C1665" s="24">
        <v>1661</v>
      </c>
      <c r="D1665" s="432" t="str">
        <f>IF(C1665&gt;'C'!$Q$7,"",VLOOKUP(C1665,'C'!$O$9:$P$10,2,FALSE))</f>
        <v/>
      </c>
    </row>
    <row r="1666" spans="2:4" x14ac:dyDescent="0.2">
      <c r="B1666" s="431">
        <f>IF(LEFT($D1666,Dashboard!$N$4)=Dashboard!$N$5,MAX($B$4:$B1665)+1,0)</f>
        <v>0</v>
      </c>
      <c r="C1666" s="24">
        <v>1662</v>
      </c>
      <c r="D1666" s="432" t="str">
        <f>IF(C1666&gt;'C'!$Q$7,"",VLOOKUP(C1666,'C'!$O$9:$P$10,2,FALSE))</f>
        <v/>
      </c>
    </row>
    <row r="1667" spans="2:4" x14ac:dyDescent="0.2">
      <c r="B1667" s="431">
        <f>IF(LEFT($D1667,Dashboard!$N$4)=Dashboard!$N$5,MAX($B$4:$B1666)+1,0)</f>
        <v>0</v>
      </c>
      <c r="C1667" s="24">
        <v>1663</v>
      </c>
      <c r="D1667" s="432" t="str">
        <f>IF(C1667&gt;'C'!$Q$7,"",VLOOKUP(C1667,'C'!$O$9:$P$10,2,FALSE))</f>
        <v/>
      </c>
    </row>
    <row r="1668" spans="2:4" x14ac:dyDescent="0.2">
      <c r="B1668" s="431">
        <f>IF(LEFT($D1668,Dashboard!$N$4)=Dashboard!$N$5,MAX($B$4:$B1667)+1,0)</f>
        <v>0</v>
      </c>
      <c r="C1668" s="24">
        <v>1664</v>
      </c>
      <c r="D1668" s="432" t="str">
        <f>IF(C1668&gt;'C'!$Q$7,"",VLOOKUP(C1668,'C'!$O$9:$P$10,2,FALSE))</f>
        <v/>
      </c>
    </row>
    <row r="1669" spans="2:4" x14ac:dyDescent="0.2">
      <c r="B1669" s="431">
        <f>IF(LEFT($D1669,Dashboard!$N$4)=Dashboard!$N$5,MAX($B$4:$B1668)+1,0)</f>
        <v>0</v>
      </c>
      <c r="C1669" s="24">
        <v>1665</v>
      </c>
      <c r="D1669" s="432" t="str">
        <f>IF(C1669&gt;'C'!$Q$7,"",VLOOKUP(C1669,'C'!$O$9:$P$10,2,FALSE))</f>
        <v/>
      </c>
    </row>
    <row r="1670" spans="2:4" x14ac:dyDescent="0.2">
      <c r="B1670" s="431">
        <f>IF(LEFT($D1670,Dashboard!$N$4)=Dashboard!$N$5,MAX($B$4:$B1669)+1,0)</f>
        <v>0</v>
      </c>
      <c r="C1670" s="24">
        <v>1666</v>
      </c>
      <c r="D1670" s="432" t="str">
        <f>IF(C1670&gt;'C'!$Q$7,"",VLOOKUP(C1670,'C'!$O$9:$P$10,2,FALSE))</f>
        <v/>
      </c>
    </row>
    <row r="1671" spans="2:4" x14ac:dyDescent="0.2">
      <c r="B1671" s="431">
        <f>IF(LEFT($D1671,Dashboard!$N$4)=Dashboard!$N$5,MAX($B$4:$B1670)+1,0)</f>
        <v>0</v>
      </c>
      <c r="C1671" s="24">
        <v>1667</v>
      </c>
      <c r="D1671" s="432" t="str">
        <f>IF(C1671&gt;'C'!$Q$7,"",VLOOKUP(C1671,'C'!$O$9:$P$10,2,FALSE))</f>
        <v/>
      </c>
    </row>
    <row r="1672" spans="2:4" x14ac:dyDescent="0.2">
      <c r="B1672" s="431">
        <f>IF(LEFT($D1672,Dashboard!$N$4)=Dashboard!$N$5,MAX($B$4:$B1671)+1,0)</f>
        <v>0</v>
      </c>
      <c r="C1672" s="24">
        <v>1668</v>
      </c>
      <c r="D1672" s="432" t="str">
        <f>IF(C1672&gt;'C'!$Q$7,"",VLOOKUP(C1672,'C'!$O$9:$P$10,2,FALSE))</f>
        <v/>
      </c>
    </row>
    <row r="1673" spans="2:4" x14ac:dyDescent="0.2">
      <c r="B1673" s="431">
        <f>IF(LEFT($D1673,Dashboard!$N$4)=Dashboard!$N$5,MAX($B$4:$B1672)+1,0)</f>
        <v>0</v>
      </c>
      <c r="C1673" s="24">
        <v>1669</v>
      </c>
      <c r="D1673" s="432" t="str">
        <f>IF(C1673&gt;'C'!$Q$7,"",VLOOKUP(C1673,'C'!$O$9:$P$10,2,FALSE))</f>
        <v/>
      </c>
    </row>
    <row r="1674" spans="2:4" x14ac:dyDescent="0.2">
      <c r="B1674" s="431">
        <f>IF(LEFT($D1674,Dashboard!$N$4)=Dashboard!$N$5,MAX($B$4:$B1673)+1,0)</f>
        <v>0</v>
      </c>
      <c r="C1674" s="24">
        <v>1670</v>
      </c>
      <c r="D1674" s="432" t="str">
        <f>IF(C1674&gt;'C'!$Q$7,"",VLOOKUP(C1674,'C'!$O$9:$P$10,2,FALSE))</f>
        <v/>
      </c>
    </row>
    <row r="1675" spans="2:4" x14ac:dyDescent="0.2">
      <c r="B1675" s="431">
        <f>IF(LEFT($D1675,Dashboard!$N$4)=Dashboard!$N$5,MAX($B$4:$B1674)+1,0)</f>
        <v>0</v>
      </c>
      <c r="C1675" s="24">
        <v>1671</v>
      </c>
      <c r="D1675" s="432" t="str">
        <f>IF(C1675&gt;'C'!$Q$7,"",VLOOKUP(C1675,'C'!$O$9:$P$10,2,FALSE))</f>
        <v/>
      </c>
    </row>
    <row r="1676" spans="2:4" x14ac:dyDescent="0.2">
      <c r="B1676" s="431">
        <f>IF(LEFT($D1676,Dashboard!$N$4)=Dashboard!$N$5,MAX($B$4:$B1675)+1,0)</f>
        <v>0</v>
      </c>
      <c r="C1676" s="24">
        <v>1672</v>
      </c>
      <c r="D1676" s="432" t="str">
        <f>IF(C1676&gt;'C'!$Q$7,"",VLOOKUP(C1676,'C'!$O$9:$P$10,2,FALSE))</f>
        <v/>
      </c>
    </row>
    <row r="1677" spans="2:4" x14ac:dyDescent="0.2">
      <c r="B1677" s="431">
        <f>IF(LEFT($D1677,Dashboard!$N$4)=Dashboard!$N$5,MAX($B$4:$B1676)+1,0)</f>
        <v>0</v>
      </c>
      <c r="C1677" s="24">
        <v>1673</v>
      </c>
      <c r="D1677" s="432" t="str">
        <f>IF(C1677&gt;'C'!$Q$7,"",VLOOKUP(C1677,'C'!$O$9:$P$10,2,FALSE))</f>
        <v/>
      </c>
    </row>
    <row r="1678" spans="2:4" x14ac:dyDescent="0.2">
      <c r="B1678" s="431">
        <f>IF(LEFT($D1678,Dashboard!$N$4)=Dashboard!$N$5,MAX($B$4:$B1677)+1,0)</f>
        <v>0</v>
      </c>
      <c r="C1678" s="24">
        <v>1674</v>
      </c>
      <c r="D1678" s="432" t="str">
        <f>IF(C1678&gt;'C'!$Q$7,"",VLOOKUP(C1678,'C'!$O$9:$P$10,2,FALSE))</f>
        <v/>
      </c>
    </row>
    <row r="1679" spans="2:4" x14ac:dyDescent="0.2">
      <c r="B1679" s="431">
        <f>IF(LEFT($D1679,Dashboard!$N$4)=Dashboard!$N$5,MAX($B$4:$B1678)+1,0)</f>
        <v>0</v>
      </c>
      <c r="C1679" s="24">
        <v>1675</v>
      </c>
      <c r="D1679" s="432" t="str">
        <f>IF(C1679&gt;'C'!$Q$7,"",VLOOKUP(C1679,'C'!$O$9:$P$10,2,FALSE))</f>
        <v/>
      </c>
    </row>
    <row r="1680" spans="2:4" x14ac:dyDescent="0.2">
      <c r="B1680" s="431">
        <f>IF(LEFT($D1680,Dashboard!$N$4)=Dashboard!$N$5,MAX($B$4:$B1679)+1,0)</f>
        <v>0</v>
      </c>
      <c r="C1680" s="24">
        <v>1676</v>
      </c>
      <c r="D1680" s="432" t="str">
        <f>IF(C1680&gt;'C'!$Q$7,"",VLOOKUP(C1680,'C'!$O$9:$P$10,2,FALSE))</f>
        <v/>
      </c>
    </row>
    <row r="1681" spans="2:4" x14ac:dyDescent="0.2">
      <c r="B1681" s="431">
        <f>IF(LEFT($D1681,Dashboard!$N$4)=Dashboard!$N$5,MAX($B$4:$B1680)+1,0)</f>
        <v>0</v>
      </c>
      <c r="C1681" s="24">
        <v>1677</v>
      </c>
      <c r="D1681" s="432" t="str">
        <f>IF(C1681&gt;'C'!$Q$7,"",VLOOKUP(C1681,'C'!$O$9:$P$10,2,FALSE))</f>
        <v/>
      </c>
    </row>
    <row r="1682" spans="2:4" x14ac:dyDescent="0.2">
      <c r="B1682" s="431">
        <f>IF(LEFT($D1682,Dashboard!$N$4)=Dashboard!$N$5,MAX($B$4:$B1681)+1,0)</f>
        <v>0</v>
      </c>
      <c r="C1682" s="24">
        <v>1678</v>
      </c>
      <c r="D1682" s="432" t="str">
        <f>IF(C1682&gt;'C'!$Q$7,"",VLOOKUP(C1682,'C'!$O$9:$P$10,2,FALSE))</f>
        <v/>
      </c>
    </row>
    <row r="1683" spans="2:4" x14ac:dyDescent="0.2">
      <c r="B1683" s="431">
        <f>IF(LEFT($D1683,Dashboard!$N$4)=Dashboard!$N$5,MAX($B$4:$B1682)+1,0)</f>
        <v>0</v>
      </c>
      <c r="C1683" s="24">
        <v>1679</v>
      </c>
      <c r="D1683" s="432" t="str">
        <f>IF(C1683&gt;'C'!$Q$7,"",VLOOKUP(C1683,'C'!$O$9:$P$10,2,FALSE))</f>
        <v/>
      </c>
    </row>
    <row r="1684" spans="2:4" x14ac:dyDescent="0.2">
      <c r="B1684" s="431">
        <f>IF(LEFT($D1684,Dashboard!$N$4)=Dashboard!$N$5,MAX($B$4:$B1683)+1,0)</f>
        <v>0</v>
      </c>
      <c r="C1684" s="24">
        <v>1680</v>
      </c>
      <c r="D1684" s="432" t="str">
        <f>IF(C1684&gt;'C'!$Q$7,"",VLOOKUP(C1684,'C'!$O$9:$P$10,2,FALSE))</f>
        <v/>
      </c>
    </row>
    <row r="1685" spans="2:4" x14ac:dyDescent="0.2">
      <c r="B1685" s="431">
        <f>IF(LEFT($D1685,Dashboard!$N$4)=Dashboard!$N$5,MAX($B$4:$B1684)+1,0)</f>
        <v>0</v>
      </c>
      <c r="C1685" s="24">
        <v>1681</v>
      </c>
      <c r="D1685" s="432" t="str">
        <f>IF(C1685&gt;'C'!$Q$7,"",VLOOKUP(C1685,'C'!$O$9:$P$10,2,FALSE))</f>
        <v/>
      </c>
    </row>
    <row r="1686" spans="2:4" x14ac:dyDescent="0.2">
      <c r="B1686" s="431">
        <f>IF(LEFT($D1686,Dashboard!$N$4)=Dashboard!$N$5,MAX($B$4:$B1685)+1,0)</f>
        <v>0</v>
      </c>
      <c r="C1686" s="24">
        <v>1682</v>
      </c>
      <c r="D1686" s="432" t="str">
        <f>IF(C1686&gt;'C'!$Q$7,"",VLOOKUP(C1686,'C'!$O$9:$P$10,2,FALSE))</f>
        <v/>
      </c>
    </row>
    <row r="1687" spans="2:4" x14ac:dyDescent="0.2">
      <c r="B1687" s="431">
        <f>IF(LEFT($D1687,Dashboard!$N$4)=Dashboard!$N$5,MAX($B$4:$B1686)+1,0)</f>
        <v>0</v>
      </c>
      <c r="C1687" s="24">
        <v>1683</v>
      </c>
      <c r="D1687" s="432" t="str">
        <f>IF(C1687&gt;'C'!$Q$7,"",VLOOKUP(C1687,'C'!$O$9:$P$10,2,FALSE))</f>
        <v/>
      </c>
    </row>
    <row r="1688" spans="2:4" x14ac:dyDescent="0.2">
      <c r="B1688" s="431">
        <f>IF(LEFT($D1688,Dashboard!$N$4)=Dashboard!$N$5,MAX($B$4:$B1687)+1,0)</f>
        <v>0</v>
      </c>
      <c r="C1688" s="24">
        <v>1684</v>
      </c>
      <c r="D1688" s="432" t="str">
        <f>IF(C1688&gt;'C'!$Q$7,"",VLOOKUP(C1688,'C'!$O$9:$P$10,2,FALSE))</f>
        <v/>
      </c>
    </row>
    <row r="1689" spans="2:4" x14ac:dyDescent="0.2">
      <c r="B1689" s="431">
        <f>IF(LEFT($D1689,Dashboard!$N$4)=Dashboard!$N$5,MAX($B$4:$B1688)+1,0)</f>
        <v>0</v>
      </c>
      <c r="C1689" s="24">
        <v>1685</v>
      </c>
      <c r="D1689" s="432" t="str">
        <f>IF(C1689&gt;'C'!$Q$7,"",VLOOKUP(C1689,'C'!$O$9:$P$10,2,FALSE))</f>
        <v/>
      </c>
    </row>
    <row r="1690" spans="2:4" x14ac:dyDescent="0.2">
      <c r="B1690" s="431">
        <f>IF(LEFT($D1690,Dashboard!$N$4)=Dashboard!$N$5,MAX($B$4:$B1689)+1,0)</f>
        <v>0</v>
      </c>
      <c r="C1690" s="24">
        <v>1686</v>
      </c>
      <c r="D1690" s="432" t="str">
        <f>IF(C1690&gt;'C'!$Q$7,"",VLOOKUP(C1690,'C'!$O$9:$P$10,2,FALSE))</f>
        <v/>
      </c>
    </row>
    <row r="1691" spans="2:4" x14ac:dyDescent="0.2">
      <c r="B1691" s="431">
        <f>IF(LEFT($D1691,Dashboard!$N$4)=Dashboard!$N$5,MAX($B$4:$B1690)+1,0)</f>
        <v>0</v>
      </c>
      <c r="C1691" s="24">
        <v>1687</v>
      </c>
      <c r="D1691" s="432" t="str">
        <f>IF(C1691&gt;'C'!$Q$7,"",VLOOKUP(C1691,'C'!$O$9:$P$10,2,FALSE))</f>
        <v/>
      </c>
    </row>
    <row r="1692" spans="2:4" x14ac:dyDescent="0.2">
      <c r="B1692" s="431">
        <f>IF(LEFT($D1692,Dashboard!$N$4)=Dashboard!$N$5,MAX($B$4:$B1691)+1,0)</f>
        <v>0</v>
      </c>
      <c r="C1692" s="24">
        <v>1688</v>
      </c>
      <c r="D1692" s="432" t="str">
        <f>IF(C1692&gt;'C'!$Q$7,"",VLOOKUP(C1692,'C'!$O$9:$P$10,2,FALSE))</f>
        <v/>
      </c>
    </row>
    <row r="1693" spans="2:4" x14ac:dyDescent="0.2">
      <c r="B1693" s="431">
        <f>IF(LEFT($D1693,Dashboard!$N$4)=Dashboard!$N$5,MAX($B$4:$B1692)+1,0)</f>
        <v>0</v>
      </c>
      <c r="C1693" s="24">
        <v>1689</v>
      </c>
      <c r="D1693" s="432" t="str">
        <f>IF(C1693&gt;'C'!$Q$7,"",VLOOKUP(C1693,'C'!$O$9:$P$10,2,FALSE))</f>
        <v/>
      </c>
    </row>
    <row r="1694" spans="2:4" x14ac:dyDescent="0.2">
      <c r="B1694" s="431">
        <f>IF(LEFT($D1694,Dashboard!$N$4)=Dashboard!$N$5,MAX($B$4:$B1693)+1,0)</f>
        <v>0</v>
      </c>
      <c r="C1694" s="24">
        <v>1690</v>
      </c>
      <c r="D1694" s="432" t="str">
        <f>IF(C1694&gt;'C'!$Q$7,"",VLOOKUP(C1694,'C'!$O$9:$P$10,2,FALSE))</f>
        <v/>
      </c>
    </row>
    <row r="1695" spans="2:4" x14ac:dyDescent="0.2">
      <c r="B1695" s="431">
        <f>IF(LEFT($D1695,Dashboard!$N$4)=Dashboard!$N$5,MAX($B$4:$B1694)+1,0)</f>
        <v>0</v>
      </c>
      <c r="C1695" s="24">
        <v>1691</v>
      </c>
      <c r="D1695" s="432" t="str">
        <f>IF(C1695&gt;'C'!$Q$7,"",VLOOKUP(C1695,'C'!$O$9:$P$10,2,FALSE))</f>
        <v/>
      </c>
    </row>
    <row r="1696" spans="2:4" x14ac:dyDescent="0.2">
      <c r="B1696" s="431">
        <f>IF(LEFT($D1696,Dashboard!$N$4)=Dashboard!$N$5,MAX($B$4:$B1695)+1,0)</f>
        <v>0</v>
      </c>
      <c r="C1696" s="24">
        <v>1692</v>
      </c>
      <c r="D1696" s="432" t="str">
        <f>IF(C1696&gt;'C'!$Q$7,"",VLOOKUP(C1696,'C'!$O$9:$P$10,2,FALSE))</f>
        <v/>
      </c>
    </row>
    <row r="1697" spans="2:4" x14ac:dyDescent="0.2">
      <c r="B1697" s="431">
        <f>IF(LEFT($D1697,Dashboard!$N$4)=Dashboard!$N$5,MAX($B$4:$B1696)+1,0)</f>
        <v>0</v>
      </c>
      <c r="C1697" s="24">
        <v>1693</v>
      </c>
      <c r="D1697" s="432" t="str">
        <f>IF(C1697&gt;'C'!$Q$7,"",VLOOKUP(C1697,'C'!$O$9:$P$10,2,FALSE))</f>
        <v/>
      </c>
    </row>
    <row r="1698" spans="2:4" x14ac:dyDescent="0.2">
      <c r="B1698" s="431">
        <f>IF(LEFT($D1698,Dashboard!$N$4)=Dashboard!$N$5,MAX($B$4:$B1697)+1,0)</f>
        <v>0</v>
      </c>
      <c r="C1698" s="24">
        <v>1694</v>
      </c>
      <c r="D1698" s="432" t="str">
        <f>IF(C1698&gt;'C'!$Q$7,"",VLOOKUP(C1698,'C'!$O$9:$P$10,2,FALSE))</f>
        <v/>
      </c>
    </row>
    <row r="1699" spans="2:4" x14ac:dyDescent="0.2">
      <c r="B1699" s="431">
        <f>IF(LEFT($D1699,Dashboard!$N$4)=Dashboard!$N$5,MAX($B$4:$B1698)+1,0)</f>
        <v>0</v>
      </c>
      <c r="C1699" s="24">
        <v>1695</v>
      </c>
      <c r="D1699" s="432" t="str">
        <f>IF(C1699&gt;'C'!$Q$7,"",VLOOKUP(C1699,'C'!$O$9:$P$10,2,FALSE))</f>
        <v/>
      </c>
    </row>
    <row r="1700" spans="2:4" x14ac:dyDescent="0.2">
      <c r="B1700" s="431">
        <f>IF(LEFT($D1700,Dashboard!$N$4)=Dashboard!$N$5,MAX($B$4:$B1699)+1,0)</f>
        <v>0</v>
      </c>
      <c r="C1700" s="24">
        <v>1696</v>
      </c>
      <c r="D1700" s="432" t="str">
        <f>IF(C1700&gt;'C'!$Q$7,"",VLOOKUP(C1700,'C'!$O$9:$P$10,2,FALSE))</f>
        <v/>
      </c>
    </row>
    <row r="1701" spans="2:4" x14ac:dyDescent="0.2">
      <c r="B1701" s="431">
        <f>IF(LEFT($D1701,Dashboard!$N$4)=Dashboard!$N$5,MAX($B$4:$B1700)+1,0)</f>
        <v>0</v>
      </c>
      <c r="C1701" s="24">
        <v>1697</v>
      </c>
      <c r="D1701" s="432" t="str">
        <f>IF(C1701&gt;'C'!$Q$7,"",VLOOKUP(C1701,'C'!$O$9:$P$10,2,FALSE))</f>
        <v/>
      </c>
    </row>
    <row r="1702" spans="2:4" x14ac:dyDescent="0.2">
      <c r="B1702" s="431">
        <f>IF(LEFT($D1702,Dashboard!$N$4)=Dashboard!$N$5,MAX($B$4:$B1701)+1,0)</f>
        <v>0</v>
      </c>
      <c r="C1702" s="24">
        <v>1698</v>
      </c>
      <c r="D1702" s="432" t="str">
        <f>IF(C1702&gt;'C'!$Q$7,"",VLOOKUP(C1702,'C'!$O$9:$P$10,2,FALSE))</f>
        <v/>
      </c>
    </row>
    <row r="1703" spans="2:4" x14ac:dyDescent="0.2">
      <c r="B1703" s="431">
        <f>IF(LEFT($D1703,Dashboard!$N$4)=Dashboard!$N$5,MAX($B$4:$B1702)+1,0)</f>
        <v>0</v>
      </c>
      <c r="C1703" s="24">
        <v>1699</v>
      </c>
      <c r="D1703" s="432" t="str">
        <f>IF(C1703&gt;'C'!$Q$7,"",VLOOKUP(C1703,'C'!$O$9:$P$10,2,FALSE))</f>
        <v/>
      </c>
    </row>
    <row r="1704" spans="2:4" x14ac:dyDescent="0.2">
      <c r="B1704" s="431">
        <f>IF(LEFT($D1704,Dashboard!$N$4)=Dashboard!$N$5,MAX($B$4:$B1703)+1,0)</f>
        <v>0</v>
      </c>
      <c r="C1704" s="24">
        <v>1700</v>
      </c>
      <c r="D1704" s="432" t="str">
        <f>IF(C1704&gt;'C'!$Q$7,"",VLOOKUP(C1704,'C'!$O$9:$P$10,2,FALSE))</f>
        <v/>
      </c>
    </row>
    <row r="1705" spans="2:4" x14ac:dyDescent="0.2">
      <c r="B1705" s="431">
        <f>IF(LEFT($D1705,Dashboard!$N$4)=Dashboard!$N$5,MAX($B$4:$B1704)+1,0)</f>
        <v>0</v>
      </c>
      <c r="C1705" s="24">
        <v>1701</v>
      </c>
      <c r="D1705" s="432" t="str">
        <f>IF(C1705&gt;'C'!$Q$7,"",VLOOKUP(C1705,'C'!$O$9:$P$10,2,FALSE))</f>
        <v/>
      </c>
    </row>
    <row r="1706" spans="2:4" x14ac:dyDescent="0.2">
      <c r="B1706" s="431">
        <f>IF(LEFT($D1706,Dashboard!$N$4)=Dashboard!$N$5,MAX($B$4:$B1705)+1,0)</f>
        <v>0</v>
      </c>
      <c r="C1706" s="24">
        <v>1702</v>
      </c>
      <c r="D1706" s="432" t="str">
        <f>IF(C1706&gt;'C'!$Q$7,"",VLOOKUP(C1706,'C'!$O$9:$P$10,2,FALSE))</f>
        <v/>
      </c>
    </row>
    <row r="1707" spans="2:4" x14ac:dyDescent="0.2">
      <c r="B1707" s="431">
        <f>IF(LEFT($D1707,Dashboard!$N$4)=Dashboard!$N$5,MAX($B$4:$B1706)+1,0)</f>
        <v>0</v>
      </c>
      <c r="C1707" s="24">
        <v>1703</v>
      </c>
      <c r="D1707" s="432" t="str">
        <f>IF(C1707&gt;'C'!$Q$7,"",VLOOKUP(C1707,'C'!$O$9:$P$10,2,FALSE))</f>
        <v/>
      </c>
    </row>
    <row r="1708" spans="2:4" x14ac:dyDescent="0.2">
      <c r="B1708" s="431">
        <f>IF(LEFT($D1708,Dashboard!$N$4)=Dashboard!$N$5,MAX($B$4:$B1707)+1,0)</f>
        <v>0</v>
      </c>
      <c r="C1708" s="24">
        <v>1704</v>
      </c>
      <c r="D1708" s="432" t="str">
        <f>IF(C1708&gt;'C'!$Q$7,"",VLOOKUP(C1708,'C'!$O$9:$P$10,2,FALSE))</f>
        <v/>
      </c>
    </row>
    <row r="1709" spans="2:4" x14ac:dyDescent="0.2">
      <c r="B1709" s="431">
        <f>IF(LEFT($D1709,Dashboard!$N$4)=Dashboard!$N$5,MAX($B$4:$B1708)+1,0)</f>
        <v>0</v>
      </c>
      <c r="C1709" s="24">
        <v>1705</v>
      </c>
      <c r="D1709" s="432" t="str">
        <f>IF(C1709&gt;'C'!$Q$7,"",VLOOKUP(C1709,'C'!$O$9:$P$10,2,FALSE))</f>
        <v/>
      </c>
    </row>
    <row r="1710" spans="2:4" x14ac:dyDescent="0.2">
      <c r="B1710" s="431">
        <f>IF(LEFT($D1710,Dashboard!$N$4)=Dashboard!$N$5,MAX($B$4:$B1709)+1,0)</f>
        <v>0</v>
      </c>
      <c r="C1710" s="24">
        <v>1706</v>
      </c>
      <c r="D1710" s="432" t="str">
        <f>IF(C1710&gt;'C'!$Q$7,"",VLOOKUP(C1710,'C'!$O$9:$P$10,2,FALSE))</f>
        <v/>
      </c>
    </row>
    <row r="1711" spans="2:4" x14ac:dyDescent="0.2">
      <c r="B1711" s="431">
        <f>IF(LEFT($D1711,Dashboard!$N$4)=Dashboard!$N$5,MAX($B$4:$B1710)+1,0)</f>
        <v>0</v>
      </c>
      <c r="C1711" s="24">
        <v>1707</v>
      </c>
      <c r="D1711" s="432" t="str">
        <f>IF(C1711&gt;'C'!$Q$7,"",VLOOKUP(C1711,'C'!$O$9:$P$10,2,FALSE))</f>
        <v/>
      </c>
    </row>
    <row r="1712" spans="2:4" x14ac:dyDescent="0.2">
      <c r="B1712" s="431">
        <f>IF(LEFT($D1712,Dashboard!$N$4)=Dashboard!$N$5,MAX($B$4:$B1711)+1,0)</f>
        <v>0</v>
      </c>
      <c r="C1712" s="24">
        <v>1708</v>
      </c>
      <c r="D1712" s="432" t="str">
        <f>IF(C1712&gt;'C'!$Q$7,"",VLOOKUP(C1712,'C'!$O$9:$P$10,2,FALSE))</f>
        <v/>
      </c>
    </row>
    <row r="1713" spans="2:4" x14ac:dyDescent="0.2">
      <c r="B1713" s="431">
        <f>IF(LEFT($D1713,Dashboard!$N$4)=Dashboard!$N$5,MAX($B$4:$B1712)+1,0)</f>
        <v>0</v>
      </c>
      <c r="C1713" s="24">
        <v>1709</v>
      </c>
      <c r="D1713" s="432" t="str">
        <f>IF(C1713&gt;'C'!$Q$7,"",VLOOKUP(C1713,'C'!$O$9:$P$10,2,FALSE))</f>
        <v/>
      </c>
    </row>
    <row r="1714" spans="2:4" x14ac:dyDescent="0.2">
      <c r="B1714" s="431">
        <f>IF(LEFT($D1714,Dashboard!$N$4)=Dashboard!$N$5,MAX($B$4:$B1713)+1,0)</f>
        <v>0</v>
      </c>
      <c r="C1714" s="24">
        <v>1710</v>
      </c>
      <c r="D1714" s="432" t="str">
        <f>IF(C1714&gt;'C'!$Q$7,"",VLOOKUP(C1714,'C'!$O$9:$P$10,2,FALSE))</f>
        <v/>
      </c>
    </row>
    <row r="1715" spans="2:4" x14ac:dyDescent="0.2">
      <c r="B1715" s="431">
        <f>IF(LEFT($D1715,Dashboard!$N$4)=Dashboard!$N$5,MAX($B$4:$B1714)+1,0)</f>
        <v>0</v>
      </c>
      <c r="C1715" s="24">
        <v>1711</v>
      </c>
      <c r="D1715" s="432" t="str">
        <f>IF(C1715&gt;'C'!$Q$7,"",VLOOKUP(C1715,'C'!$O$9:$P$10,2,FALSE))</f>
        <v/>
      </c>
    </row>
    <row r="1716" spans="2:4" x14ac:dyDescent="0.2">
      <c r="B1716" s="431">
        <f>IF(LEFT($D1716,Dashboard!$N$4)=Dashboard!$N$5,MAX($B$4:$B1715)+1,0)</f>
        <v>0</v>
      </c>
      <c r="C1716" s="24">
        <v>1712</v>
      </c>
      <c r="D1716" s="432" t="str">
        <f>IF(C1716&gt;'C'!$Q$7,"",VLOOKUP(C1716,'C'!$O$9:$P$10,2,FALSE))</f>
        <v/>
      </c>
    </row>
    <row r="1717" spans="2:4" x14ac:dyDescent="0.2">
      <c r="B1717" s="431">
        <f>IF(LEFT($D1717,Dashboard!$N$4)=Dashboard!$N$5,MAX($B$4:$B1716)+1,0)</f>
        <v>0</v>
      </c>
      <c r="C1717" s="24">
        <v>1713</v>
      </c>
      <c r="D1717" s="432" t="str">
        <f>IF(C1717&gt;'C'!$Q$7,"",VLOOKUP(C1717,'C'!$O$9:$P$10,2,FALSE))</f>
        <v/>
      </c>
    </row>
    <row r="1718" spans="2:4" x14ac:dyDescent="0.2">
      <c r="B1718" s="431">
        <f>IF(LEFT($D1718,Dashboard!$N$4)=Dashboard!$N$5,MAX($B$4:$B1717)+1,0)</f>
        <v>0</v>
      </c>
      <c r="C1718" s="24">
        <v>1714</v>
      </c>
      <c r="D1718" s="432" t="str">
        <f>IF(C1718&gt;'C'!$Q$7,"",VLOOKUP(C1718,'C'!$O$9:$P$10,2,FALSE))</f>
        <v/>
      </c>
    </row>
    <row r="1719" spans="2:4" x14ac:dyDescent="0.2">
      <c r="B1719" s="431">
        <f>IF(LEFT($D1719,Dashboard!$N$4)=Dashboard!$N$5,MAX($B$4:$B1718)+1,0)</f>
        <v>0</v>
      </c>
      <c r="C1719" s="24">
        <v>1715</v>
      </c>
      <c r="D1719" s="432" t="str">
        <f>IF(C1719&gt;'C'!$Q$7,"",VLOOKUP(C1719,'C'!$O$9:$P$10,2,FALSE))</f>
        <v/>
      </c>
    </row>
    <row r="1720" spans="2:4" x14ac:dyDescent="0.2">
      <c r="B1720" s="431">
        <f>IF(LEFT($D1720,Dashboard!$N$4)=Dashboard!$N$5,MAX($B$4:$B1719)+1,0)</f>
        <v>0</v>
      </c>
      <c r="C1720" s="24">
        <v>1716</v>
      </c>
      <c r="D1720" s="432" t="str">
        <f>IF(C1720&gt;'C'!$Q$7,"",VLOOKUP(C1720,'C'!$O$9:$P$10,2,FALSE))</f>
        <v/>
      </c>
    </row>
    <row r="1721" spans="2:4" x14ac:dyDescent="0.2">
      <c r="B1721" s="431">
        <f>IF(LEFT($D1721,Dashboard!$N$4)=Dashboard!$N$5,MAX($B$4:$B1720)+1,0)</f>
        <v>0</v>
      </c>
      <c r="C1721" s="24">
        <v>1717</v>
      </c>
      <c r="D1721" s="432" t="str">
        <f>IF(C1721&gt;'C'!$Q$7,"",VLOOKUP(C1721,'C'!$O$9:$P$10,2,FALSE))</f>
        <v/>
      </c>
    </row>
    <row r="1722" spans="2:4" x14ac:dyDescent="0.2">
      <c r="B1722" s="431">
        <f>IF(LEFT($D1722,Dashboard!$N$4)=Dashboard!$N$5,MAX($B$4:$B1721)+1,0)</f>
        <v>0</v>
      </c>
      <c r="C1722" s="24">
        <v>1718</v>
      </c>
      <c r="D1722" s="432" t="str">
        <f>IF(C1722&gt;'C'!$Q$7,"",VLOOKUP(C1722,'C'!$O$9:$P$10,2,FALSE))</f>
        <v/>
      </c>
    </row>
    <row r="1723" spans="2:4" x14ac:dyDescent="0.2">
      <c r="B1723" s="431">
        <f>IF(LEFT($D1723,Dashboard!$N$4)=Dashboard!$N$5,MAX($B$4:$B1722)+1,0)</f>
        <v>0</v>
      </c>
      <c r="C1723" s="24">
        <v>1719</v>
      </c>
      <c r="D1723" s="432" t="str">
        <f>IF(C1723&gt;'C'!$Q$7,"",VLOOKUP(C1723,'C'!$O$9:$P$10,2,FALSE))</f>
        <v/>
      </c>
    </row>
    <row r="1724" spans="2:4" x14ac:dyDescent="0.2">
      <c r="B1724" s="431">
        <f>IF(LEFT($D1724,Dashboard!$N$4)=Dashboard!$N$5,MAX($B$4:$B1723)+1,0)</f>
        <v>0</v>
      </c>
      <c r="C1724" s="24">
        <v>1720</v>
      </c>
      <c r="D1724" s="432" t="str">
        <f>IF(C1724&gt;'C'!$Q$7,"",VLOOKUP(C1724,'C'!$O$9:$P$10,2,FALSE))</f>
        <v/>
      </c>
    </row>
    <row r="1725" spans="2:4" x14ac:dyDescent="0.2">
      <c r="B1725" s="431">
        <f>IF(LEFT($D1725,Dashboard!$N$4)=Dashboard!$N$5,MAX($B$4:$B1724)+1,0)</f>
        <v>0</v>
      </c>
      <c r="C1725" s="24">
        <v>1721</v>
      </c>
      <c r="D1725" s="432" t="str">
        <f>IF(C1725&gt;'C'!$Q$7,"",VLOOKUP(C1725,'C'!$O$9:$P$10,2,FALSE))</f>
        <v/>
      </c>
    </row>
    <row r="1726" spans="2:4" x14ac:dyDescent="0.2">
      <c r="B1726" s="431">
        <f>IF(LEFT($D1726,Dashboard!$N$4)=Dashboard!$N$5,MAX($B$4:$B1725)+1,0)</f>
        <v>0</v>
      </c>
      <c r="C1726" s="24">
        <v>1722</v>
      </c>
      <c r="D1726" s="432" t="str">
        <f>IF(C1726&gt;'C'!$Q$7,"",VLOOKUP(C1726,'C'!$O$9:$P$10,2,FALSE))</f>
        <v/>
      </c>
    </row>
    <row r="1727" spans="2:4" x14ac:dyDescent="0.2">
      <c r="B1727" s="431">
        <f>IF(LEFT($D1727,Dashboard!$N$4)=Dashboard!$N$5,MAX($B$4:$B1726)+1,0)</f>
        <v>0</v>
      </c>
      <c r="C1727" s="24">
        <v>1723</v>
      </c>
      <c r="D1727" s="432" t="str">
        <f>IF(C1727&gt;'C'!$Q$7,"",VLOOKUP(C1727,'C'!$O$9:$P$10,2,FALSE))</f>
        <v/>
      </c>
    </row>
    <row r="1728" spans="2:4" x14ac:dyDescent="0.2">
      <c r="B1728" s="431">
        <f>IF(LEFT($D1728,Dashboard!$N$4)=Dashboard!$N$5,MAX($B$4:$B1727)+1,0)</f>
        <v>0</v>
      </c>
      <c r="C1728" s="24">
        <v>1724</v>
      </c>
      <c r="D1728" s="432" t="str">
        <f>IF(C1728&gt;'C'!$Q$7,"",VLOOKUP(C1728,'C'!$O$9:$P$10,2,FALSE))</f>
        <v/>
      </c>
    </row>
    <row r="1729" spans="2:4" x14ac:dyDescent="0.2">
      <c r="B1729" s="431">
        <f>IF(LEFT($D1729,Dashboard!$N$4)=Dashboard!$N$5,MAX($B$4:$B1728)+1,0)</f>
        <v>0</v>
      </c>
      <c r="C1729" s="24">
        <v>1725</v>
      </c>
      <c r="D1729" s="432" t="str">
        <f>IF(C1729&gt;'C'!$Q$7,"",VLOOKUP(C1729,'C'!$O$9:$P$10,2,FALSE))</f>
        <v/>
      </c>
    </row>
    <row r="1730" spans="2:4" x14ac:dyDescent="0.2">
      <c r="B1730" s="431">
        <f>IF(LEFT($D1730,Dashboard!$N$4)=Dashboard!$N$5,MAX($B$4:$B1729)+1,0)</f>
        <v>0</v>
      </c>
      <c r="C1730" s="24">
        <v>1726</v>
      </c>
      <c r="D1730" s="432" t="str">
        <f>IF(C1730&gt;'C'!$Q$7,"",VLOOKUP(C1730,'C'!$O$9:$P$10,2,FALSE))</f>
        <v/>
      </c>
    </row>
    <row r="1731" spans="2:4" x14ac:dyDescent="0.2">
      <c r="B1731" s="431">
        <f>IF(LEFT($D1731,Dashboard!$N$4)=Dashboard!$N$5,MAX($B$4:$B1730)+1,0)</f>
        <v>0</v>
      </c>
      <c r="C1731" s="24">
        <v>1727</v>
      </c>
      <c r="D1731" s="432" t="str">
        <f>IF(C1731&gt;'C'!$Q$7,"",VLOOKUP(C1731,'C'!$O$9:$P$10,2,FALSE))</f>
        <v/>
      </c>
    </row>
    <row r="1732" spans="2:4" x14ac:dyDescent="0.2">
      <c r="B1732" s="431">
        <f>IF(LEFT($D1732,Dashboard!$N$4)=Dashboard!$N$5,MAX($B$4:$B1731)+1,0)</f>
        <v>0</v>
      </c>
      <c r="C1732" s="24">
        <v>1728</v>
      </c>
      <c r="D1732" s="432" t="str">
        <f>IF(C1732&gt;'C'!$Q$7,"",VLOOKUP(C1732,'C'!$O$9:$P$10,2,FALSE))</f>
        <v/>
      </c>
    </row>
    <row r="1733" spans="2:4" x14ac:dyDescent="0.2">
      <c r="B1733" s="431">
        <f>IF(LEFT($D1733,Dashboard!$N$4)=Dashboard!$N$5,MAX($B$4:$B1732)+1,0)</f>
        <v>0</v>
      </c>
      <c r="C1733" s="24">
        <v>1729</v>
      </c>
      <c r="D1733" s="432" t="str">
        <f>IF(C1733&gt;'C'!$Q$7,"",VLOOKUP(C1733,'C'!$O$9:$P$10,2,FALSE))</f>
        <v/>
      </c>
    </row>
    <row r="1734" spans="2:4" x14ac:dyDescent="0.2">
      <c r="B1734" s="431">
        <f>IF(LEFT($D1734,Dashboard!$N$4)=Dashboard!$N$5,MAX($B$4:$B1733)+1,0)</f>
        <v>0</v>
      </c>
      <c r="C1734" s="24">
        <v>1730</v>
      </c>
      <c r="D1734" s="432" t="str">
        <f>IF(C1734&gt;'C'!$Q$7,"",VLOOKUP(C1734,'C'!$O$9:$P$10,2,FALSE))</f>
        <v/>
      </c>
    </row>
    <row r="1735" spans="2:4" x14ac:dyDescent="0.2">
      <c r="B1735" s="431">
        <f>IF(LEFT($D1735,Dashboard!$N$4)=Dashboard!$N$5,MAX($B$4:$B1734)+1,0)</f>
        <v>0</v>
      </c>
      <c r="C1735" s="24">
        <v>1731</v>
      </c>
      <c r="D1735" s="432" t="str">
        <f>IF(C1735&gt;'C'!$Q$7,"",VLOOKUP(C1735,'C'!$O$9:$P$10,2,FALSE))</f>
        <v/>
      </c>
    </row>
    <row r="1736" spans="2:4" x14ac:dyDescent="0.2">
      <c r="B1736" s="431">
        <f>IF(LEFT($D1736,Dashboard!$N$4)=Dashboard!$N$5,MAX($B$4:$B1735)+1,0)</f>
        <v>0</v>
      </c>
      <c r="C1736" s="24">
        <v>1732</v>
      </c>
      <c r="D1736" s="432" t="str">
        <f>IF(C1736&gt;'C'!$Q$7,"",VLOOKUP(C1736,'C'!$O$9:$P$10,2,FALSE))</f>
        <v/>
      </c>
    </row>
    <row r="1737" spans="2:4" x14ac:dyDescent="0.2">
      <c r="B1737" s="431">
        <f>IF(LEFT($D1737,Dashboard!$N$4)=Dashboard!$N$5,MAX($B$4:$B1736)+1,0)</f>
        <v>0</v>
      </c>
      <c r="C1737" s="24">
        <v>1733</v>
      </c>
      <c r="D1737" s="432" t="str">
        <f>IF(C1737&gt;'C'!$Q$7,"",VLOOKUP(C1737,'C'!$O$9:$P$10,2,FALSE))</f>
        <v/>
      </c>
    </row>
    <row r="1738" spans="2:4" x14ac:dyDescent="0.2">
      <c r="B1738" s="431">
        <f>IF(LEFT($D1738,Dashboard!$N$4)=Dashboard!$N$5,MAX($B$4:$B1737)+1,0)</f>
        <v>0</v>
      </c>
      <c r="C1738" s="24">
        <v>1734</v>
      </c>
      <c r="D1738" s="432" t="str">
        <f>IF(C1738&gt;'C'!$Q$7,"",VLOOKUP(C1738,'C'!$O$9:$P$10,2,FALSE))</f>
        <v/>
      </c>
    </row>
    <row r="1739" spans="2:4" x14ac:dyDescent="0.2">
      <c r="B1739" s="431">
        <f>IF(LEFT($D1739,Dashboard!$N$4)=Dashboard!$N$5,MAX($B$4:$B1738)+1,0)</f>
        <v>0</v>
      </c>
      <c r="C1739" s="24">
        <v>1735</v>
      </c>
      <c r="D1739" s="432" t="str">
        <f>IF(C1739&gt;'C'!$Q$7,"",VLOOKUP(C1739,'C'!$O$9:$P$10,2,FALSE))</f>
        <v/>
      </c>
    </row>
    <row r="1740" spans="2:4" x14ac:dyDescent="0.2">
      <c r="B1740" s="431">
        <f>IF(LEFT($D1740,Dashboard!$N$4)=Dashboard!$N$5,MAX($B$4:$B1739)+1,0)</f>
        <v>0</v>
      </c>
      <c r="C1740" s="24">
        <v>1736</v>
      </c>
      <c r="D1740" s="432" t="str">
        <f>IF(C1740&gt;'C'!$Q$7,"",VLOOKUP(C1740,'C'!$O$9:$P$10,2,FALSE))</f>
        <v/>
      </c>
    </row>
    <row r="1741" spans="2:4" x14ac:dyDescent="0.2">
      <c r="B1741" s="431">
        <f>IF(LEFT($D1741,Dashboard!$N$4)=Dashboard!$N$5,MAX($B$4:$B1740)+1,0)</f>
        <v>0</v>
      </c>
      <c r="C1741" s="24">
        <v>1737</v>
      </c>
      <c r="D1741" s="432" t="str">
        <f>IF(C1741&gt;'C'!$Q$7,"",VLOOKUP(C1741,'C'!$O$9:$P$10,2,FALSE))</f>
        <v/>
      </c>
    </row>
    <row r="1742" spans="2:4" x14ac:dyDescent="0.2">
      <c r="B1742" s="431">
        <f>IF(LEFT($D1742,Dashboard!$N$4)=Dashboard!$N$5,MAX($B$4:$B1741)+1,0)</f>
        <v>0</v>
      </c>
      <c r="C1742" s="24">
        <v>1738</v>
      </c>
      <c r="D1742" s="432" t="str">
        <f>IF(C1742&gt;'C'!$Q$7,"",VLOOKUP(C1742,'C'!$O$9:$P$10,2,FALSE))</f>
        <v/>
      </c>
    </row>
    <row r="1743" spans="2:4" x14ac:dyDescent="0.2">
      <c r="B1743" s="431">
        <f>IF(LEFT($D1743,Dashboard!$N$4)=Dashboard!$N$5,MAX($B$4:$B1742)+1,0)</f>
        <v>0</v>
      </c>
      <c r="C1743" s="24">
        <v>1739</v>
      </c>
      <c r="D1743" s="432" t="str">
        <f>IF(C1743&gt;'C'!$Q$7,"",VLOOKUP(C1743,'C'!$O$9:$P$10,2,FALSE))</f>
        <v/>
      </c>
    </row>
    <row r="1744" spans="2:4" x14ac:dyDescent="0.2">
      <c r="B1744" s="431">
        <f>IF(LEFT($D1744,Dashboard!$N$4)=Dashboard!$N$5,MAX($B$4:$B1743)+1,0)</f>
        <v>0</v>
      </c>
      <c r="C1744" s="24">
        <v>1740</v>
      </c>
      <c r="D1744" s="432" t="str">
        <f>IF(C1744&gt;'C'!$Q$7,"",VLOOKUP(C1744,'C'!$O$9:$P$10,2,FALSE))</f>
        <v/>
      </c>
    </row>
    <row r="1745" spans="2:4" x14ac:dyDescent="0.2">
      <c r="B1745" s="431">
        <f>IF(LEFT($D1745,Dashboard!$N$4)=Dashboard!$N$5,MAX($B$4:$B1744)+1,0)</f>
        <v>0</v>
      </c>
      <c r="C1745" s="24">
        <v>1741</v>
      </c>
      <c r="D1745" s="432" t="str">
        <f>IF(C1745&gt;'C'!$Q$7,"",VLOOKUP(C1745,'C'!$O$9:$P$10,2,FALSE))</f>
        <v/>
      </c>
    </row>
    <row r="1746" spans="2:4" x14ac:dyDescent="0.2">
      <c r="B1746" s="431">
        <f>IF(LEFT($D1746,Dashboard!$N$4)=Dashboard!$N$5,MAX($B$4:$B1745)+1,0)</f>
        <v>0</v>
      </c>
      <c r="C1746" s="24">
        <v>1742</v>
      </c>
      <c r="D1746" s="432" t="str">
        <f>IF(C1746&gt;'C'!$Q$7,"",VLOOKUP(C1746,'C'!$O$9:$P$10,2,FALSE))</f>
        <v/>
      </c>
    </row>
    <row r="1747" spans="2:4" x14ac:dyDescent="0.2">
      <c r="B1747" s="431">
        <f>IF(LEFT($D1747,Dashboard!$N$4)=Dashboard!$N$5,MAX($B$4:$B1746)+1,0)</f>
        <v>0</v>
      </c>
      <c r="C1747" s="24">
        <v>1743</v>
      </c>
      <c r="D1747" s="432" t="str">
        <f>IF(C1747&gt;'C'!$Q$7,"",VLOOKUP(C1747,'C'!$O$9:$P$10,2,FALSE))</f>
        <v/>
      </c>
    </row>
    <row r="1748" spans="2:4" x14ac:dyDescent="0.2">
      <c r="B1748" s="431">
        <f>IF(LEFT($D1748,Dashboard!$N$4)=Dashboard!$N$5,MAX($B$4:$B1747)+1,0)</f>
        <v>0</v>
      </c>
      <c r="C1748" s="24">
        <v>1744</v>
      </c>
      <c r="D1748" s="432" t="str">
        <f>IF(C1748&gt;'C'!$Q$7,"",VLOOKUP(C1748,'C'!$O$9:$P$10,2,FALSE))</f>
        <v/>
      </c>
    </row>
    <row r="1749" spans="2:4" x14ac:dyDescent="0.2">
      <c r="B1749" s="431">
        <f>IF(LEFT($D1749,Dashboard!$N$4)=Dashboard!$N$5,MAX($B$4:$B1748)+1,0)</f>
        <v>0</v>
      </c>
      <c r="C1749" s="24">
        <v>1745</v>
      </c>
      <c r="D1749" s="432" t="str">
        <f>IF(C1749&gt;'C'!$Q$7,"",VLOOKUP(C1749,'C'!$O$9:$P$10,2,FALSE))</f>
        <v/>
      </c>
    </row>
    <row r="1750" spans="2:4" x14ac:dyDescent="0.2">
      <c r="B1750" s="431">
        <f>IF(LEFT($D1750,Dashboard!$N$4)=Dashboard!$N$5,MAX($B$4:$B1749)+1,0)</f>
        <v>0</v>
      </c>
      <c r="C1750" s="24">
        <v>1746</v>
      </c>
      <c r="D1750" s="432" t="str">
        <f>IF(C1750&gt;'C'!$Q$7,"",VLOOKUP(C1750,'C'!$O$9:$P$10,2,FALSE))</f>
        <v/>
      </c>
    </row>
    <row r="1751" spans="2:4" x14ac:dyDescent="0.2">
      <c r="B1751" s="431">
        <f>IF(LEFT($D1751,Dashboard!$N$4)=Dashboard!$N$5,MAX($B$4:$B1750)+1,0)</f>
        <v>0</v>
      </c>
      <c r="C1751" s="24">
        <v>1747</v>
      </c>
      <c r="D1751" s="432" t="str">
        <f>IF(C1751&gt;'C'!$Q$7,"",VLOOKUP(C1751,'C'!$O$9:$P$10,2,FALSE))</f>
        <v/>
      </c>
    </row>
    <row r="1752" spans="2:4" x14ac:dyDescent="0.2">
      <c r="B1752" s="431">
        <f>IF(LEFT($D1752,Dashboard!$N$4)=Dashboard!$N$5,MAX($B$4:$B1751)+1,0)</f>
        <v>0</v>
      </c>
      <c r="C1752" s="24">
        <v>1748</v>
      </c>
      <c r="D1752" s="432" t="str">
        <f>IF(C1752&gt;'C'!$Q$7,"",VLOOKUP(C1752,'C'!$O$9:$P$10,2,FALSE))</f>
        <v/>
      </c>
    </row>
    <row r="1753" spans="2:4" x14ac:dyDescent="0.2">
      <c r="B1753" s="431">
        <f>IF(LEFT($D1753,Dashboard!$N$4)=Dashboard!$N$5,MAX($B$4:$B1752)+1,0)</f>
        <v>0</v>
      </c>
      <c r="C1753" s="24">
        <v>1749</v>
      </c>
      <c r="D1753" s="432" t="str">
        <f>IF(C1753&gt;'C'!$Q$7,"",VLOOKUP(C1753,'C'!$O$9:$P$10,2,FALSE))</f>
        <v/>
      </c>
    </row>
    <row r="1754" spans="2:4" x14ac:dyDescent="0.2">
      <c r="B1754" s="431">
        <f>IF(LEFT($D1754,Dashboard!$N$4)=Dashboard!$N$5,MAX($B$4:$B1753)+1,0)</f>
        <v>0</v>
      </c>
      <c r="C1754" s="24">
        <v>1750</v>
      </c>
      <c r="D1754" s="432" t="str">
        <f>IF(C1754&gt;'C'!$Q$7,"",VLOOKUP(C1754,'C'!$O$9:$P$10,2,FALSE))</f>
        <v/>
      </c>
    </row>
    <row r="1755" spans="2:4" x14ac:dyDescent="0.2">
      <c r="B1755" s="431">
        <f>IF(LEFT($D1755,Dashboard!$N$4)=Dashboard!$N$5,MAX($B$4:$B1754)+1,0)</f>
        <v>0</v>
      </c>
      <c r="C1755" s="24">
        <v>1751</v>
      </c>
      <c r="D1755" s="432" t="str">
        <f>IF(C1755&gt;'C'!$Q$7,"",VLOOKUP(C1755,'C'!$O$9:$P$10,2,FALSE))</f>
        <v/>
      </c>
    </row>
    <row r="1756" spans="2:4" x14ac:dyDescent="0.2">
      <c r="B1756" s="431">
        <f>IF(LEFT($D1756,Dashboard!$N$4)=Dashboard!$N$5,MAX($B$4:$B1755)+1,0)</f>
        <v>0</v>
      </c>
      <c r="C1756" s="24">
        <v>1752</v>
      </c>
      <c r="D1756" s="432" t="str">
        <f>IF(C1756&gt;'C'!$Q$7,"",VLOOKUP(C1756,'C'!$O$9:$P$10,2,FALSE))</f>
        <v/>
      </c>
    </row>
    <row r="1757" spans="2:4" x14ac:dyDescent="0.2">
      <c r="B1757" s="431">
        <f>IF(LEFT($D1757,Dashboard!$N$4)=Dashboard!$N$5,MAX($B$4:$B1756)+1,0)</f>
        <v>0</v>
      </c>
      <c r="C1757" s="24">
        <v>1753</v>
      </c>
      <c r="D1757" s="432" t="str">
        <f>IF(C1757&gt;'C'!$Q$7,"",VLOOKUP(C1757,'C'!$O$9:$P$10,2,FALSE))</f>
        <v/>
      </c>
    </row>
    <row r="1758" spans="2:4" x14ac:dyDescent="0.2">
      <c r="B1758" s="431">
        <f>IF(LEFT($D1758,Dashboard!$N$4)=Dashboard!$N$5,MAX($B$4:$B1757)+1,0)</f>
        <v>0</v>
      </c>
      <c r="C1758" s="24">
        <v>1754</v>
      </c>
      <c r="D1758" s="432" t="str">
        <f>IF(C1758&gt;'C'!$Q$7,"",VLOOKUP(C1758,'C'!$O$9:$P$10,2,FALSE))</f>
        <v/>
      </c>
    </row>
    <row r="1759" spans="2:4" x14ac:dyDescent="0.2">
      <c r="B1759" s="431">
        <f>IF(LEFT($D1759,Dashboard!$N$4)=Dashboard!$N$5,MAX($B$4:$B1758)+1,0)</f>
        <v>0</v>
      </c>
      <c r="C1759" s="24">
        <v>1755</v>
      </c>
      <c r="D1759" s="432" t="str">
        <f>IF(C1759&gt;'C'!$Q$7,"",VLOOKUP(C1759,'C'!$O$9:$P$10,2,FALSE))</f>
        <v/>
      </c>
    </row>
    <row r="1760" spans="2:4" x14ac:dyDescent="0.2">
      <c r="B1760" s="431">
        <f>IF(LEFT($D1760,Dashboard!$N$4)=Dashboard!$N$5,MAX($B$4:$B1759)+1,0)</f>
        <v>0</v>
      </c>
      <c r="C1760" s="24">
        <v>1756</v>
      </c>
      <c r="D1760" s="432" t="str">
        <f>IF(C1760&gt;'C'!$Q$7,"",VLOOKUP(C1760,'C'!$O$9:$P$10,2,FALSE))</f>
        <v/>
      </c>
    </row>
    <row r="1761" spans="2:4" x14ac:dyDescent="0.2">
      <c r="B1761" s="431">
        <f>IF(LEFT($D1761,Dashboard!$N$4)=Dashboard!$N$5,MAX($B$4:$B1760)+1,0)</f>
        <v>0</v>
      </c>
      <c r="C1761" s="24">
        <v>1757</v>
      </c>
      <c r="D1761" s="432" t="str">
        <f>IF(C1761&gt;'C'!$Q$7,"",VLOOKUP(C1761,'C'!$O$9:$P$10,2,FALSE))</f>
        <v/>
      </c>
    </row>
    <row r="1762" spans="2:4" x14ac:dyDescent="0.2">
      <c r="B1762" s="431">
        <f>IF(LEFT($D1762,Dashboard!$N$4)=Dashboard!$N$5,MAX($B$4:$B1761)+1,0)</f>
        <v>0</v>
      </c>
      <c r="C1762" s="24">
        <v>1758</v>
      </c>
      <c r="D1762" s="432" t="str">
        <f>IF(C1762&gt;'C'!$Q$7,"",VLOOKUP(C1762,'C'!$O$9:$P$10,2,FALSE))</f>
        <v/>
      </c>
    </row>
    <row r="1763" spans="2:4" x14ac:dyDescent="0.2">
      <c r="B1763" s="431">
        <f>IF(LEFT($D1763,Dashboard!$N$4)=Dashboard!$N$5,MAX($B$4:$B1762)+1,0)</f>
        <v>0</v>
      </c>
      <c r="C1763" s="24">
        <v>1759</v>
      </c>
      <c r="D1763" s="432" t="str">
        <f>IF(C1763&gt;'C'!$Q$7,"",VLOOKUP(C1763,'C'!$O$9:$P$10,2,FALSE))</f>
        <v/>
      </c>
    </row>
    <row r="1764" spans="2:4" x14ac:dyDescent="0.2">
      <c r="B1764" s="431">
        <f>IF(LEFT($D1764,Dashboard!$N$4)=Dashboard!$N$5,MAX($B$4:$B1763)+1,0)</f>
        <v>0</v>
      </c>
      <c r="C1764" s="24">
        <v>1760</v>
      </c>
      <c r="D1764" s="432" t="str">
        <f>IF(C1764&gt;'C'!$Q$7,"",VLOOKUP(C1764,'C'!$O$9:$P$10,2,FALSE))</f>
        <v/>
      </c>
    </row>
    <row r="1765" spans="2:4" x14ac:dyDescent="0.2">
      <c r="B1765" s="431">
        <f>IF(LEFT($D1765,Dashboard!$N$4)=Dashboard!$N$5,MAX($B$4:$B1764)+1,0)</f>
        <v>0</v>
      </c>
      <c r="C1765" s="24">
        <v>1761</v>
      </c>
      <c r="D1765" s="432" t="str">
        <f>IF(C1765&gt;'C'!$Q$7,"",VLOOKUP(C1765,'C'!$O$9:$P$10,2,FALSE))</f>
        <v/>
      </c>
    </row>
    <row r="1766" spans="2:4" x14ac:dyDescent="0.2">
      <c r="B1766" s="431">
        <f>IF(LEFT($D1766,Dashboard!$N$4)=Dashboard!$N$5,MAX($B$4:$B1765)+1,0)</f>
        <v>0</v>
      </c>
      <c r="C1766" s="24">
        <v>1762</v>
      </c>
      <c r="D1766" s="432" t="str">
        <f>IF(C1766&gt;'C'!$Q$7,"",VLOOKUP(C1766,'C'!$O$9:$P$10,2,FALSE))</f>
        <v/>
      </c>
    </row>
    <row r="1767" spans="2:4" x14ac:dyDescent="0.2">
      <c r="B1767" s="431">
        <f>IF(LEFT($D1767,Dashboard!$N$4)=Dashboard!$N$5,MAX($B$4:$B1766)+1,0)</f>
        <v>0</v>
      </c>
      <c r="C1767" s="24">
        <v>1763</v>
      </c>
      <c r="D1767" s="432" t="str">
        <f>IF(C1767&gt;'C'!$Q$7,"",VLOOKUP(C1767,'C'!$O$9:$P$10,2,FALSE))</f>
        <v/>
      </c>
    </row>
    <row r="1768" spans="2:4" x14ac:dyDescent="0.2">
      <c r="B1768" s="431">
        <f>IF(LEFT($D1768,Dashboard!$N$4)=Dashboard!$N$5,MAX($B$4:$B1767)+1,0)</f>
        <v>0</v>
      </c>
      <c r="C1768" s="24">
        <v>1764</v>
      </c>
      <c r="D1768" s="432" t="str">
        <f>IF(C1768&gt;'C'!$Q$7,"",VLOOKUP(C1768,'C'!$O$9:$P$10,2,FALSE))</f>
        <v/>
      </c>
    </row>
    <row r="1769" spans="2:4" x14ac:dyDescent="0.2">
      <c r="B1769" s="431">
        <f>IF(LEFT($D1769,Dashboard!$N$4)=Dashboard!$N$5,MAX($B$4:$B1768)+1,0)</f>
        <v>0</v>
      </c>
      <c r="C1769" s="24">
        <v>1765</v>
      </c>
      <c r="D1769" s="432" t="str">
        <f>IF(C1769&gt;'C'!$Q$7,"",VLOOKUP(C1769,'C'!$O$9:$P$10,2,FALSE))</f>
        <v/>
      </c>
    </row>
    <row r="1770" spans="2:4" x14ac:dyDescent="0.2">
      <c r="B1770" s="431">
        <f>IF(LEFT($D1770,Dashboard!$N$4)=Dashboard!$N$5,MAX($B$4:$B1769)+1,0)</f>
        <v>0</v>
      </c>
      <c r="C1770" s="24">
        <v>1766</v>
      </c>
      <c r="D1770" s="432" t="str">
        <f>IF(C1770&gt;'C'!$Q$7,"",VLOOKUP(C1770,'C'!$O$9:$P$10,2,FALSE))</f>
        <v/>
      </c>
    </row>
    <row r="1771" spans="2:4" x14ac:dyDescent="0.2">
      <c r="B1771" s="431">
        <f>IF(LEFT($D1771,Dashboard!$N$4)=Dashboard!$N$5,MAX($B$4:$B1770)+1,0)</f>
        <v>0</v>
      </c>
      <c r="C1771" s="24">
        <v>1767</v>
      </c>
      <c r="D1771" s="432" t="str">
        <f>IF(C1771&gt;'C'!$Q$7,"",VLOOKUP(C1771,'C'!$O$9:$P$10,2,FALSE))</f>
        <v/>
      </c>
    </row>
    <row r="1772" spans="2:4" x14ac:dyDescent="0.2">
      <c r="B1772" s="431">
        <f>IF(LEFT($D1772,Dashboard!$N$4)=Dashboard!$N$5,MAX($B$4:$B1771)+1,0)</f>
        <v>0</v>
      </c>
      <c r="C1772" s="24">
        <v>1768</v>
      </c>
      <c r="D1772" s="432" t="str">
        <f>IF(C1772&gt;'C'!$Q$7,"",VLOOKUP(C1772,'C'!$O$9:$P$10,2,FALSE))</f>
        <v/>
      </c>
    </row>
    <row r="1773" spans="2:4" x14ac:dyDescent="0.2">
      <c r="B1773" s="431">
        <f>IF(LEFT($D1773,Dashboard!$N$4)=Dashboard!$N$5,MAX($B$4:$B1772)+1,0)</f>
        <v>0</v>
      </c>
      <c r="C1773" s="24">
        <v>1769</v>
      </c>
      <c r="D1773" s="432" t="str">
        <f>IF(C1773&gt;'C'!$Q$7,"",VLOOKUP(C1773,'C'!$O$9:$P$10,2,FALSE))</f>
        <v/>
      </c>
    </row>
    <row r="1774" spans="2:4" x14ac:dyDescent="0.2">
      <c r="B1774" s="431">
        <f>IF(LEFT($D1774,Dashboard!$N$4)=Dashboard!$N$5,MAX($B$4:$B1773)+1,0)</f>
        <v>0</v>
      </c>
      <c r="C1774" s="24">
        <v>1770</v>
      </c>
      <c r="D1774" s="432" t="str">
        <f>IF(C1774&gt;'C'!$Q$7,"",VLOOKUP(C1774,'C'!$O$9:$P$10,2,FALSE))</f>
        <v/>
      </c>
    </row>
    <row r="1775" spans="2:4" x14ac:dyDescent="0.2">
      <c r="B1775" s="431">
        <f>IF(LEFT($D1775,Dashboard!$N$4)=Dashboard!$N$5,MAX($B$4:$B1774)+1,0)</f>
        <v>0</v>
      </c>
      <c r="C1775" s="24">
        <v>1771</v>
      </c>
      <c r="D1775" s="432" t="str">
        <f>IF(C1775&gt;'C'!$Q$7,"",VLOOKUP(C1775,'C'!$O$9:$P$10,2,FALSE))</f>
        <v/>
      </c>
    </row>
    <row r="1776" spans="2:4" x14ac:dyDescent="0.2">
      <c r="B1776" s="431">
        <f>IF(LEFT($D1776,Dashboard!$N$4)=Dashboard!$N$5,MAX($B$4:$B1775)+1,0)</f>
        <v>0</v>
      </c>
      <c r="C1776" s="24">
        <v>1772</v>
      </c>
      <c r="D1776" s="432" t="str">
        <f>IF(C1776&gt;'C'!$Q$7,"",VLOOKUP(C1776,'C'!$O$9:$P$10,2,FALSE))</f>
        <v/>
      </c>
    </row>
    <row r="1777" spans="2:4" x14ac:dyDescent="0.2">
      <c r="B1777" s="431">
        <f>IF(LEFT($D1777,Dashboard!$N$4)=Dashboard!$N$5,MAX($B$4:$B1776)+1,0)</f>
        <v>0</v>
      </c>
      <c r="C1777" s="24">
        <v>1773</v>
      </c>
      <c r="D1777" s="432" t="str">
        <f>IF(C1777&gt;'C'!$Q$7,"",VLOOKUP(C1777,'C'!$O$9:$P$10,2,FALSE))</f>
        <v/>
      </c>
    </row>
    <row r="1778" spans="2:4" x14ac:dyDescent="0.2">
      <c r="B1778" s="431">
        <f>IF(LEFT($D1778,Dashboard!$N$4)=Dashboard!$N$5,MAX($B$4:$B1777)+1,0)</f>
        <v>0</v>
      </c>
      <c r="C1778" s="24">
        <v>1774</v>
      </c>
      <c r="D1778" s="432" t="str">
        <f>IF(C1778&gt;'C'!$Q$7,"",VLOOKUP(C1778,'C'!$O$9:$P$10,2,FALSE))</f>
        <v/>
      </c>
    </row>
    <row r="1779" spans="2:4" x14ac:dyDescent="0.2">
      <c r="B1779" s="431">
        <f>IF(LEFT($D1779,Dashboard!$N$4)=Dashboard!$N$5,MAX($B$4:$B1778)+1,0)</f>
        <v>0</v>
      </c>
      <c r="C1779" s="24">
        <v>1775</v>
      </c>
      <c r="D1779" s="432" t="str">
        <f>IF(C1779&gt;'C'!$Q$7,"",VLOOKUP(C1779,'C'!$O$9:$P$10,2,FALSE))</f>
        <v/>
      </c>
    </row>
    <row r="1780" spans="2:4" x14ac:dyDescent="0.2">
      <c r="B1780" s="431">
        <f>IF(LEFT($D1780,Dashboard!$N$4)=Dashboard!$N$5,MAX($B$4:$B1779)+1,0)</f>
        <v>0</v>
      </c>
      <c r="C1780" s="24">
        <v>1776</v>
      </c>
      <c r="D1780" s="432" t="str">
        <f>IF(C1780&gt;'C'!$Q$7,"",VLOOKUP(C1780,'C'!$O$9:$P$10,2,FALSE))</f>
        <v/>
      </c>
    </row>
    <row r="1781" spans="2:4" x14ac:dyDescent="0.2">
      <c r="B1781" s="431">
        <f>IF(LEFT($D1781,Dashboard!$N$4)=Dashboard!$N$5,MAX($B$4:$B1780)+1,0)</f>
        <v>0</v>
      </c>
      <c r="C1781" s="24">
        <v>1777</v>
      </c>
      <c r="D1781" s="432" t="str">
        <f>IF(C1781&gt;'C'!$Q$7,"",VLOOKUP(C1781,'C'!$O$9:$P$10,2,FALSE))</f>
        <v/>
      </c>
    </row>
    <row r="1782" spans="2:4" x14ac:dyDescent="0.2">
      <c r="B1782" s="431">
        <f>IF(LEFT($D1782,Dashboard!$N$4)=Dashboard!$N$5,MAX($B$4:$B1781)+1,0)</f>
        <v>0</v>
      </c>
      <c r="C1782" s="24">
        <v>1778</v>
      </c>
      <c r="D1782" s="432" t="str">
        <f>IF(C1782&gt;'C'!$Q$7,"",VLOOKUP(C1782,'C'!$O$9:$P$10,2,FALSE))</f>
        <v/>
      </c>
    </row>
    <row r="1783" spans="2:4" x14ac:dyDescent="0.2">
      <c r="B1783" s="431">
        <f>IF(LEFT($D1783,Dashboard!$N$4)=Dashboard!$N$5,MAX($B$4:$B1782)+1,0)</f>
        <v>0</v>
      </c>
      <c r="C1783" s="24">
        <v>1779</v>
      </c>
      <c r="D1783" s="432" t="str">
        <f>IF(C1783&gt;'C'!$Q$7,"",VLOOKUP(C1783,'C'!$O$9:$P$10,2,FALSE))</f>
        <v/>
      </c>
    </row>
    <row r="1784" spans="2:4" x14ac:dyDescent="0.2">
      <c r="B1784" s="431">
        <f>IF(LEFT($D1784,Dashboard!$N$4)=Dashboard!$N$5,MAX($B$4:$B1783)+1,0)</f>
        <v>0</v>
      </c>
      <c r="C1784" s="24">
        <v>1780</v>
      </c>
      <c r="D1784" s="432" t="str">
        <f>IF(C1784&gt;'C'!$Q$7,"",VLOOKUP(C1784,'C'!$O$9:$P$10,2,FALSE))</f>
        <v/>
      </c>
    </row>
    <row r="1785" spans="2:4" x14ac:dyDescent="0.2">
      <c r="B1785" s="431">
        <f>IF(LEFT($D1785,Dashboard!$N$4)=Dashboard!$N$5,MAX($B$4:$B1784)+1,0)</f>
        <v>0</v>
      </c>
      <c r="C1785" s="24">
        <v>1781</v>
      </c>
      <c r="D1785" s="432" t="str">
        <f>IF(C1785&gt;'C'!$Q$7,"",VLOOKUP(C1785,'C'!$O$9:$P$10,2,FALSE))</f>
        <v/>
      </c>
    </row>
    <row r="1786" spans="2:4" x14ac:dyDescent="0.2">
      <c r="B1786" s="431">
        <f>IF(LEFT($D1786,Dashboard!$N$4)=Dashboard!$N$5,MAX($B$4:$B1785)+1,0)</f>
        <v>0</v>
      </c>
      <c r="C1786" s="24">
        <v>1782</v>
      </c>
      <c r="D1786" s="432" t="str">
        <f>IF(C1786&gt;'C'!$Q$7,"",VLOOKUP(C1786,'C'!$O$9:$P$10,2,FALSE))</f>
        <v/>
      </c>
    </row>
    <row r="1787" spans="2:4" x14ac:dyDescent="0.2">
      <c r="B1787" s="431">
        <f>IF(LEFT($D1787,Dashboard!$N$4)=Dashboard!$N$5,MAX($B$4:$B1786)+1,0)</f>
        <v>0</v>
      </c>
      <c r="C1787" s="24">
        <v>1783</v>
      </c>
      <c r="D1787" s="432" t="str">
        <f>IF(C1787&gt;'C'!$Q$7,"",VLOOKUP(C1787,'C'!$O$9:$P$10,2,FALSE))</f>
        <v/>
      </c>
    </row>
    <row r="1788" spans="2:4" x14ac:dyDescent="0.2">
      <c r="B1788" s="431">
        <f>IF(LEFT($D1788,Dashboard!$N$4)=Dashboard!$N$5,MAX($B$4:$B1787)+1,0)</f>
        <v>0</v>
      </c>
      <c r="C1788" s="24">
        <v>1784</v>
      </c>
      <c r="D1788" s="432" t="str">
        <f>IF(C1788&gt;'C'!$Q$7,"",VLOOKUP(C1788,'C'!$O$9:$P$10,2,FALSE))</f>
        <v/>
      </c>
    </row>
    <row r="1789" spans="2:4" x14ac:dyDescent="0.2">
      <c r="B1789" s="431">
        <f>IF(LEFT($D1789,Dashboard!$N$4)=Dashboard!$N$5,MAX($B$4:$B1788)+1,0)</f>
        <v>0</v>
      </c>
      <c r="C1789" s="24">
        <v>1785</v>
      </c>
      <c r="D1789" s="432" t="str">
        <f>IF(C1789&gt;'C'!$Q$7,"",VLOOKUP(C1789,'C'!$O$9:$P$10,2,FALSE))</f>
        <v/>
      </c>
    </row>
    <row r="1790" spans="2:4" x14ac:dyDescent="0.2">
      <c r="B1790" s="431">
        <f>IF(LEFT($D1790,Dashboard!$N$4)=Dashboard!$N$5,MAX($B$4:$B1789)+1,0)</f>
        <v>0</v>
      </c>
      <c r="C1790" s="24">
        <v>1786</v>
      </c>
      <c r="D1790" s="432" t="str">
        <f>IF(C1790&gt;'C'!$Q$7,"",VLOOKUP(C1790,'C'!$O$9:$P$10,2,FALSE))</f>
        <v/>
      </c>
    </row>
    <row r="1791" spans="2:4" x14ac:dyDescent="0.2">
      <c r="B1791" s="431">
        <f>IF(LEFT($D1791,Dashboard!$N$4)=Dashboard!$N$5,MAX($B$4:$B1790)+1,0)</f>
        <v>0</v>
      </c>
      <c r="C1791" s="24">
        <v>1787</v>
      </c>
      <c r="D1791" s="432" t="str">
        <f>IF(C1791&gt;'C'!$Q$7,"",VLOOKUP(C1791,'C'!$O$9:$P$10,2,FALSE))</f>
        <v/>
      </c>
    </row>
    <row r="1792" spans="2:4" x14ac:dyDescent="0.2">
      <c r="B1792" s="431">
        <f>IF(LEFT($D1792,Dashboard!$N$4)=Dashboard!$N$5,MAX($B$4:$B1791)+1,0)</f>
        <v>0</v>
      </c>
      <c r="C1792" s="24">
        <v>1788</v>
      </c>
      <c r="D1792" s="432" t="str">
        <f>IF(C1792&gt;'C'!$Q$7,"",VLOOKUP(C1792,'C'!$O$9:$P$10,2,FALSE))</f>
        <v/>
      </c>
    </row>
    <row r="1793" spans="2:4" x14ac:dyDescent="0.2">
      <c r="B1793" s="431">
        <f>IF(LEFT($D1793,Dashboard!$N$4)=Dashboard!$N$5,MAX($B$4:$B1792)+1,0)</f>
        <v>0</v>
      </c>
      <c r="C1793" s="24">
        <v>1789</v>
      </c>
      <c r="D1793" s="432" t="str">
        <f>IF(C1793&gt;'C'!$Q$7,"",VLOOKUP(C1793,'C'!$O$9:$P$10,2,FALSE))</f>
        <v/>
      </c>
    </row>
    <row r="1794" spans="2:4" x14ac:dyDescent="0.2">
      <c r="B1794" s="431">
        <f>IF(LEFT($D1794,Dashboard!$N$4)=Dashboard!$N$5,MAX($B$4:$B1793)+1,0)</f>
        <v>0</v>
      </c>
      <c r="C1794" s="24">
        <v>1790</v>
      </c>
      <c r="D1794" s="432" t="str">
        <f>IF(C1794&gt;'C'!$Q$7,"",VLOOKUP(C1794,'C'!$O$9:$P$10,2,FALSE))</f>
        <v/>
      </c>
    </row>
    <row r="1795" spans="2:4" x14ac:dyDescent="0.2">
      <c r="B1795" s="431">
        <f>IF(LEFT($D1795,Dashboard!$N$4)=Dashboard!$N$5,MAX($B$4:$B1794)+1,0)</f>
        <v>0</v>
      </c>
      <c r="C1795" s="24">
        <v>1791</v>
      </c>
      <c r="D1795" s="432" t="str">
        <f>IF(C1795&gt;'C'!$Q$7,"",VLOOKUP(C1795,'C'!$O$9:$P$10,2,FALSE))</f>
        <v/>
      </c>
    </row>
    <row r="1796" spans="2:4" x14ac:dyDescent="0.2">
      <c r="B1796" s="431">
        <f>IF(LEFT($D1796,Dashboard!$N$4)=Dashboard!$N$5,MAX($B$4:$B1795)+1,0)</f>
        <v>0</v>
      </c>
      <c r="C1796" s="24">
        <v>1792</v>
      </c>
      <c r="D1796" s="432" t="str">
        <f>IF(C1796&gt;'C'!$Q$7,"",VLOOKUP(C1796,'C'!$O$9:$P$10,2,FALSE))</f>
        <v/>
      </c>
    </row>
    <row r="1797" spans="2:4" x14ac:dyDescent="0.2">
      <c r="B1797" s="431">
        <f>IF(LEFT($D1797,Dashboard!$N$4)=Dashboard!$N$5,MAX($B$4:$B1796)+1,0)</f>
        <v>0</v>
      </c>
      <c r="C1797" s="24">
        <v>1793</v>
      </c>
      <c r="D1797" s="432" t="str">
        <f>IF(C1797&gt;'C'!$Q$7,"",VLOOKUP(C1797,'C'!$O$9:$P$10,2,FALSE))</f>
        <v/>
      </c>
    </row>
    <row r="1798" spans="2:4" x14ac:dyDescent="0.2">
      <c r="B1798" s="431">
        <f>IF(LEFT($D1798,Dashboard!$N$4)=Dashboard!$N$5,MAX($B$4:$B1797)+1,0)</f>
        <v>0</v>
      </c>
      <c r="C1798" s="24">
        <v>1794</v>
      </c>
      <c r="D1798" s="432" t="str">
        <f>IF(C1798&gt;'C'!$Q$7,"",VLOOKUP(C1798,'C'!$O$9:$P$10,2,FALSE))</f>
        <v/>
      </c>
    </row>
    <row r="1799" spans="2:4" x14ac:dyDescent="0.2">
      <c r="B1799" s="431">
        <f>IF(LEFT($D1799,Dashboard!$N$4)=Dashboard!$N$5,MAX($B$4:$B1798)+1,0)</f>
        <v>0</v>
      </c>
      <c r="C1799" s="24">
        <v>1795</v>
      </c>
      <c r="D1799" s="432" t="str">
        <f>IF(C1799&gt;'C'!$Q$7,"",VLOOKUP(C1799,'C'!$O$9:$P$10,2,FALSE))</f>
        <v/>
      </c>
    </row>
    <row r="1800" spans="2:4" x14ac:dyDescent="0.2">
      <c r="B1800" s="431">
        <f>IF(LEFT($D1800,Dashboard!$N$4)=Dashboard!$N$5,MAX($B$4:$B1799)+1,0)</f>
        <v>0</v>
      </c>
      <c r="C1800" s="24">
        <v>1796</v>
      </c>
      <c r="D1800" s="432" t="str">
        <f>IF(C1800&gt;'C'!$Q$7,"",VLOOKUP(C1800,'C'!$O$9:$P$10,2,FALSE))</f>
        <v/>
      </c>
    </row>
    <row r="1801" spans="2:4" x14ac:dyDescent="0.2">
      <c r="B1801" s="431">
        <f>IF(LEFT($D1801,Dashboard!$N$4)=Dashboard!$N$5,MAX($B$4:$B1800)+1,0)</f>
        <v>0</v>
      </c>
      <c r="C1801" s="24">
        <v>1797</v>
      </c>
      <c r="D1801" s="432" t="str">
        <f>IF(C1801&gt;'C'!$Q$7,"",VLOOKUP(C1801,'C'!$O$9:$P$10,2,FALSE))</f>
        <v/>
      </c>
    </row>
    <row r="1802" spans="2:4" x14ac:dyDescent="0.2">
      <c r="B1802" s="431">
        <f>IF(LEFT($D1802,Dashboard!$N$4)=Dashboard!$N$5,MAX($B$4:$B1801)+1,0)</f>
        <v>0</v>
      </c>
      <c r="C1802" s="24">
        <v>1798</v>
      </c>
      <c r="D1802" s="432" t="str">
        <f>IF(C1802&gt;'C'!$Q$7,"",VLOOKUP(C1802,'C'!$O$9:$P$10,2,FALSE))</f>
        <v/>
      </c>
    </row>
    <row r="1803" spans="2:4" x14ac:dyDescent="0.2">
      <c r="B1803" s="431">
        <f>IF(LEFT($D1803,Dashboard!$N$4)=Dashboard!$N$5,MAX($B$4:$B1802)+1,0)</f>
        <v>0</v>
      </c>
      <c r="C1803" s="24">
        <v>1799</v>
      </c>
      <c r="D1803" s="432" t="str">
        <f>IF(C1803&gt;'C'!$Q$7,"",VLOOKUP(C1803,'C'!$O$9:$P$10,2,FALSE))</f>
        <v/>
      </c>
    </row>
    <row r="1804" spans="2:4" x14ac:dyDescent="0.2">
      <c r="B1804" s="431">
        <f>IF(LEFT($D1804,Dashboard!$N$4)=Dashboard!$N$5,MAX($B$4:$B1803)+1,0)</f>
        <v>0</v>
      </c>
      <c r="C1804" s="24">
        <v>1800</v>
      </c>
      <c r="D1804" s="432" t="str">
        <f>IF(C1804&gt;'C'!$Q$7,"",VLOOKUP(C1804,'C'!$O$9:$P$10,2,FALSE))</f>
        <v/>
      </c>
    </row>
    <row r="1805" spans="2:4" x14ac:dyDescent="0.2">
      <c r="B1805" s="431">
        <f>IF(LEFT($D1805,Dashboard!$N$4)=Dashboard!$N$5,MAX($B$4:$B1804)+1,0)</f>
        <v>0</v>
      </c>
      <c r="C1805" s="24">
        <v>1801</v>
      </c>
      <c r="D1805" s="432" t="str">
        <f>IF(C1805&gt;'C'!$Q$7,"",VLOOKUP(C1805,'C'!$O$9:$P$10,2,FALSE))</f>
        <v/>
      </c>
    </row>
    <row r="1806" spans="2:4" x14ac:dyDescent="0.2">
      <c r="B1806" s="431">
        <f>IF(LEFT($D1806,Dashboard!$N$4)=Dashboard!$N$5,MAX($B$4:$B1805)+1,0)</f>
        <v>0</v>
      </c>
      <c r="C1806" s="24">
        <v>1802</v>
      </c>
      <c r="D1806" s="432" t="str">
        <f>IF(C1806&gt;'C'!$Q$7,"",VLOOKUP(C1806,'C'!$O$9:$P$10,2,FALSE))</f>
        <v/>
      </c>
    </row>
    <row r="1807" spans="2:4" x14ac:dyDescent="0.2">
      <c r="B1807" s="431">
        <f>IF(LEFT($D1807,Dashboard!$N$4)=Dashboard!$N$5,MAX($B$4:$B1806)+1,0)</f>
        <v>0</v>
      </c>
      <c r="C1807" s="24">
        <v>1803</v>
      </c>
      <c r="D1807" s="432" t="str">
        <f>IF(C1807&gt;'C'!$Q$7,"",VLOOKUP(C1807,'C'!$O$9:$P$10,2,FALSE))</f>
        <v/>
      </c>
    </row>
    <row r="1808" spans="2:4" x14ac:dyDescent="0.2">
      <c r="B1808" s="431">
        <f>IF(LEFT($D1808,Dashboard!$N$4)=Dashboard!$N$5,MAX($B$4:$B1807)+1,0)</f>
        <v>0</v>
      </c>
      <c r="C1808" s="24">
        <v>1804</v>
      </c>
      <c r="D1808" s="432" t="str">
        <f>IF(C1808&gt;'C'!$Q$7,"",VLOOKUP(C1808,'C'!$O$9:$P$10,2,FALSE))</f>
        <v/>
      </c>
    </row>
    <row r="1809" spans="2:4" x14ac:dyDescent="0.2">
      <c r="B1809" s="431">
        <f>IF(LEFT($D1809,Dashboard!$N$4)=Dashboard!$N$5,MAX($B$4:$B1808)+1,0)</f>
        <v>0</v>
      </c>
      <c r="C1809" s="24">
        <v>1805</v>
      </c>
      <c r="D1809" s="432" t="str">
        <f>IF(C1809&gt;'C'!$Q$7,"",VLOOKUP(C1809,'C'!$O$9:$P$10,2,FALSE))</f>
        <v/>
      </c>
    </row>
    <row r="1810" spans="2:4" x14ac:dyDescent="0.2">
      <c r="B1810" s="431">
        <f>IF(LEFT($D1810,Dashboard!$N$4)=Dashboard!$N$5,MAX($B$4:$B1809)+1,0)</f>
        <v>0</v>
      </c>
      <c r="C1810" s="24">
        <v>1806</v>
      </c>
      <c r="D1810" s="432" t="str">
        <f>IF(C1810&gt;'C'!$Q$7,"",VLOOKUP(C1810,'C'!$O$9:$P$10,2,FALSE))</f>
        <v/>
      </c>
    </row>
    <row r="1811" spans="2:4" x14ac:dyDescent="0.2">
      <c r="B1811" s="431">
        <f>IF(LEFT($D1811,Dashboard!$N$4)=Dashboard!$N$5,MAX($B$4:$B1810)+1,0)</f>
        <v>0</v>
      </c>
      <c r="C1811" s="24">
        <v>1807</v>
      </c>
      <c r="D1811" s="432" t="str">
        <f>IF(C1811&gt;'C'!$Q$7,"",VLOOKUP(C1811,'C'!$O$9:$P$10,2,FALSE))</f>
        <v/>
      </c>
    </row>
    <row r="1812" spans="2:4" x14ac:dyDescent="0.2">
      <c r="B1812" s="431">
        <f>IF(LEFT($D1812,Dashboard!$N$4)=Dashboard!$N$5,MAX($B$4:$B1811)+1,0)</f>
        <v>0</v>
      </c>
      <c r="C1812" s="24">
        <v>1808</v>
      </c>
      <c r="D1812" s="432" t="str">
        <f>IF(C1812&gt;'C'!$Q$7,"",VLOOKUP(C1812,'C'!$O$9:$P$10,2,FALSE))</f>
        <v/>
      </c>
    </row>
    <row r="1813" spans="2:4" x14ac:dyDescent="0.2">
      <c r="B1813" s="431">
        <f>IF(LEFT($D1813,Dashboard!$N$4)=Dashboard!$N$5,MAX($B$4:$B1812)+1,0)</f>
        <v>0</v>
      </c>
      <c r="C1813" s="24">
        <v>1809</v>
      </c>
      <c r="D1813" s="432" t="str">
        <f>IF(C1813&gt;'C'!$Q$7,"",VLOOKUP(C1813,'C'!$O$9:$P$10,2,FALSE))</f>
        <v/>
      </c>
    </row>
    <row r="1814" spans="2:4" x14ac:dyDescent="0.2">
      <c r="B1814" s="431">
        <f>IF(LEFT($D1814,Dashboard!$N$4)=Dashboard!$N$5,MAX($B$4:$B1813)+1,0)</f>
        <v>0</v>
      </c>
      <c r="C1814" s="24">
        <v>1810</v>
      </c>
      <c r="D1814" s="432" t="str">
        <f>IF(C1814&gt;'C'!$Q$7,"",VLOOKUP(C1814,'C'!$O$9:$P$10,2,FALSE))</f>
        <v/>
      </c>
    </row>
    <row r="1815" spans="2:4" x14ac:dyDescent="0.2">
      <c r="B1815" s="431">
        <f>IF(LEFT($D1815,Dashboard!$N$4)=Dashboard!$N$5,MAX($B$4:$B1814)+1,0)</f>
        <v>0</v>
      </c>
      <c r="C1815" s="24">
        <v>1811</v>
      </c>
      <c r="D1815" s="432" t="str">
        <f>IF(C1815&gt;'C'!$Q$7,"",VLOOKUP(C1815,'C'!$O$9:$P$10,2,FALSE))</f>
        <v/>
      </c>
    </row>
    <row r="1816" spans="2:4" x14ac:dyDescent="0.2">
      <c r="B1816" s="431">
        <f>IF(LEFT($D1816,Dashboard!$N$4)=Dashboard!$N$5,MAX($B$4:$B1815)+1,0)</f>
        <v>0</v>
      </c>
      <c r="C1816" s="24">
        <v>1812</v>
      </c>
      <c r="D1816" s="432" t="str">
        <f>IF(C1816&gt;'C'!$Q$7,"",VLOOKUP(C1816,'C'!$O$9:$P$10,2,FALSE))</f>
        <v/>
      </c>
    </row>
    <row r="1817" spans="2:4" x14ac:dyDescent="0.2">
      <c r="B1817" s="431">
        <f>IF(LEFT($D1817,Dashboard!$N$4)=Dashboard!$N$5,MAX($B$4:$B1816)+1,0)</f>
        <v>0</v>
      </c>
      <c r="C1817" s="24">
        <v>1813</v>
      </c>
      <c r="D1817" s="432" t="str">
        <f>IF(C1817&gt;'C'!$Q$7,"",VLOOKUP(C1817,'C'!$O$9:$P$10,2,FALSE))</f>
        <v/>
      </c>
    </row>
    <row r="1818" spans="2:4" x14ac:dyDescent="0.2">
      <c r="B1818" s="431">
        <f>IF(LEFT($D1818,Dashboard!$N$4)=Dashboard!$N$5,MAX($B$4:$B1817)+1,0)</f>
        <v>0</v>
      </c>
      <c r="C1818" s="24">
        <v>1814</v>
      </c>
      <c r="D1818" s="432" t="str">
        <f>IF(C1818&gt;'C'!$Q$7,"",VLOOKUP(C1818,'C'!$O$9:$P$10,2,FALSE))</f>
        <v/>
      </c>
    </row>
    <row r="1819" spans="2:4" x14ac:dyDescent="0.2">
      <c r="B1819" s="431">
        <f>IF(LEFT($D1819,Dashboard!$N$4)=Dashboard!$N$5,MAX($B$4:$B1818)+1,0)</f>
        <v>0</v>
      </c>
      <c r="C1819" s="24">
        <v>1815</v>
      </c>
      <c r="D1819" s="432" t="str">
        <f>IF(C1819&gt;'C'!$Q$7,"",VLOOKUP(C1819,'C'!$O$9:$P$10,2,FALSE))</f>
        <v/>
      </c>
    </row>
    <row r="1820" spans="2:4" x14ac:dyDescent="0.2">
      <c r="B1820" s="431">
        <f>IF(LEFT($D1820,Dashboard!$N$4)=Dashboard!$N$5,MAX($B$4:$B1819)+1,0)</f>
        <v>0</v>
      </c>
      <c r="C1820" s="24">
        <v>1816</v>
      </c>
      <c r="D1820" s="432" t="str">
        <f>IF(C1820&gt;'C'!$Q$7,"",VLOOKUP(C1820,'C'!$O$9:$P$10,2,FALSE))</f>
        <v/>
      </c>
    </row>
    <row r="1821" spans="2:4" x14ac:dyDescent="0.2">
      <c r="B1821" s="431">
        <f>IF(LEFT($D1821,Dashboard!$N$4)=Dashboard!$N$5,MAX($B$4:$B1820)+1,0)</f>
        <v>0</v>
      </c>
      <c r="C1821" s="24">
        <v>1817</v>
      </c>
      <c r="D1821" s="432" t="str">
        <f>IF(C1821&gt;'C'!$Q$7,"",VLOOKUP(C1821,'C'!$O$9:$P$10,2,FALSE))</f>
        <v/>
      </c>
    </row>
    <row r="1822" spans="2:4" x14ac:dyDescent="0.2">
      <c r="B1822" s="431">
        <f>IF(LEFT($D1822,Dashboard!$N$4)=Dashboard!$N$5,MAX($B$4:$B1821)+1,0)</f>
        <v>0</v>
      </c>
      <c r="C1822" s="24">
        <v>1818</v>
      </c>
      <c r="D1822" s="432" t="str">
        <f>IF(C1822&gt;'C'!$Q$7,"",VLOOKUP(C1822,'C'!$O$9:$P$10,2,FALSE))</f>
        <v/>
      </c>
    </row>
    <row r="1823" spans="2:4" x14ac:dyDescent="0.2">
      <c r="B1823" s="431">
        <f>IF(LEFT($D1823,Dashboard!$N$4)=Dashboard!$N$5,MAX($B$4:$B1822)+1,0)</f>
        <v>0</v>
      </c>
      <c r="C1823" s="24">
        <v>1819</v>
      </c>
      <c r="D1823" s="432" t="str">
        <f>IF(C1823&gt;'C'!$Q$7,"",VLOOKUP(C1823,'C'!$O$9:$P$10,2,FALSE))</f>
        <v/>
      </c>
    </row>
    <row r="1824" spans="2:4" x14ac:dyDescent="0.2">
      <c r="B1824" s="431">
        <f>IF(LEFT($D1824,Dashboard!$N$4)=Dashboard!$N$5,MAX($B$4:$B1823)+1,0)</f>
        <v>0</v>
      </c>
      <c r="C1824" s="24">
        <v>1820</v>
      </c>
      <c r="D1824" s="432" t="str">
        <f>IF(C1824&gt;'C'!$Q$7,"",VLOOKUP(C1824,'C'!$O$9:$P$10,2,FALSE))</f>
        <v/>
      </c>
    </row>
    <row r="1825" spans="2:4" x14ac:dyDescent="0.2">
      <c r="B1825" s="431">
        <f>IF(LEFT($D1825,Dashboard!$N$4)=Dashboard!$N$5,MAX($B$4:$B1824)+1,0)</f>
        <v>0</v>
      </c>
      <c r="C1825" s="24">
        <v>1821</v>
      </c>
      <c r="D1825" s="432" t="str">
        <f>IF(C1825&gt;'C'!$Q$7,"",VLOOKUP(C1825,'C'!$O$9:$P$10,2,FALSE))</f>
        <v/>
      </c>
    </row>
    <row r="1826" spans="2:4" x14ac:dyDescent="0.2">
      <c r="B1826" s="431">
        <f>IF(LEFT($D1826,Dashboard!$N$4)=Dashboard!$N$5,MAX($B$4:$B1825)+1,0)</f>
        <v>0</v>
      </c>
      <c r="C1826" s="24">
        <v>1822</v>
      </c>
      <c r="D1826" s="432" t="str">
        <f>IF(C1826&gt;'C'!$Q$7,"",VLOOKUP(C1826,'C'!$O$9:$P$10,2,FALSE))</f>
        <v/>
      </c>
    </row>
    <row r="1827" spans="2:4" x14ac:dyDescent="0.2">
      <c r="B1827" s="431">
        <f>IF(LEFT($D1827,Dashboard!$N$4)=Dashboard!$N$5,MAX($B$4:$B1826)+1,0)</f>
        <v>0</v>
      </c>
      <c r="C1827" s="24">
        <v>1823</v>
      </c>
      <c r="D1827" s="432" t="str">
        <f>IF(C1827&gt;'C'!$Q$7,"",VLOOKUP(C1827,'C'!$O$9:$P$10,2,FALSE))</f>
        <v/>
      </c>
    </row>
    <row r="1828" spans="2:4" x14ac:dyDescent="0.2">
      <c r="B1828" s="431">
        <f>IF(LEFT($D1828,Dashboard!$N$4)=Dashboard!$N$5,MAX($B$4:$B1827)+1,0)</f>
        <v>0</v>
      </c>
      <c r="C1828" s="24">
        <v>1824</v>
      </c>
      <c r="D1828" s="432" t="str">
        <f>IF(C1828&gt;'C'!$Q$7,"",VLOOKUP(C1828,'C'!$O$9:$P$10,2,FALSE))</f>
        <v/>
      </c>
    </row>
    <row r="1829" spans="2:4" x14ac:dyDescent="0.2">
      <c r="B1829" s="431">
        <f>IF(LEFT($D1829,Dashboard!$N$4)=Dashboard!$N$5,MAX($B$4:$B1828)+1,0)</f>
        <v>0</v>
      </c>
      <c r="C1829" s="24">
        <v>1825</v>
      </c>
      <c r="D1829" s="432" t="str">
        <f>IF(C1829&gt;'C'!$Q$7,"",VLOOKUP(C1829,'C'!$O$9:$P$10,2,FALSE))</f>
        <v/>
      </c>
    </row>
    <row r="1830" spans="2:4" x14ac:dyDescent="0.2">
      <c r="B1830" s="431">
        <f>IF(LEFT($D1830,Dashboard!$N$4)=Dashboard!$N$5,MAX($B$4:$B1829)+1,0)</f>
        <v>0</v>
      </c>
      <c r="C1830" s="24">
        <v>1826</v>
      </c>
      <c r="D1830" s="432" t="str">
        <f>IF(C1830&gt;'C'!$Q$7,"",VLOOKUP(C1830,'C'!$O$9:$P$10,2,FALSE))</f>
        <v/>
      </c>
    </row>
    <row r="1831" spans="2:4" x14ac:dyDescent="0.2">
      <c r="B1831" s="431">
        <f>IF(LEFT($D1831,Dashboard!$N$4)=Dashboard!$N$5,MAX($B$4:$B1830)+1,0)</f>
        <v>0</v>
      </c>
      <c r="C1831" s="24">
        <v>1827</v>
      </c>
      <c r="D1831" s="432" t="str">
        <f>IF(C1831&gt;'C'!$Q$7,"",VLOOKUP(C1831,'C'!$O$9:$P$10,2,FALSE))</f>
        <v/>
      </c>
    </row>
    <row r="1832" spans="2:4" x14ac:dyDescent="0.2">
      <c r="B1832" s="431">
        <f>IF(LEFT($D1832,Dashboard!$N$4)=Dashboard!$N$5,MAX($B$4:$B1831)+1,0)</f>
        <v>0</v>
      </c>
      <c r="C1832" s="24">
        <v>1828</v>
      </c>
      <c r="D1832" s="432" t="str">
        <f>IF(C1832&gt;'C'!$Q$7,"",VLOOKUP(C1832,'C'!$O$9:$P$10,2,FALSE))</f>
        <v/>
      </c>
    </row>
    <row r="1833" spans="2:4" x14ac:dyDescent="0.2">
      <c r="B1833" s="431">
        <f>IF(LEFT($D1833,Dashboard!$N$4)=Dashboard!$N$5,MAX($B$4:$B1832)+1,0)</f>
        <v>0</v>
      </c>
      <c r="C1833" s="24">
        <v>1829</v>
      </c>
      <c r="D1833" s="432" t="str">
        <f>IF(C1833&gt;'C'!$Q$7,"",VLOOKUP(C1833,'C'!$O$9:$P$10,2,FALSE))</f>
        <v/>
      </c>
    </row>
    <row r="1834" spans="2:4" x14ac:dyDescent="0.2">
      <c r="B1834" s="431">
        <f>IF(LEFT($D1834,Dashboard!$N$4)=Dashboard!$N$5,MAX($B$4:$B1833)+1,0)</f>
        <v>0</v>
      </c>
      <c r="C1834" s="24">
        <v>1830</v>
      </c>
      <c r="D1834" s="432" t="str">
        <f>IF(C1834&gt;'C'!$Q$7,"",VLOOKUP(C1834,'C'!$O$9:$P$10,2,FALSE))</f>
        <v/>
      </c>
    </row>
    <row r="1835" spans="2:4" x14ac:dyDescent="0.2">
      <c r="B1835" s="431">
        <f>IF(LEFT($D1835,Dashboard!$N$4)=Dashboard!$N$5,MAX($B$4:$B1834)+1,0)</f>
        <v>0</v>
      </c>
      <c r="C1835" s="24">
        <v>1831</v>
      </c>
      <c r="D1835" s="432" t="str">
        <f>IF(C1835&gt;'C'!$Q$7,"",VLOOKUP(C1835,'C'!$O$9:$P$10,2,FALSE))</f>
        <v/>
      </c>
    </row>
    <row r="1836" spans="2:4" x14ac:dyDescent="0.2">
      <c r="B1836" s="431">
        <f>IF(LEFT($D1836,Dashboard!$N$4)=Dashboard!$N$5,MAX($B$4:$B1835)+1,0)</f>
        <v>0</v>
      </c>
      <c r="C1836" s="24">
        <v>1832</v>
      </c>
      <c r="D1836" s="432" t="str">
        <f>IF(C1836&gt;'C'!$Q$7,"",VLOOKUP(C1836,'C'!$O$9:$P$10,2,FALSE))</f>
        <v/>
      </c>
    </row>
    <row r="1837" spans="2:4" x14ac:dyDescent="0.2">
      <c r="B1837" s="431">
        <f>IF(LEFT($D1837,Dashboard!$N$4)=Dashboard!$N$5,MAX($B$4:$B1836)+1,0)</f>
        <v>0</v>
      </c>
      <c r="C1837" s="24">
        <v>1833</v>
      </c>
      <c r="D1837" s="432" t="str">
        <f>IF(C1837&gt;'C'!$Q$7,"",VLOOKUP(C1837,'C'!$O$9:$P$10,2,FALSE))</f>
        <v/>
      </c>
    </row>
    <row r="1838" spans="2:4" x14ac:dyDescent="0.2">
      <c r="B1838" s="431">
        <f>IF(LEFT($D1838,Dashboard!$N$4)=Dashboard!$N$5,MAX($B$4:$B1837)+1,0)</f>
        <v>0</v>
      </c>
      <c r="C1838" s="24">
        <v>1834</v>
      </c>
      <c r="D1838" s="432" t="str">
        <f>IF(C1838&gt;'C'!$Q$7,"",VLOOKUP(C1838,'C'!$O$9:$P$10,2,FALSE))</f>
        <v/>
      </c>
    </row>
    <row r="1839" spans="2:4" x14ac:dyDescent="0.2">
      <c r="B1839" s="431">
        <f>IF(LEFT($D1839,Dashboard!$N$4)=Dashboard!$N$5,MAX($B$4:$B1838)+1,0)</f>
        <v>0</v>
      </c>
      <c r="C1839" s="24">
        <v>1835</v>
      </c>
      <c r="D1839" s="432" t="str">
        <f>IF(C1839&gt;'C'!$Q$7,"",VLOOKUP(C1839,'C'!$O$9:$P$10,2,FALSE))</f>
        <v/>
      </c>
    </row>
    <row r="1840" spans="2:4" x14ac:dyDescent="0.2">
      <c r="B1840" s="431">
        <f>IF(LEFT($D1840,Dashboard!$N$4)=Dashboard!$N$5,MAX($B$4:$B1839)+1,0)</f>
        <v>0</v>
      </c>
      <c r="C1840" s="24">
        <v>1836</v>
      </c>
      <c r="D1840" s="432" t="str">
        <f>IF(C1840&gt;'C'!$Q$7,"",VLOOKUP(C1840,'C'!$O$9:$P$10,2,FALSE))</f>
        <v/>
      </c>
    </row>
    <row r="1841" spans="2:4" x14ac:dyDescent="0.2">
      <c r="B1841" s="431">
        <f>IF(LEFT($D1841,Dashboard!$N$4)=Dashboard!$N$5,MAX($B$4:$B1840)+1,0)</f>
        <v>0</v>
      </c>
      <c r="C1841" s="24">
        <v>1837</v>
      </c>
      <c r="D1841" s="432" t="str">
        <f>IF(C1841&gt;'C'!$Q$7,"",VLOOKUP(C1841,'C'!$O$9:$P$10,2,FALSE))</f>
        <v/>
      </c>
    </row>
    <row r="1842" spans="2:4" x14ac:dyDescent="0.2">
      <c r="B1842" s="431">
        <f>IF(LEFT($D1842,Dashboard!$N$4)=Dashboard!$N$5,MAX($B$4:$B1841)+1,0)</f>
        <v>0</v>
      </c>
      <c r="C1842" s="24">
        <v>1838</v>
      </c>
      <c r="D1842" s="432" t="str">
        <f>IF(C1842&gt;'C'!$Q$7,"",VLOOKUP(C1842,'C'!$O$9:$P$10,2,FALSE))</f>
        <v/>
      </c>
    </row>
    <row r="1843" spans="2:4" x14ac:dyDescent="0.2">
      <c r="B1843" s="431">
        <f>IF(LEFT($D1843,Dashboard!$N$4)=Dashboard!$N$5,MAX($B$4:$B1842)+1,0)</f>
        <v>0</v>
      </c>
      <c r="C1843" s="24">
        <v>1839</v>
      </c>
      <c r="D1843" s="432" t="str">
        <f>IF(C1843&gt;'C'!$Q$7,"",VLOOKUP(C1843,'C'!$O$9:$P$10,2,FALSE))</f>
        <v/>
      </c>
    </row>
    <row r="1844" spans="2:4" x14ac:dyDescent="0.2">
      <c r="B1844" s="431">
        <f>IF(LEFT($D1844,Dashboard!$N$4)=Dashboard!$N$5,MAX($B$4:$B1843)+1,0)</f>
        <v>0</v>
      </c>
      <c r="C1844" s="24">
        <v>1840</v>
      </c>
      <c r="D1844" s="432" t="str">
        <f>IF(C1844&gt;'C'!$Q$7,"",VLOOKUP(C1844,'C'!$O$9:$P$10,2,FALSE))</f>
        <v/>
      </c>
    </row>
    <row r="1845" spans="2:4" x14ac:dyDescent="0.2">
      <c r="B1845" s="431">
        <f>IF(LEFT($D1845,Dashboard!$N$4)=Dashboard!$N$5,MAX($B$4:$B1844)+1,0)</f>
        <v>0</v>
      </c>
      <c r="C1845" s="24">
        <v>1841</v>
      </c>
      <c r="D1845" s="432" t="str">
        <f>IF(C1845&gt;'C'!$Q$7,"",VLOOKUP(C1845,'C'!$O$9:$P$10,2,FALSE))</f>
        <v/>
      </c>
    </row>
    <row r="1846" spans="2:4" x14ac:dyDescent="0.2">
      <c r="B1846" s="431">
        <f>IF(LEFT($D1846,Dashboard!$N$4)=Dashboard!$N$5,MAX($B$4:$B1845)+1,0)</f>
        <v>0</v>
      </c>
      <c r="C1846" s="24">
        <v>1842</v>
      </c>
      <c r="D1846" s="432" t="str">
        <f>IF(C1846&gt;'C'!$Q$7,"",VLOOKUP(C1846,'C'!$O$9:$P$10,2,FALSE))</f>
        <v/>
      </c>
    </row>
    <row r="1847" spans="2:4" x14ac:dyDescent="0.2">
      <c r="B1847" s="431">
        <f>IF(LEFT($D1847,Dashboard!$N$4)=Dashboard!$N$5,MAX($B$4:$B1846)+1,0)</f>
        <v>0</v>
      </c>
      <c r="C1847" s="24">
        <v>1843</v>
      </c>
      <c r="D1847" s="432" t="str">
        <f>IF(C1847&gt;'C'!$Q$7,"",VLOOKUP(C1847,'C'!$O$9:$P$10,2,FALSE))</f>
        <v/>
      </c>
    </row>
    <row r="1848" spans="2:4" x14ac:dyDescent="0.2">
      <c r="B1848" s="431">
        <f>IF(LEFT($D1848,Dashboard!$N$4)=Dashboard!$N$5,MAX($B$4:$B1847)+1,0)</f>
        <v>0</v>
      </c>
      <c r="C1848" s="24">
        <v>1844</v>
      </c>
      <c r="D1848" s="432" t="str">
        <f>IF(C1848&gt;'C'!$Q$7,"",VLOOKUP(C1848,'C'!$O$9:$P$10,2,FALSE))</f>
        <v/>
      </c>
    </row>
    <row r="1849" spans="2:4" x14ac:dyDescent="0.2">
      <c r="B1849" s="431">
        <f>IF(LEFT($D1849,Dashboard!$N$4)=Dashboard!$N$5,MAX($B$4:$B1848)+1,0)</f>
        <v>0</v>
      </c>
      <c r="C1849" s="24">
        <v>1845</v>
      </c>
      <c r="D1849" s="432" t="str">
        <f>IF(C1849&gt;'C'!$Q$7,"",VLOOKUP(C1849,'C'!$O$9:$P$10,2,FALSE))</f>
        <v/>
      </c>
    </row>
    <row r="1850" spans="2:4" x14ac:dyDescent="0.2">
      <c r="B1850" s="431">
        <f>IF(LEFT($D1850,Dashboard!$N$4)=Dashboard!$N$5,MAX($B$4:$B1849)+1,0)</f>
        <v>0</v>
      </c>
      <c r="C1850" s="24">
        <v>1846</v>
      </c>
      <c r="D1850" s="432" t="str">
        <f>IF(C1850&gt;'C'!$Q$7,"",VLOOKUP(C1850,'C'!$O$9:$P$10,2,FALSE))</f>
        <v/>
      </c>
    </row>
    <row r="1851" spans="2:4" x14ac:dyDescent="0.2">
      <c r="B1851" s="431">
        <f>IF(LEFT($D1851,Dashboard!$N$4)=Dashboard!$N$5,MAX($B$4:$B1850)+1,0)</f>
        <v>0</v>
      </c>
      <c r="C1851" s="24">
        <v>1847</v>
      </c>
      <c r="D1851" s="432" t="str">
        <f>IF(C1851&gt;'C'!$Q$7,"",VLOOKUP(C1851,'C'!$O$9:$P$10,2,FALSE))</f>
        <v/>
      </c>
    </row>
    <row r="1852" spans="2:4" x14ac:dyDescent="0.2">
      <c r="B1852" s="431">
        <f>IF(LEFT($D1852,Dashboard!$N$4)=Dashboard!$N$5,MAX($B$4:$B1851)+1,0)</f>
        <v>0</v>
      </c>
      <c r="C1852" s="24">
        <v>1848</v>
      </c>
      <c r="D1852" s="432" t="str">
        <f>IF(C1852&gt;'C'!$Q$7,"",VLOOKUP(C1852,'C'!$O$9:$P$10,2,FALSE))</f>
        <v/>
      </c>
    </row>
    <row r="1853" spans="2:4" x14ac:dyDescent="0.2">
      <c r="B1853" s="431">
        <f>IF(LEFT($D1853,Dashboard!$N$4)=Dashboard!$N$5,MAX($B$4:$B1852)+1,0)</f>
        <v>0</v>
      </c>
      <c r="C1853" s="24">
        <v>1849</v>
      </c>
      <c r="D1853" s="432" t="str">
        <f>IF(C1853&gt;'C'!$Q$7,"",VLOOKUP(C1853,'C'!$O$9:$P$10,2,FALSE))</f>
        <v/>
      </c>
    </row>
    <row r="1854" spans="2:4" x14ac:dyDescent="0.2">
      <c r="B1854" s="431">
        <f>IF(LEFT($D1854,Dashboard!$N$4)=Dashboard!$N$5,MAX($B$4:$B1853)+1,0)</f>
        <v>0</v>
      </c>
      <c r="C1854" s="24">
        <v>1850</v>
      </c>
      <c r="D1854" s="432" t="str">
        <f>IF(C1854&gt;'C'!$Q$7,"",VLOOKUP(C1854,'C'!$O$9:$P$10,2,FALSE))</f>
        <v/>
      </c>
    </row>
    <row r="1855" spans="2:4" x14ac:dyDescent="0.2">
      <c r="B1855" s="431">
        <f>IF(LEFT($D1855,Dashboard!$N$4)=Dashboard!$N$5,MAX($B$4:$B1854)+1,0)</f>
        <v>0</v>
      </c>
      <c r="C1855" s="24">
        <v>1851</v>
      </c>
      <c r="D1855" s="432" t="str">
        <f>IF(C1855&gt;'C'!$Q$7,"",VLOOKUP(C1855,'C'!$O$9:$P$10,2,FALSE))</f>
        <v/>
      </c>
    </row>
    <row r="1856" spans="2:4" x14ac:dyDescent="0.2">
      <c r="B1856" s="431">
        <f>IF(LEFT($D1856,Dashboard!$N$4)=Dashboard!$N$5,MAX($B$4:$B1855)+1,0)</f>
        <v>0</v>
      </c>
      <c r="C1856" s="24">
        <v>1852</v>
      </c>
      <c r="D1856" s="432" t="str">
        <f>IF(C1856&gt;'C'!$Q$7,"",VLOOKUP(C1856,'C'!$O$9:$P$10,2,FALSE))</f>
        <v/>
      </c>
    </row>
    <row r="1857" spans="2:4" x14ac:dyDescent="0.2">
      <c r="B1857" s="431">
        <f>IF(LEFT($D1857,Dashboard!$N$4)=Dashboard!$N$5,MAX($B$4:$B1856)+1,0)</f>
        <v>0</v>
      </c>
      <c r="C1857" s="24">
        <v>1853</v>
      </c>
      <c r="D1857" s="432" t="str">
        <f>IF(C1857&gt;'C'!$Q$7,"",VLOOKUP(C1857,'C'!$O$9:$P$10,2,FALSE))</f>
        <v/>
      </c>
    </row>
    <row r="1858" spans="2:4" x14ac:dyDescent="0.2">
      <c r="B1858" s="431">
        <f>IF(LEFT($D1858,Dashboard!$N$4)=Dashboard!$N$5,MAX($B$4:$B1857)+1,0)</f>
        <v>0</v>
      </c>
      <c r="C1858" s="24">
        <v>1854</v>
      </c>
      <c r="D1858" s="432" t="str">
        <f>IF(C1858&gt;'C'!$Q$7,"",VLOOKUP(C1858,'C'!$O$9:$P$10,2,FALSE))</f>
        <v/>
      </c>
    </row>
    <row r="1859" spans="2:4" x14ac:dyDescent="0.2">
      <c r="B1859" s="431">
        <f>IF(LEFT($D1859,Dashboard!$N$4)=Dashboard!$N$5,MAX($B$4:$B1858)+1,0)</f>
        <v>0</v>
      </c>
      <c r="C1859" s="24">
        <v>1855</v>
      </c>
      <c r="D1859" s="432" t="str">
        <f>IF(C1859&gt;'C'!$Q$7,"",VLOOKUP(C1859,'C'!$O$9:$P$10,2,FALSE))</f>
        <v/>
      </c>
    </row>
    <row r="1860" spans="2:4" x14ac:dyDescent="0.2">
      <c r="B1860" s="431">
        <f>IF(LEFT($D1860,Dashboard!$N$4)=Dashboard!$N$5,MAX($B$4:$B1859)+1,0)</f>
        <v>0</v>
      </c>
      <c r="C1860" s="24">
        <v>1856</v>
      </c>
      <c r="D1860" s="432" t="str">
        <f>IF(C1860&gt;'C'!$Q$7,"",VLOOKUP(C1860,'C'!$O$9:$P$10,2,FALSE))</f>
        <v/>
      </c>
    </row>
    <row r="1861" spans="2:4" x14ac:dyDescent="0.2">
      <c r="B1861" s="431">
        <f>IF(LEFT($D1861,Dashboard!$N$4)=Dashboard!$N$5,MAX($B$4:$B1860)+1,0)</f>
        <v>0</v>
      </c>
      <c r="C1861" s="24">
        <v>1857</v>
      </c>
      <c r="D1861" s="432" t="str">
        <f>IF(C1861&gt;'C'!$Q$7,"",VLOOKUP(C1861,'C'!$O$9:$P$10,2,FALSE))</f>
        <v/>
      </c>
    </row>
    <row r="1862" spans="2:4" x14ac:dyDescent="0.2">
      <c r="B1862" s="431">
        <f>IF(LEFT($D1862,Dashboard!$N$4)=Dashboard!$N$5,MAX($B$4:$B1861)+1,0)</f>
        <v>0</v>
      </c>
      <c r="C1862" s="24">
        <v>1858</v>
      </c>
      <c r="D1862" s="432" t="str">
        <f>IF(C1862&gt;'C'!$Q$7,"",VLOOKUP(C1862,'C'!$O$9:$P$10,2,FALSE))</f>
        <v/>
      </c>
    </row>
    <row r="1863" spans="2:4" x14ac:dyDescent="0.2">
      <c r="B1863" s="431">
        <f>IF(LEFT($D1863,Dashboard!$N$4)=Dashboard!$N$5,MAX($B$4:$B1862)+1,0)</f>
        <v>0</v>
      </c>
      <c r="C1863" s="24">
        <v>1859</v>
      </c>
      <c r="D1863" s="432" t="str">
        <f>IF(C1863&gt;'C'!$Q$7,"",VLOOKUP(C1863,'C'!$O$9:$P$10,2,FALSE))</f>
        <v/>
      </c>
    </row>
    <row r="1864" spans="2:4" x14ac:dyDescent="0.2">
      <c r="B1864" s="431">
        <f>IF(LEFT($D1864,Dashboard!$N$4)=Dashboard!$N$5,MAX($B$4:$B1863)+1,0)</f>
        <v>0</v>
      </c>
      <c r="C1864" s="24">
        <v>1860</v>
      </c>
      <c r="D1864" s="432" t="str">
        <f>IF(C1864&gt;'C'!$Q$7,"",VLOOKUP(C1864,'C'!$O$9:$P$10,2,FALSE))</f>
        <v/>
      </c>
    </row>
    <row r="1865" spans="2:4" x14ac:dyDescent="0.2">
      <c r="B1865" s="431">
        <f>IF(LEFT($D1865,Dashboard!$N$4)=Dashboard!$N$5,MAX($B$4:$B1864)+1,0)</f>
        <v>0</v>
      </c>
      <c r="C1865" s="24">
        <v>1861</v>
      </c>
      <c r="D1865" s="432" t="str">
        <f>IF(C1865&gt;'C'!$Q$7,"",VLOOKUP(C1865,'C'!$O$9:$P$10,2,FALSE))</f>
        <v/>
      </c>
    </row>
    <row r="1866" spans="2:4" x14ac:dyDescent="0.2">
      <c r="B1866" s="431">
        <f>IF(LEFT($D1866,Dashboard!$N$4)=Dashboard!$N$5,MAX($B$4:$B1865)+1,0)</f>
        <v>0</v>
      </c>
      <c r="C1866" s="24">
        <v>1862</v>
      </c>
      <c r="D1866" s="432" t="str">
        <f>IF(C1866&gt;'C'!$Q$7,"",VLOOKUP(C1866,'C'!$O$9:$P$10,2,FALSE))</f>
        <v/>
      </c>
    </row>
    <row r="1867" spans="2:4" x14ac:dyDescent="0.2">
      <c r="B1867" s="431">
        <f>IF(LEFT($D1867,Dashboard!$N$4)=Dashboard!$N$5,MAX($B$4:$B1866)+1,0)</f>
        <v>0</v>
      </c>
      <c r="C1867" s="24">
        <v>1863</v>
      </c>
      <c r="D1867" s="432" t="str">
        <f>IF(C1867&gt;'C'!$Q$7,"",VLOOKUP(C1867,'C'!$O$9:$P$10,2,FALSE))</f>
        <v/>
      </c>
    </row>
    <row r="1868" spans="2:4" x14ac:dyDescent="0.2">
      <c r="B1868" s="431">
        <f>IF(LEFT($D1868,Dashboard!$N$4)=Dashboard!$N$5,MAX($B$4:$B1867)+1,0)</f>
        <v>0</v>
      </c>
      <c r="C1868" s="24">
        <v>1864</v>
      </c>
      <c r="D1868" s="432" t="str">
        <f>IF(C1868&gt;'C'!$Q$7,"",VLOOKUP(C1868,'C'!$O$9:$P$10,2,FALSE))</f>
        <v/>
      </c>
    </row>
    <row r="1869" spans="2:4" x14ac:dyDescent="0.2">
      <c r="B1869" s="431">
        <f>IF(LEFT($D1869,Dashboard!$N$4)=Dashboard!$N$5,MAX($B$4:$B1868)+1,0)</f>
        <v>0</v>
      </c>
      <c r="C1869" s="24">
        <v>1865</v>
      </c>
      <c r="D1869" s="432" t="str">
        <f>IF(C1869&gt;'C'!$Q$7,"",VLOOKUP(C1869,'C'!$O$9:$P$10,2,FALSE))</f>
        <v/>
      </c>
    </row>
    <row r="1870" spans="2:4" x14ac:dyDescent="0.2">
      <c r="B1870" s="431">
        <f>IF(LEFT($D1870,Dashboard!$N$4)=Dashboard!$N$5,MAX($B$4:$B1869)+1,0)</f>
        <v>0</v>
      </c>
      <c r="C1870" s="24">
        <v>1866</v>
      </c>
      <c r="D1870" s="432" t="str">
        <f>IF(C1870&gt;'C'!$Q$7,"",VLOOKUP(C1870,'C'!$O$9:$P$10,2,FALSE))</f>
        <v/>
      </c>
    </row>
    <row r="1871" spans="2:4" x14ac:dyDescent="0.2">
      <c r="B1871" s="431">
        <f>IF(LEFT($D1871,Dashboard!$N$4)=Dashboard!$N$5,MAX($B$4:$B1870)+1,0)</f>
        <v>0</v>
      </c>
      <c r="C1871" s="24">
        <v>1867</v>
      </c>
      <c r="D1871" s="432" t="str">
        <f>IF(C1871&gt;'C'!$Q$7,"",VLOOKUP(C1871,'C'!$O$9:$P$10,2,FALSE))</f>
        <v/>
      </c>
    </row>
    <row r="1872" spans="2:4" x14ac:dyDescent="0.2">
      <c r="B1872" s="431">
        <f>IF(LEFT($D1872,Dashboard!$N$4)=Dashboard!$N$5,MAX($B$4:$B1871)+1,0)</f>
        <v>0</v>
      </c>
      <c r="C1872" s="24">
        <v>1868</v>
      </c>
      <c r="D1872" s="432" t="str">
        <f>IF(C1872&gt;'C'!$Q$7,"",VLOOKUP(C1872,'C'!$O$9:$P$10,2,FALSE))</f>
        <v/>
      </c>
    </row>
    <row r="1873" spans="2:4" x14ac:dyDescent="0.2">
      <c r="B1873" s="431">
        <f>IF(LEFT($D1873,Dashboard!$N$4)=Dashboard!$N$5,MAX($B$4:$B1872)+1,0)</f>
        <v>0</v>
      </c>
      <c r="C1873" s="24">
        <v>1869</v>
      </c>
      <c r="D1873" s="432" t="str">
        <f>IF(C1873&gt;'C'!$Q$7,"",VLOOKUP(C1873,'C'!$O$9:$P$10,2,FALSE))</f>
        <v/>
      </c>
    </row>
    <row r="1874" spans="2:4" x14ac:dyDescent="0.2">
      <c r="B1874" s="431">
        <f>IF(LEFT($D1874,Dashboard!$N$4)=Dashboard!$N$5,MAX($B$4:$B1873)+1,0)</f>
        <v>0</v>
      </c>
      <c r="C1874" s="24">
        <v>1870</v>
      </c>
      <c r="D1874" s="432" t="str">
        <f>IF(C1874&gt;'C'!$Q$7,"",VLOOKUP(C1874,'C'!$O$9:$P$10,2,FALSE))</f>
        <v/>
      </c>
    </row>
    <row r="1875" spans="2:4" x14ac:dyDescent="0.2">
      <c r="B1875" s="431">
        <f>IF(LEFT($D1875,Dashboard!$N$4)=Dashboard!$N$5,MAX($B$4:$B1874)+1,0)</f>
        <v>0</v>
      </c>
      <c r="C1875" s="24">
        <v>1871</v>
      </c>
      <c r="D1875" s="432" t="str">
        <f>IF(C1875&gt;'C'!$Q$7,"",VLOOKUP(C1875,'C'!$O$9:$P$10,2,FALSE))</f>
        <v/>
      </c>
    </row>
    <row r="1876" spans="2:4" x14ac:dyDescent="0.2">
      <c r="B1876" s="431">
        <f>IF(LEFT($D1876,Dashboard!$N$4)=Dashboard!$N$5,MAX($B$4:$B1875)+1,0)</f>
        <v>0</v>
      </c>
      <c r="C1876" s="24">
        <v>1872</v>
      </c>
      <c r="D1876" s="432" t="str">
        <f>IF(C1876&gt;'C'!$Q$7,"",VLOOKUP(C1876,'C'!$O$9:$P$10,2,FALSE))</f>
        <v/>
      </c>
    </row>
    <row r="1877" spans="2:4" x14ac:dyDescent="0.2">
      <c r="B1877" s="431">
        <f>IF(LEFT($D1877,Dashboard!$N$4)=Dashboard!$N$5,MAX($B$4:$B1876)+1,0)</f>
        <v>0</v>
      </c>
      <c r="C1877" s="24">
        <v>1873</v>
      </c>
      <c r="D1877" s="432" t="str">
        <f>IF(C1877&gt;'C'!$Q$7,"",VLOOKUP(C1877,'C'!$O$9:$P$10,2,FALSE))</f>
        <v/>
      </c>
    </row>
    <row r="1878" spans="2:4" x14ac:dyDescent="0.2">
      <c r="B1878" s="431">
        <f>IF(LEFT($D1878,Dashboard!$N$4)=Dashboard!$N$5,MAX($B$4:$B1877)+1,0)</f>
        <v>0</v>
      </c>
      <c r="C1878" s="24">
        <v>1874</v>
      </c>
      <c r="D1878" s="432" t="str">
        <f>IF(C1878&gt;'C'!$Q$7,"",VLOOKUP(C1878,'C'!$O$9:$P$10,2,FALSE))</f>
        <v/>
      </c>
    </row>
    <row r="1879" spans="2:4" x14ac:dyDescent="0.2">
      <c r="B1879" s="431">
        <f>IF(LEFT($D1879,Dashboard!$N$4)=Dashboard!$N$5,MAX($B$4:$B1878)+1,0)</f>
        <v>0</v>
      </c>
      <c r="C1879" s="24">
        <v>1875</v>
      </c>
      <c r="D1879" s="432" t="str">
        <f>IF(C1879&gt;'C'!$Q$7,"",VLOOKUP(C1879,'C'!$O$9:$P$10,2,FALSE))</f>
        <v/>
      </c>
    </row>
    <row r="1880" spans="2:4" x14ac:dyDescent="0.2">
      <c r="B1880" s="431">
        <f>IF(LEFT($D1880,Dashboard!$N$4)=Dashboard!$N$5,MAX($B$4:$B1879)+1,0)</f>
        <v>0</v>
      </c>
      <c r="C1880" s="24">
        <v>1876</v>
      </c>
      <c r="D1880" s="432" t="str">
        <f>IF(C1880&gt;'C'!$Q$7,"",VLOOKUP(C1880,'C'!$O$9:$P$10,2,FALSE))</f>
        <v/>
      </c>
    </row>
    <row r="1881" spans="2:4" x14ac:dyDescent="0.2">
      <c r="B1881" s="431">
        <f>IF(LEFT($D1881,Dashboard!$N$4)=Dashboard!$N$5,MAX($B$4:$B1880)+1,0)</f>
        <v>0</v>
      </c>
      <c r="C1881" s="24">
        <v>1877</v>
      </c>
      <c r="D1881" s="432" t="str">
        <f>IF(C1881&gt;'C'!$Q$7,"",VLOOKUP(C1881,'C'!$O$9:$P$10,2,FALSE))</f>
        <v/>
      </c>
    </row>
    <row r="1882" spans="2:4" x14ac:dyDescent="0.2">
      <c r="B1882" s="431">
        <f>IF(LEFT($D1882,Dashboard!$N$4)=Dashboard!$N$5,MAX($B$4:$B1881)+1,0)</f>
        <v>0</v>
      </c>
      <c r="C1882" s="24">
        <v>1878</v>
      </c>
      <c r="D1882" s="432" t="str">
        <f>IF(C1882&gt;'C'!$Q$7,"",VLOOKUP(C1882,'C'!$O$9:$P$10,2,FALSE))</f>
        <v/>
      </c>
    </row>
    <row r="1883" spans="2:4" x14ac:dyDescent="0.2">
      <c r="B1883" s="431">
        <f>IF(LEFT($D1883,Dashboard!$N$4)=Dashboard!$N$5,MAX($B$4:$B1882)+1,0)</f>
        <v>0</v>
      </c>
      <c r="C1883" s="24">
        <v>1879</v>
      </c>
      <c r="D1883" s="432" t="str">
        <f>IF(C1883&gt;'C'!$Q$7,"",VLOOKUP(C1883,'C'!$O$9:$P$10,2,FALSE))</f>
        <v/>
      </c>
    </row>
    <row r="1884" spans="2:4" x14ac:dyDescent="0.2">
      <c r="B1884" s="431">
        <f>IF(LEFT($D1884,Dashboard!$N$4)=Dashboard!$N$5,MAX($B$4:$B1883)+1,0)</f>
        <v>0</v>
      </c>
      <c r="C1884" s="24">
        <v>1880</v>
      </c>
      <c r="D1884" s="432" t="str">
        <f>IF(C1884&gt;'C'!$Q$7,"",VLOOKUP(C1884,'C'!$O$9:$P$10,2,FALSE))</f>
        <v/>
      </c>
    </row>
    <row r="1885" spans="2:4" x14ac:dyDescent="0.2">
      <c r="B1885" s="431">
        <f>IF(LEFT($D1885,Dashboard!$N$4)=Dashboard!$N$5,MAX($B$4:$B1884)+1,0)</f>
        <v>0</v>
      </c>
      <c r="C1885" s="24">
        <v>1881</v>
      </c>
      <c r="D1885" s="432" t="str">
        <f>IF(C1885&gt;'C'!$Q$7,"",VLOOKUP(C1885,'C'!$O$9:$P$10,2,FALSE))</f>
        <v/>
      </c>
    </row>
    <row r="1886" spans="2:4" x14ac:dyDescent="0.2">
      <c r="B1886" s="431">
        <f>IF(LEFT($D1886,Dashboard!$N$4)=Dashboard!$N$5,MAX($B$4:$B1885)+1,0)</f>
        <v>0</v>
      </c>
      <c r="C1886" s="24">
        <v>1882</v>
      </c>
      <c r="D1886" s="432" t="str">
        <f>IF(C1886&gt;'C'!$Q$7,"",VLOOKUP(C1886,'C'!$O$9:$P$10,2,FALSE))</f>
        <v/>
      </c>
    </row>
    <row r="1887" spans="2:4" x14ac:dyDescent="0.2">
      <c r="B1887" s="431">
        <f>IF(LEFT($D1887,Dashboard!$N$4)=Dashboard!$N$5,MAX($B$4:$B1886)+1,0)</f>
        <v>0</v>
      </c>
      <c r="C1887" s="24">
        <v>1883</v>
      </c>
      <c r="D1887" s="432" t="str">
        <f>IF(C1887&gt;'C'!$Q$7,"",VLOOKUP(C1887,'C'!$O$9:$P$10,2,FALSE))</f>
        <v/>
      </c>
    </row>
    <row r="1888" spans="2:4" x14ac:dyDescent="0.2">
      <c r="B1888" s="431">
        <f>IF(LEFT($D1888,Dashboard!$N$4)=Dashboard!$N$5,MAX($B$4:$B1887)+1,0)</f>
        <v>0</v>
      </c>
      <c r="C1888" s="24">
        <v>1884</v>
      </c>
      <c r="D1888" s="432" t="str">
        <f>IF(C1888&gt;'C'!$Q$7,"",VLOOKUP(C1888,'C'!$O$9:$P$10,2,FALSE))</f>
        <v/>
      </c>
    </row>
    <row r="1889" spans="2:4" x14ac:dyDescent="0.2">
      <c r="B1889" s="431">
        <f>IF(LEFT($D1889,Dashboard!$N$4)=Dashboard!$N$5,MAX($B$4:$B1888)+1,0)</f>
        <v>0</v>
      </c>
      <c r="C1889" s="24">
        <v>1885</v>
      </c>
      <c r="D1889" s="432" t="str">
        <f>IF(C1889&gt;'C'!$Q$7,"",VLOOKUP(C1889,'C'!$O$9:$P$10,2,FALSE))</f>
        <v/>
      </c>
    </row>
    <row r="1890" spans="2:4" x14ac:dyDescent="0.2">
      <c r="B1890" s="431">
        <f>IF(LEFT($D1890,Dashboard!$N$4)=Dashboard!$N$5,MAX($B$4:$B1889)+1,0)</f>
        <v>0</v>
      </c>
      <c r="C1890" s="24">
        <v>1886</v>
      </c>
      <c r="D1890" s="432" t="str">
        <f>IF(C1890&gt;'C'!$Q$7,"",VLOOKUP(C1890,'C'!$O$9:$P$10,2,FALSE))</f>
        <v/>
      </c>
    </row>
    <row r="1891" spans="2:4" x14ac:dyDescent="0.2">
      <c r="B1891" s="431">
        <f>IF(LEFT($D1891,Dashboard!$N$4)=Dashboard!$N$5,MAX($B$4:$B1890)+1,0)</f>
        <v>0</v>
      </c>
      <c r="C1891" s="24">
        <v>1887</v>
      </c>
      <c r="D1891" s="432" t="str">
        <f>IF(C1891&gt;'C'!$Q$7,"",VLOOKUP(C1891,'C'!$O$9:$P$10,2,FALSE))</f>
        <v/>
      </c>
    </row>
    <row r="1892" spans="2:4" x14ac:dyDescent="0.2">
      <c r="B1892" s="431">
        <f>IF(LEFT($D1892,Dashboard!$N$4)=Dashboard!$N$5,MAX($B$4:$B1891)+1,0)</f>
        <v>0</v>
      </c>
      <c r="C1892" s="24">
        <v>1888</v>
      </c>
      <c r="D1892" s="432" t="str">
        <f>IF(C1892&gt;'C'!$Q$7,"",VLOOKUP(C1892,'C'!$O$9:$P$10,2,FALSE))</f>
        <v/>
      </c>
    </row>
    <row r="1893" spans="2:4" x14ac:dyDescent="0.2">
      <c r="B1893" s="431">
        <f>IF(LEFT($D1893,Dashboard!$N$4)=Dashboard!$N$5,MAX($B$4:$B1892)+1,0)</f>
        <v>0</v>
      </c>
      <c r="C1893" s="24">
        <v>1889</v>
      </c>
      <c r="D1893" s="432" t="str">
        <f>IF(C1893&gt;'C'!$Q$7,"",VLOOKUP(C1893,'C'!$O$9:$P$10,2,FALSE))</f>
        <v/>
      </c>
    </row>
    <row r="1894" spans="2:4" x14ac:dyDescent="0.2">
      <c r="B1894" s="431">
        <f>IF(LEFT($D1894,Dashboard!$N$4)=Dashboard!$N$5,MAX($B$4:$B1893)+1,0)</f>
        <v>0</v>
      </c>
      <c r="C1894" s="24">
        <v>1890</v>
      </c>
      <c r="D1894" s="432" t="str">
        <f>IF(C1894&gt;'C'!$Q$7,"",VLOOKUP(C1894,'C'!$O$9:$P$10,2,FALSE))</f>
        <v/>
      </c>
    </row>
    <row r="1895" spans="2:4" x14ac:dyDescent="0.2">
      <c r="B1895" s="431">
        <f>IF(LEFT($D1895,Dashboard!$N$4)=Dashboard!$N$5,MAX($B$4:$B1894)+1,0)</f>
        <v>0</v>
      </c>
      <c r="C1895" s="24">
        <v>1891</v>
      </c>
      <c r="D1895" s="432" t="str">
        <f>IF(C1895&gt;'C'!$Q$7,"",VLOOKUP(C1895,'C'!$O$9:$P$10,2,FALSE))</f>
        <v/>
      </c>
    </row>
    <row r="1896" spans="2:4" x14ac:dyDescent="0.2">
      <c r="B1896" s="431">
        <f>IF(LEFT($D1896,Dashboard!$N$4)=Dashboard!$N$5,MAX($B$4:$B1895)+1,0)</f>
        <v>0</v>
      </c>
      <c r="C1896" s="24">
        <v>1892</v>
      </c>
      <c r="D1896" s="432" t="str">
        <f>IF(C1896&gt;'C'!$Q$7,"",VLOOKUP(C1896,'C'!$O$9:$P$10,2,FALSE))</f>
        <v/>
      </c>
    </row>
    <row r="1897" spans="2:4" x14ac:dyDescent="0.2">
      <c r="B1897" s="431">
        <f>IF(LEFT($D1897,Dashboard!$N$4)=Dashboard!$N$5,MAX($B$4:$B1896)+1,0)</f>
        <v>0</v>
      </c>
      <c r="C1897" s="24">
        <v>1893</v>
      </c>
      <c r="D1897" s="432" t="str">
        <f>IF(C1897&gt;'C'!$Q$7,"",VLOOKUP(C1897,'C'!$O$9:$P$10,2,FALSE))</f>
        <v/>
      </c>
    </row>
    <row r="1898" spans="2:4" x14ac:dyDescent="0.2">
      <c r="B1898" s="431">
        <f>IF(LEFT($D1898,Dashboard!$N$4)=Dashboard!$N$5,MAX($B$4:$B1897)+1,0)</f>
        <v>0</v>
      </c>
      <c r="C1898" s="24">
        <v>1894</v>
      </c>
      <c r="D1898" s="432" t="str">
        <f>IF(C1898&gt;'C'!$Q$7,"",VLOOKUP(C1898,'C'!$O$9:$P$10,2,FALSE))</f>
        <v/>
      </c>
    </row>
    <row r="1899" spans="2:4" x14ac:dyDescent="0.2">
      <c r="B1899" s="431">
        <f>IF(LEFT($D1899,Dashboard!$N$4)=Dashboard!$N$5,MAX($B$4:$B1898)+1,0)</f>
        <v>0</v>
      </c>
      <c r="C1899" s="24">
        <v>1895</v>
      </c>
      <c r="D1899" s="432" t="str">
        <f>IF(C1899&gt;'C'!$Q$7,"",VLOOKUP(C1899,'C'!$O$9:$P$10,2,FALSE))</f>
        <v/>
      </c>
    </row>
    <row r="1900" spans="2:4" x14ac:dyDescent="0.2">
      <c r="B1900" s="431">
        <f>IF(LEFT($D1900,Dashboard!$N$4)=Dashboard!$N$5,MAX($B$4:$B1899)+1,0)</f>
        <v>0</v>
      </c>
      <c r="C1900" s="24">
        <v>1896</v>
      </c>
      <c r="D1900" s="432" t="str">
        <f>IF(C1900&gt;'C'!$Q$7,"",VLOOKUP(C1900,'C'!$O$9:$P$10,2,FALSE))</f>
        <v/>
      </c>
    </row>
    <row r="1901" spans="2:4" x14ac:dyDescent="0.2">
      <c r="B1901" s="431">
        <f>IF(LEFT($D1901,Dashboard!$N$4)=Dashboard!$N$5,MAX($B$4:$B1900)+1,0)</f>
        <v>0</v>
      </c>
      <c r="C1901" s="24">
        <v>1897</v>
      </c>
      <c r="D1901" s="432" t="str">
        <f>IF(C1901&gt;'C'!$Q$7,"",VLOOKUP(C1901,'C'!$O$9:$P$10,2,FALSE))</f>
        <v/>
      </c>
    </row>
    <row r="1902" spans="2:4" x14ac:dyDescent="0.2">
      <c r="B1902" s="431">
        <f>IF(LEFT($D1902,Dashboard!$N$4)=Dashboard!$N$5,MAX($B$4:$B1901)+1,0)</f>
        <v>0</v>
      </c>
      <c r="C1902" s="24">
        <v>1898</v>
      </c>
      <c r="D1902" s="432" t="str">
        <f>IF(C1902&gt;'C'!$Q$7,"",VLOOKUP(C1902,'C'!$O$9:$P$10,2,FALSE))</f>
        <v/>
      </c>
    </row>
    <row r="1903" spans="2:4" x14ac:dyDescent="0.2">
      <c r="B1903" s="431">
        <f>IF(LEFT($D1903,Dashboard!$N$4)=Dashboard!$N$5,MAX($B$4:$B1902)+1,0)</f>
        <v>0</v>
      </c>
      <c r="C1903" s="24">
        <v>1899</v>
      </c>
      <c r="D1903" s="432" t="str">
        <f>IF(C1903&gt;'C'!$Q$7,"",VLOOKUP(C1903,'C'!$O$9:$P$10,2,FALSE))</f>
        <v/>
      </c>
    </row>
    <row r="1904" spans="2:4" x14ac:dyDescent="0.2">
      <c r="B1904" s="431">
        <f>IF(LEFT($D1904,Dashboard!$N$4)=Dashboard!$N$5,MAX($B$4:$B1903)+1,0)</f>
        <v>0</v>
      </c>
      <c r="C1904" s="24">
        <v>1900</v>
      </c>
      <c r="D1904" s="432" t="str">
        <f>IF(C1904&gt;'C'!$Q$7,"",VLOOKUP(C1904,'C'!$O$9:$P$10,2,FALSE))</f>
        <v/>
      </c>
    </row>
    <row r="1905" spans="2:4" x14ac:dyDescent="0.2">
      <c r="B1905" s="431">
        <f>IF(LEFT($D1905,Dashboard!$N$4)=Dashboard!$N$5,MAX($B$4:$B1904)+1,0)</f>
        <v>0</v>
      </c>
      <c r="C1905" s="24">
        <v>1901</v>
      </c>
      <c r="D1905" s="432" t="str">
        <f>IF(C1905&gt;'C'!$Q$7,"",VLOOKUP(C1905,'C'!$O$9:$P$10,2,FALSE))</f>
        <v/>
      </c>
    </row>
    <row r="1906" spans="2:4" x14ac:dyDescent="0.2">
      <c r="B1906" s="431">
        <f>IF(LEFT($D1906,Dashboard!$N$4)=Dashboard!$N$5,MAX($B$4:$B1905)+1,0)</f>
        <v>0</v>
      </c>
      <c r="C1906" s="24">
        <v>1902</v>
      </c>
      <c r="D1906" s="432" t="str">
        <f>IF(C1906&gt;'C'!$Q$7,"",VLOOKUP(C1906,'C'!$O$9:$P$10,2,FALSE))</f>
        <v/>
      </c>
    </row>
    <row r="1907" spans="2:4" x14ac:dyDescent="0.2">
      <c r="B1907" s="431">
        <f>IF(LEFT($D1907,Dashboard!$N$4)=Dashboard!$N$5,MAX($B$4:$B1906)+1,0)</f>
        <v>0</v>
      </c>
      <c r="C1907" s="24">
        <v>1903</v>
      </c>
      <c r="D1907" s="432" t="str">
        <f>IF(C1907&gt;'C'!$Q$7,"",VLOOKUP(C1907,'C'!$O$9:$P$10,2,FALSE))</f>
        <v/>
      </c>
    </row>
    <row r="1908" spans="2:4" x14ac:dyDescent="0.2">
      <c r="B1908" s="431">
        <f>IF(LEFT($D1908,Dashboard!$N$4)=Dashboard!$N$5,MAX($B$4:$B1907)+1,0)</f>
        <v>0</v>
      </c>
      <c r="C1908" s="24">
        <v>1904</v>
      </c>
      <c r="D1908" s="432" t="str">
        <f>IF(C1908&gt;'C'!$Q$7,"",VLOOKUP(C1908,'C'!$O$9:$P$10,2,FALSE))</f>
        <v/>
      </c>
    </row>
    <row r="1909" spans="2:4" x14ac:dyDescent="0.2">
      <c r="B1909" s="431">
        <f>IF(LEFT($D1909,Dashboard!$N$4)=Dashboard!$N$5,MAX($B$4:$B1908)+1,0)</f>
        <v>0</v>
      </c>
      <c r="C1909" s="24">
        <v>1905</v>
      </c>
      <c r="D1909" s="432" t="str">
        <f>IF(C1909&gt;'C'!$Q$7,"",VLOOKUP(C1909,'C'!$O$9:$P$10,2,FALSE))</f>
        <v/>
      </c>
    </row>
    <row r="1910" spans="2:4" x14ac:dyDescent="0.2">
      <c r="B1910" s="431">
        <f>IF(LEFT($D1910,Dashboard!$N$4)=Dashboard!$N$5,MAX($B$4:$B1909)+1,0)</f>
        <v>0</v>
      </c>
      <c r="C1910" s="24">
        <v>1906</v>
      </c>
      <c r="D1910" s="432" t="str">
        <f>IF(C1910&gt;'C'!$Q$7,"",VLOOKUP(C1910,'C'!$O$9:$P$10,2,FALSE))</f>
        <v/>
      </c>
    </row>
    <row r="1911" spans="2:4" x14ac:dyDescent="0.2">
      <c r="B1911" s="431">
        <f>IF(LEFT($D1911,Dashboard!$N$4)=Dashboard!$N$5,MAX($B$4:$B1910)+1,0)</f>
        <v>0</v>
      </c>
      <c r="C1911" s="24">
        <v>1907</v>
      </c>
      <c r="D1911" s="432" t="str">
        <f>IF(C1911&gt;'C'!$Q$7,"",VLOOKUP(C1911,'C'!$O$9:$P$10,2,FALSE))</f>
        <v/>
      </c>
    </row>
    <row r="1912" spans="2:4" x14ac:dyDescent="0.2">
      <c r="B1912" s="431">
        <f>IF(LEFT($D1912,Dashboard!$N$4)=Dashboard!$N$5,MAX($B$4:$B1911)+1,0)</f>
        <v>0</v>
      </c>
      <c r="C1912" s="24">
        <v>1908</v>
      </c>
      <c r="D1912" s="432" t="str">
        <f>IF(C1912&gt;'C'!$Q$7,"",VLOOKUP(C1912,'C'!$O$9:$P$10,2,FALSE))</f>
        <v/>
      </c>
    </row>
    <row r="1913" spans="2:4" x14ac:dyDescent="0.2">
      <c r="B1913" s="431">
        <f>IF(LEFT($D1913,Dashboard!$N$4)=Dashboard!$N$5,MAX($B$4:$B1912)+1,0)</f>
        <v>0</v>
      </c>
      <c r="C1913" s="24">
        <v>1909</v>
      </c>
      <c r="D1913" s="432" t="str">
        <f>IF(C1913&gt;'C'!$Q$7,"",VLOOKUP(C1913,'C'!$O$9:$P$10,2,FALSE))</f>
        <v/>
      </c>
    </row>
    <row r="1914" spans="2:4" x14ac:dyDescent="0.2">
      <c r="B1914" s="431">
        <f>IF(LEFT($D1914,Dashboard!$N$4)=Dashboard!$N$5,MAX($B$4:$B1913)+1,0)</f>
        <v>0</v>
      </c>
      <c r="C1914" s="24">
        <v>1910</v>
      </c>
      <c r="D1914" s="432" t="str">
        <f>IF(C1914&gt;'C'!$Q$7,"",VLOOKUP(C1914,'C'!$O$9:$P$10,2,FALSE))</f>
        <v/>
      </c>
    </row>
    <row r="1915" spans="2:4" x14ac:dyDescent="0.2">
      <c r="B1915" s="431">
        <f>IF(LEFT($D1915,Dashboard!$N$4)=Dashboard!$N$5,MAX($B$4:$B1914)+1,0)</f>
        <v>0</v>
      </c>
      <c r="C1915" s="24">
        <v>1911</v>
      </c>
      <c r="D1915" s="432" t="str">
        <f>IF(C1915&gt;'C'!$Q$7,"",VLOOKUP(C1915,'C'!$O$9:$P$10,2,FALSE))</f>
        <v/>
      </c>
    </row>
    <row r="1916" spans="2:4" x14ac:dyDescent="0.2">
      <c r="B1916" s="431">
        <f>IF(LEFT($D1916,Dashboard!$N$4)=Dashboard!$N$5,MAX($B$4:$B1915)+1,0)</f>
        <v>0</v>
      </c>
      <c r="C1916" s="24">
        <v>1912</v>
      </c>
      <c r="D1916" s="432" t="str">
        <f>IF(C1916&gt;'C'!$Q$7,"",VLOOKUP(C1916,'C'!$O$9:$P$10,2,FALSE))</f>
        <v/>
      </c>
    </row>
    <row r="1917" spans="2:4" x14ac:dyDescent="0.2">
      <c r="B1917" s="431">
        <f>IF(LEFT($D1917,Dashboard!$N$4)=Dashboard!$N$5,MAX($B$4:$B1916)+1,0)</f>
        <v>0</v>
      </c>
      <c r="C1917" s="24">
        <v>1913</v>
      </c>
      <c r="D1917" s="432" t="str">
        <f>IF(C1917&gt;'C'!$Q$7,"",VLOOKUP(C1917,'C'!$O$9:$P$10,2,FALSE))</f>
        <v/>
      </c>
    </row>
    <row r="1918" spans="2:4" x14ac:dyDescent="0.2">
      <c r="B1918" s="431">
        <f>IF(LEFT($D1918,Dashboard!$N$4)=Dashboard!$N$5,MAX($B$4:$B1917)+1,0)</f>
        <v>0</v>
      </c>
      <c r="C1918" s="24">
        <v>1914</v>
      </c>
      <c r="D1918" s="432" t="str">
        <f>IF(C1918&gt;'C'!$Q$7,"",VLOOKUP(C1918,'C'!$O$9:$P$10,2,FALSE))</f>
        <v/>
      </c>
    </row>
    <row r="1919" spans="2:4" x14ac:dyDescent="0.2">
      <c r="B1919" s="431">
        <f>IF(LEFT($D1919,Dashboard!$N$4)=Dashboard!$N$5,MAX($B$4:$B1918)+1,0)</f>
        <v>0</v>
      </c>
      <c r="C1919" s="24">
        <v>1915</v>
      </c>
      <c r="D1919" s="432" t="str">
        <f>IF(C1919&gt;'C'!$Q$7,"",VLOOKUP(C1919,'C'!$O$9:$P$10,2,FALSE))</f>
        <v/>
      </c>
    </row>
    <row r="1920" spans="2:4" x14ac:dyDescent="0.2">
      <c r="B1920" s="431">
        <f>IF(LEFT($D1920,Dashboard!$N$4)=Dashboard!$N$5,MAX($B$4:$B1919)+1,0)</f>
        <v>0</v>
      </c>
      <c r="C1920" s="24">
        <v>1916</v>
      </c>
      <c r="D1920" s="432" t="str">
        <f>IF(C1920&gt;'C'!$Q$7,"",VLOOKUP(C1920,'C'!$O$9:$P$10,2,FALSE))</f>
        <v/>
      </c>
    </row>
    <row r="1921" spans="2:4" x14ac:dyDescent="0.2">
      <c r="B1921" s="431">
        <f>IF(LEFT($D1921,Dashboard!$N$4)=Dashboard!$N$5,MAX($B$4:$B1920)+1,0)</f>
        <v>0</v>
      </c>
      <c r="C1921" s="24">
        <v>1917</v>
      </c>
      <c r="D1921" s="432" t="str">
        <f>IF(C1921&gt;'C'!$Q$7,"",VLOOKUP(C1921,'C'!$O$9:$P$10,2,FALSE))</f>
        <v/>
      </c>
    </row>
    <row r="1922" spans="2:4" x14ac:dyDescent="0.2">
      <c r="B1922" s="431">
        <f>IF(LEFT($D1922,Dashboard!$N$4)=Dashboard!$N$5,MAX($B$4:$B1921)+1,0)</f>
        <v>0</v>
      </c>
      <c r="C1922" s="24">
        <v>1918</v>
      </c>
      <c r="D1922" s="432" t="str">
        <f>IF(C1922&gt;'C'!$Q$7,"",VLOOKUP(C1922,'C'!$O$9:$P$10,2,FALSE))</f>
        <v/>
      </c>
    </row>
    <row r="1923" spans="2:4" x14ac:dyDescent="0.2">
      <c r="B1923" s="431">
        <f>IF(LEFT($D1923,Dashboard!$N$4)=Dashboard!$N$5,MAX($B$4:$B1922)+1,0)</f>
        <v>0</v>
      </c>
      <c r="C1923" s="24">
        <v>1919</v>
      </c>
      <c r="D1923" s="432" t="str">
        <f>IF(C1923&gt;'C'!$Q$7,"",VLOOKUP(C1923,'C'!$O$9:$P$10,2,FALSE))</f>
        <v/>
      </c>
    </row>
    <row r="1924" spans="2:4" x14ac:dyDescent="0.2">
      <c r="B1924" s="431">
        <f>IF(LEFT($D1924,Dashboard!$N$4)=Dashboard!$N$5,MAX($B$4:$B1923)+1,0)</f>
        <v>0</v>
      </c>
      <c r="C1924" s="24">
        <v>1920</v>
      </c>
      <c r="D1924" s="432" t="str">
        <f>IF(C1924&gt;'C'!$Q$7,"",VLOOKUP(C1924,'C'!$O$9:$P$10,2,FALSE))</f>
        <v/>
      </c>
    </row>
    <row r="1925" spans="2:4" x14ac:dyDescent="0.2">
      <c r="B1925" s="431">
        <f>IF(LEFT($D1925,Dashboard!$N$4)=Dashboard!$N$5,MAX($B$4:$B1924)+1,0)</f>
        <v>0</v>
      </c>
      <c r="C1925" s="24">
        <v>1921</v>
      </c>
      <c r="D1925" s="432" t="str">
        <f>IF(C1925&gt;'C'!$Q$7,"",VLOOKUP(C1925,'C'!$O$9:$P$10,2,FALSE))</f>
        <v/>
      </c>
    </row>
    <row r="1926" spans="2:4" x14ac:dyDescent="0.2">
      <c r="B1926" s="431">
        <f>IF(LEFT($D1926,Dashboard!$N$4)=Dashboard!$N$5,MAX($B$4:$B1925)+1,0)</f>
        <v>0</v>
      </c>
      <c r="C1926" s="24">
        <v>1922</v>
      </c>
      <c r="D1926" s="432" t="str">
        <f>IF(C1926&gt;'C'!$Q$7,"",VLOOKUP(C1926,'C'!$O$9:$P$10,2,FALSE))</f>
        <v/>
      </c>
    </row>
    <row r="1927" spans="2:4" x14ac:dyDescent="0.2">
      <c r="B1927" s="431">
        <f>IF(LEFT($D1927,Dashboard!$N$4)=Dashboard!$N$5,MAX($B$4:$B1926)+1,0)</f>
        <v>0</v>
      </c>
      <c r="C1927" s="24">
        <v>1923</v>
      </c>
      <c r="D1927" s="432" t="str">
        <f>IF(C1927&gt;'C'!$Q$7,"",VLOOKUP(C1927,'C'!$O$9:$P$10,2,FALSE))</f>
        <v/>
      </c>
    </row>
    <row r="1928" spans="2:4" x14ac:dyDescent="0.2">
      <c r="B1928" s="431">
        <f>IF(LEFT($D1928,Dashboard!$N$4)=Dashboard!$N$5,MAX($B$4:$B1927)+1,0)</f>
        <v>0</v>
      </c>
      <c r="C1928" s="24">
        <v>1924</v>
      </c>
      <c r="D1928" s="432" t="str">
        <f>IF(C1928&gt;'C'!$Q$7,"",VLOOKUP(C1928,'C'!$O$9:$P$10,2,FALSE))</f>
        <v/>
      </c>
    </row>
    <row r="1929" spans="2:4" x14ac:dyDescent="0.2">
      <c r="B1929" s="431">
        <f>IF(LEFT($D1929,Dashboard!$N$4)=Dashboard!$N$5,MAX($B$4:$B1928)+1,0)</f>
        <v>0</v>
      </c>
      <c r="C1929" s="24">
        <v>1925</v>
      </c>
      <c r="D1929" s="432" t="str">
        <f>IF(C1929&gt;'C'!$Q$7,"",VLOOKUP(C1929,'C'!$O$9:$P$10,2,FALSE))</f>
        <v/>
      </c>
    </row>
    <row r="1930" spans="2:4" x14ac:dyDescent="0.2">
      <c r="B1930" s="431">
        <f>IF(LEFT($D1930,Dashboard!$N$4)=Dashboard!$N$5,MAX($B$4:$B1929)+1,0)</f>
        <v>0</v>
      </c>
      <c r="C1930" s="24">
        <v>1926</v>
      </c>
      <c r="D1930" s="432" t="str">
        <f>IF(C1930&gt;'C'!$Q$7,"",VLOOKUP(C1930,'C'!$O$9:$P$10,2,FALSE))</f>
        <v/>
      </c>
    </row>
    <row r="1931" spans="2:4" x14ac:dyDescent="0.2">
      <c r="B1931" s="431">
        <f>IF(LEFT($D1931,Dashboard!$N$4)=Dashboard!$N$5,MAX($B$4:$B1930)+1,0)</f>
        <v>0</v>
      </c>
      <c r="C1931" s="24">
        <v>1927</v>
      </c>
      <c r="D1931" s="432" t="str">
        <f>IF(C1931&gt;'C'!$Q$7,"",VLOOKUP(C1931,'C'!$O$9:$P$10,2,FALSE))</f>
        <v/>
      </c>
    </row>
    <row r="1932" spans="2:4" x14ac:dyDescent="0.2">
      <c r="B1932" s="431">
        <f>IF(LEFT($D1932,Dashboard!$N$4)=Dashboard!$N$5,MAX($B$4:$B1931)+1,0)</f>
        <v>0</v>
      </c>
      <c r="C1932" s="24">
        <v>1928</v>
      </c>
      <c r="D1932" s="432" t="str">
        <f>IF(C1932&gt;'C'!$Q$7,"",VLOOKUP(C1932,'C'!$O$9:$P$10,2,FALSE))</f>
        <v/>
      </c>
    </row>
    <row r="1933" spans="2:4" x14ac:dyDescent="0.2">
      <c r="B1933" s="431">
        <f>IF(LEFT($D1933,Dashboard!$N$4)=Dashboard!$N$5,MAX($B$4:$B1932)+1,0)</f>
        <v>0</v>
      </c>
      <c r="C1933" s="24">
        <v>1929</v>
      </c>
      <c r="D1933" s="432" t="str">
        <f>IF(C1933&gt;'C'!$Q$7,"",VLOOKUP(C1933,'C'!$O$9:$P$10,2,FALSE))</f>
        <v/>
      </c>
    </row>
    <row r="1934" spans="2:4" x14ac:dyDescent="0.2">
      <c r="B1934" s="431">
        <f>IF(LEFT($D1934,Dashboard!$N$4)=Dashboard!$N$5,MAX($B$4:$B1933)+1,0)</f>
        <v>0</v>
      </c>
      <c r="C1934" s="24">
        <v>1930</v>
      </c>
      <c r="D1934" s="432" t="str">
        <f>IF(C1934&gt;'C'!$Q$7,"",VLOOKUP(C1934,'C'!$O$9:$P$10,2,FALSE))</f>
        <v/>
      </c>
    </row>
    <row r="1935" spans="2:4" x14ac:dyDescent="0.2">
      <c r="B1935" s="431">
        <f>IF(LEFT($D1935,Dashboard!$N$4)=Dashboard!$N$5,MAX($B$4:$B1934)+1,0)</f>
        <v>0</v>
      </c>
      <c r="C1935" s="24">
        <v>1931</v>
      </c>
      <c r="D1935" s="432" t="str">
        <f>IF(C1935&gt;'C'!$Q$7,"",VLOOKUP(C1935,'C'!$O$9:$P$10,2,FALSE))</f>
        <v/>
      </c>
    </row>
    <row r="1936" spans="2:4" x14ac:dyDescent="0.2">
      <c r="B1936" s="431">
        <f>IF(LEFT($D1936,Dashboard!$N$4)=Dashboard!$N$5,MAX($B$4:$B1935)+1,0)</f>
        <v>0</v>
      </c>
      <c r="C1936" s="24">
        <v>1932</v>
      </c>
      <c r="D1936" s="432" t="str">
        <f>IF(C1936&gt;'C'!$Q$7,"",VLOOKUP(C1936,'C'!$O$9:$P$10,2,FALSE))</f>
        <v/>
      </c>
    </row>
    <row r="1937" spans="2:4" x14ac:dyDescent="0.2">
      <c r="B1937" s="431">
        <f>IF(LEFT($D1937,Dashboard!$N$4)=Dashboard!$N$5,MAX($B$4:$B1936)+1,0)</f>
        <v>0</v>
      </c>
      <c r="C1937" s="24">
        <v>1933</v>
      </c>
      <c r="D1937" s="432" t="str">
        <f>IF(C1937&gt;'C'!$Q$7,"",VLOOKUP(C1937,'C'!$O$9:$P$10,2,FALSE))</f>
        <v/>
      </c>
    </row>
    <row r="1938" spans="2:4" x14ac:dyDescent="0.2">
      <c r="B1938" s="431">
        <f>IF(LEFT($D1938,Dashboard!$N$4)=Dashboard!$N$5,MAX($B$4:$B1937)+1,0)</f>
        <v>0</v>
      </c>
      <c r="C1938" s="24">
        <v>1934</v>
      </c>
      <c r="D1938" s="432" t="str">
        <f>IF(C1938&gt;'C'!$Q$7,"",VLOOKUP(C1938,'C'!$O$9:$P$10,2,FALSE))</f>
        <v/>
      </c>
    </row>
    <row r="1939" spans="2:4" x14ac:dyDescent="0.2">
      <c r="B1939" s="431">
        <f>IF(LEFT($D1939,Dashboard!$N$4)=Dashboard!$N$5,MAX($B$4:$B1938)+1,0)</f>
        <v>0</v>
      </c>
      <c r="C1939" s="24">
        <v>1935</v>
      </c>
      <c r="D1939" s="432" t="str">
        <f>IF(C1939&gt;'C'!$Q$7,"",VLOOKUP(C1939,'C'!$O$9:$P$10,2,FALSE))</f>
        <v/>
      </c>
    </row>
    <row r="1940" spans="2:4" x14ac:dyDescent="0.2">
      <c r="B1940" s="431">
        <f>IF(LEFT($D1940,Dashboard!$N$4)=Dashboard!$N$5,MAX($B$4:$B1939)+1,0)</f>
        <v>0</v>
      </c>
      <c r="C1940" s="24">
        <v>1936</v>
      </c>
      <c r="D1940" s="432" t="str">
        <f>IF(C1940&gt;'C'!$Q$7,"",VLOOKUP(C1940,'C'!$O$9:$P$10,2,FALSE))</f>
        <v/>
      </c>
    </row>
    <row r="1941" spans="2:4" x14ac:dyDescent="0.2">
      <c r="B1941" s="431">
        <f>IF(LEFT($D1941,Dashboard!$N$4)=Dashboard!$N$5,MAX($B$4:$B1940)+1,0)</f>
        <v>0</v>
      </c>
      <c r="C1941" s="24">
        <v>1937</v>
      </c>
      <c r="D1941" s="432" t="str">
        <f>IF(C1941&gt;'C'!$Q$7,"",VLOOKUP(C1941,'C'!$O$9:$P$10,2,FALSE))</f>
        <v/>
      </c>
    </row>
    <row r="1942" spans="2:4" x14ac:dyDescent="0.2">
      <c r="B1942" s="431">
        <f>IF(LEFT($D1942,Dashboard!$N$4)=Dashboard!$N$5,MAX($B$4:$B1941)+1,0)</f>
        <v>0</v>
      </c>
      <c r="C1942" s="24">
        <v>1938</v>
      </c>
      <c r="D1942" s="432" t="str">
        <f>IF(C1942&gt;'C'!$Q$7,"",VLOOKUP(C1942,'C'!$O$9:$P$10,2,FALSE))</f>
        <v/>
      </c>
    </row>
    <row r="1943" spans="2:4" x14ac:dyDescent="0.2">
      <c r="B1943" s="431">
        <f>IF(LEFT($D1943,Dashboard!$N$4)=Dashboard!$N$5,MAX($B$4:$B1942)+1,0)</f>
        <v>0</v>
      </c>
      <c r="C1943" s="24">
        <v>1939</v>
      </c>
      <c r="D1943" s="432" t="str">
        <f>IF(C1943&gt;'C'!$Q$7,"",VLOOKUP(C1943,'C'!$O$9:$P$10,2,FALSE))</f>
        <v/>
      </c>
    </row>
    <row r="1944" spans="2:4" x14ac:dyDescent="0.2">
      <c r="B1944" s="431">
        <f>IF(LEFT($D1944,Dashboard!$N$4)=Dashboard!$N$5,MAX($B$4:$B1943)+1,0)</f>
        <v>0</v>
      </c>
      <c r="C1944" s="24">
        <v>1940</v>
      </c>
      <c r="D1944" s="432" t="str">
        <f>IF(C1944&gt;'C'!$Q$7,"",VLOOKUP(C1944,'C'!$O$9:$P$10,2,FALSE))</f>
        <v/>
      </c>
    </row>
    <row r="1945" spans="2:4" x14ac:dyDescent="0.2">
      <c r="B1945" s="431">
        <f>IF(LEFT($D1945,Dashboard!$N$4)=Dashboard!$N$5,MAX($B$4:$B1944)+1,0)</f>
        <v>0</v>
      </c>
      <c r="C1945" s="24">
        <v>1941</v>
      </c>
      <c r="D1945" s="432" t="str">
        <f>IF(C1945&gt;'C'!$Q$7,"",VLOOKUP(C1945,'C'!$O$9:$P$10,2,FALSE))</f>
        <v/>
      </c>
    </row>
    <row r="1946" spans="2:4" x14ac:dyDescent="0.2">
      <c r="B1946" s="431">
        <f>IF(LEFT($D1946,Dashboard!$N$4)=Dashboard!$N$5,MAX($B$4:$B1945)+1,0)</f>
        <v>0</v>
      </c>
      <c r="C1946" s="24">
        <v>1942</v>
      </c>
      <c r="D1946" s="432" t="str">
        <f>IF(C1946&gt;'C'!$Q$7,"",VLOOKUP(C1946,'C'!$O$9:$P$10,2,FALSE))</f>
        <v/>
      </c>
    </row>
    <row r="1947" spans="2:4" x14ac:dyDescent="0.2">
      <c r="B1947" s="431">
        <f>IF(LEFT($D1947,Dashboard!$N$4)=Dashboard!$N$5,MAX($B$4:$B1946)+1,0)</f>
        <v>0</v>
      </c>
      <c r="C1947" s="24">
        <v>1943</v>
      </c>
      <c r="D1947" s="432" t="str">
        <f>IF(C1947&gt;'C'!$Q$7,"",VLOOKUP(C1947,'C'!$O$9:$P$10,2,FALSE))</f>
        <v/>
      </c>
    </row>
    <row r="1948" spans="2:4" x14ac:dyDescent="0.2">
      <c r="B1948" s="431">
        <f>IF(LEFT($D1948,Dashboard!$N$4)=Dashboard!$N$5,MAX($B$4:$B1947)+1,0)</f>
        <v>0</v>
      </c>
      <c r="C1948" s="24">
        <v>1944</v>
      </c>
      <c r="D1948" s="432" t="str">
        <f>IF(C1948&gt;'C'!$Q$7,"",VLOOKUP(C1948,'C'!$O$9:$P$10,2,FALSE))</f>
        <v/>
      </c>
    </row>
    <row r="1949" spans="2:4" x14ac:dyDescent="0.2">
      <c r="B1949" s="431">
        <f>IF(LEFT($D1949,Dashboard!$N$4)=Dashboard!$N$5,MAX($B$4:$B1948)+1,0)</f>
        <v>0</v>
      </c>
      <c r="C1949" s="24">
        <v>1945</v>
      </c>
      <c r="D1949" s="432" t="str">
        <f>IF(C1949&gt;'C'!$Q$7,"",VLOOKUP(C1949,'C'!$O$9:$P$10,2,FALSE))</f>
        <v/>
      </c>
    </row>
    <row r="1950" spans="2:4" x14ac:dyDescent="0.2">
      <c r="B1950" s="431">
        <f>IF(LEFT($D1950,Dashboard!$N$4)=Dashboard!$N$5,MAX($B$4:$B1949)+1,0)</f>
        <v>0</v>
      </c>
      <c r="C1950" s="24">
        <v>1946</v>
      </c>
      <c r="D1950" s="432" t="str">
        <f>IF(C1950&gt;'C'!$Q$7,"",VLOOKUP(C1950,'C'!$O$9:$P$10,2,FALSE))</f>
        <v/>
      </c>
    </row>
    <row r="1951" spans="2:4" x14ac:dyDescent="0.2">
      <c r="B1951" s="431">
        <f>IF(LEFT($D1951,Dashboard!$N$4)=Dashboard!$N$5,MAX($B$4:$B1950)+1,0)</f>
        <v>0</v>
      </c>
      <c r="C1951" s="24">
        <v>1947</v>
      </c>
      <c r="D1951" s="432" t="str">
        <f>IF(C1951&gt;'C'!$Q$7,"",VLOOKUP(C1951,'C'!$O$9:$P$10,2,FALSE))</f>
        <v/>
      </c>
    </row>
    <row r="1952" spans="2:4" x14ac:dyDescent="0.2">
      <c r="B1952" s="431">
        <f>IF(LEFT($D1952,Dashboard!$N$4)=Dashboard!$N$5,MAX($B$4:$B1951)+1,0)</f>
        <v>0</v>
      </c>
      <c r="C1952" s="24">
        <v>1948</v>
      </c>
      <c r="D1952" s="432" t="str">
        <f>IF(C1952&gt;'C'!$Q$7,"",VLOOKUP(C1952,'C'!$O$9:$P$10,2,FALSE))</f>
        <v/>
      </c>
    </row>
    <row r="1953" spans="2:4" x14ac:dyDescent="0.2">
      <c r="B1953" s="431">
        <f>IF(LEFT($D1953,Dashboard!$N$4)=Dashboard!$N$5,MAX($B$4:$B1952)+1,0)</f>
        <v>0</v>
      </c>
      <c r="C1953" s="24">
        <v>1949</v>
      </c>
      <c r="D1953" s="432" t="str">
        <f>IF(C1953&gt;'C'!$Q$7,"",VLOOKUP(C1953,'C'!$O$9:$P$10,2,FALSE))</f>
        <v/>
      </c>
    </row>
    <row r="1954" spans="2:4" x14ac:dyDescent="0.2">
      <c r="B1954" s="431">
        <f>IF(LEFT($D1954,Dashboard!$N$4)=Dashboard!$N$5,MAX($B$4:$B1953)+1,0)</f>
        <v>0</v>
      </c>
      <c r="C1954" s="24">
        <v>1950</v>
      </c>
      <c r="D1954" s="432" t="str">
        <f>IF(C1954&gt;'C'!$Q$7,"",VLOOKUP(C1954,'C'!$O$9:$P$10,2,FALSE))</f>
        <v/>
      </c>
    </row>
    <row r="1955" spans="2:4" x14ac:dyDescent="0.2">
      <c r="B1955" s="431">
        <f>IF(LEFT($D1955,Dashboard!$N$4)=Dashboard!$N$5,MAX($B$4:$B1954)+1,0)</f>
        <v>0</v>
      </c>
      <c r="C1955" s="24">
        <v>1951</v>
      </c>
      <c r="D1955" s="432" t="str">
        <f>IF(C1955&gt;'C'!$Q$7,"",VLOOKUP(C1955,'C'!$O$9:$P$10,2,FALSE))</f>
        <v/>
      </c>
    </row>
    <row r="1956" spans="2:4" x14ac:dyDescent="0.2">
      <c r="B1956" s="431">
        <f>IF(LEFT($D1956,Dashboard!$N$4)=Dashboard!$N$5,MAX($B$4:$B1955)+1,0)</f>
        <v>0</v>
      </c>
      <c r="C1956" s="24">
        <v>1952</v>
      </c>
      <c r="D1956" s="432" t="str">
        <f>IF(C1956&gt;'C'!$Q$7,"",VLOOKUP(C1956,'C'!$O$9:$P$10,2,FALSE))</f>
        <v/>
      </c>
    </row>
    <row r="1957" spans="2:4" x14ac:dyDescent="0.2">
      <c r="B1957" s="431">
        <f>IF(LEFT($D1957,Dashboard!$N$4)=Dashboard!$N$5,MAX($B$4:$B1956)+1,0)</f>
        <v>0</v>
      </c>
      <c r="C1957" s="24">
        <v>1953</v>
      </c>
      <c r="D1957" s="432" t="str">
        <f>IF(C1957&gt;'C'!$Q$7,"",VLOOKUP(C1957,'C'!$O$9:$P$10,2,FALSE))</f>
        <v/>
      </c>
    </row>
    <row r="1958" spans="2:4" x14ac:dyDescent="0.2">
      <c r="B1958" s="431">
        <f>IF(LEFT($D1958,Dashboard!$N$4)=Dashboard!$N$5,MAX($B$4:$B1957)+1,0)</f>
        <v>0</v>
      </c>
      <c r="C1958" s="24">
        <v>1954</v>
      </c>
      <c r="D1958" s="432" t="str">
        <f>IF(C1958&gt;'C'!$Q$7,"",VLOOKUP(C1958,'C'!$O$9:$P$10,2,FALSE))</f>
        <v/>
      </c>
    </row>
    <row r="1959" spans="2:4" x14ac:dyDescent="0.2">
      <c r="B1959" s="431">
        <f>IF(LEFT($D1959,Dashboard!$N$4)=Dashboard!$N$5,MAX($B$4:$B1958)+1,0)</f>
        <v>0</v>
      </c>
      <c r="C1959" s="24">
        <v>1955</v>
      </c>
      <c r="D1959" s="432" t="str">
        <f>IF(C1959&gt;'C'!$Q$7,"",VLOOKUP(C1959,'C'!$O$9:$P$10,2,FALSE))</f>
        <v/>
      </c>
    </row>
    <row r="1960" spans="2:4" x14ac:dyDescent="0.2">
      <c r="B1960" s="431">
        <f>IF(LEFT($D1960,Dashboard!$N$4)=Dashboard!$N$5,MAX($B$4:$B1959)+1,0)</f>
        <v>0</v>
      </c>
      <c r="C1960" s="24">
        <v>1956</v>
      </c>
      <c r="D1960" s="432" t="str">
        <f>IF(C1960&gt;'C'!$Q$7,"",VLOOKUP(C1960,'C'!$O$9:$P$10,2,FALSE))</f>
        <v/>
      </c>
    </row>
    <row r="1961" spans="2:4" x14ac:dyDescent="0.2">
      <c r="B1961" s="431">
        <f>IF(LEFT($D1961,Dashboard!$N$4)=Dashboard!$N$5,MAX($B$4:$B1960)+1,0)</f>
        <v>0</v>
      </c>
      <c r="C1961" s="24">
        <v>1957</v>
      </c>
      <c r="D1961" s="432" t="str">
        <f>IF(C1961&gt;'C'!$Q$7,"",VLOOKUP(C1961,'C'!$O$9:$P$10,2,FALSE))</f>
        <v/>
      </c>
    </row>
    <row r="1962" spans="2:4" x14ac:dyDescent="0.2">
      <c r="B1962" s="431">
        <f>IF(LEFT($D1962,Dashboard!$N$4)=Dashboard!$N$5,MAX($B$4:$B1961)+1,0)</f>
        <v>0</v>
      </c>
      <c r="C1962" s="24">
        <v>1958</v>
      </c>
      <c r="D1962" s="432" t="str">
        <f>IF(C1962&gt;'C'!$Q$7,"",VLOOKUP(C1962,'C'!$O$9:$P$10,2,FALSE))</f>
        <v/>
      </c>
    </row>
    <row r="1963" spans="2:4" x14ac:dyDescent="0.2">
      <c r="B1963" s="431">
        <f>IF(LEFT($D1963,Dashboard!$N$4)=Dashboard!$N$5,MAX($B$4:$B1962)+1,0)</f>
        <v>0</v>
      </c>
      <c r="C1963" s="24">
        <v>1959</v>
      </c>
      <c r="D1963" s="432" t="str">
        <f>IF(C1963&gt;'C'!$Q$7,"",VLOOKUP(C1963,'C'!$O$9:$P$10,2,FALSE))</f>
        <v/>
      </c>
    </row>
    <row r="1964" spans="2:4" x14ac:dyDescent="0.2">
      <c r="B1964" s="431">
        <f>IF(LEFT($D1964,Dashboard!$N$4)=Dashboard!$N$5,MAX($B$4:$B1963)+1,0)</f>
        <v>0</v>
      </c>
      <c r="C1964" s="24">
        <v>1960</v>
      </c>
      <c r="D1964" s="432" t="str">
        <f>IF(C1964&gt;'C'!$Q$7,"",VLOOKUP(C1964,'C'!$O$9:$P$10,2,FALSE))</f>
        <v/>
      </c>
    </row>
    <row r="1965" spans="2:4" x14ac:dyDescent="0.2">
      <c r="B1965" s="431">
        <f>IF(LEFT($D1965,Dashboard!$N$4)=Dashboard!$N$5,MAX($B$4:$B1964)+1,0)</f>
        <v>0</v>
      </c>
      <c r="C1965" s="24">
        <v>1961</v>
      </c>
      <c r="D1965" s="432" t="str">
        <f>IF(C1965&gt;'C'!$Q$7,"",VLOOKUP(C1965,'C'!$O$9:$P$10,2,FALSE))</f>
        <v/>
      </c>
    </row>
    <row r="1966" spans="2:4" x14ac:dyDescent="0.2">
      <c r="B1966" s="431">
        <f>IF(LEFT($D1966,Dashboard!$N$4)=Dashboard!$N$5,MAX($B$4:$B1965)+1,0)</f>
        <v>0</v>
      </c>
      <c r="C1966" s="24">
        <v>1962</v>
      </c>
      <c r="D1966" s="432" t="str">
        <f>IF(C1966&gt;'C'!$Q$7,"",VLOOKUP(C1966,'C'!$O$9:$P$10,2,FALSE))</f>
        <v/>
      </c>
    </row>
    <row r="1967" spans="2:4" x14ac:dyDescent="0.2">
      <c r="B1967" s="431">
        <f>IF(LEFT($D1967,Dashboard!$N$4)=Dashboard!$N$5,MAX($B$4:$B1966)+1,0)</f>
        <v>0</v>
      </c>
      <c r="C1967" s="24">
        <v>1963</v>
      </c>
      <c r="D1967" s="432" t="str">
        <f>IF(C1967&gt;'C'!$Q$7,"",VLOOKUP(C1967,'C'!$O$9:$P$10,2,FALSE))</f>
        <v/>
      </c>
    </row>
    <row r="1968" spans="2:4" x14ac:dyDescent="0.2">
      <c r="B1968" s="431">
        <f>IF(LEFT($D1968,Dashboard!$N$4)=Dashboard!$N$5,MAX($B$4:$B1967)+1,0)</f>
        <v>0</v>
      </c>
      <c r="C1968" s="24">
        <v>1964</v>
      </c>
      <c r="D1968" s="432" t="str">
        <f>IF(C1968&gt;'C'!$Q$7,"",VLOOKUP(C1968,'C'!$O$9:$P$10,2,FALSE))</f>
        <v/>
      </c>
    </row>
    <row r="1969" spans="2:4" x14ac:dyDescent="0.2">
      <c r="B1969" s="431">
        <f>IF(LEFT($D1969,Dashboard!$N$4)=Dashboard!$N$5,MAX($B$4:$B1968)+1,0)</f>
        <v>0</v>
      </c>
      <c r="C1969" s="24">
        <v>1965</v>
      </c>
      <c r="D1969" s="432" t="str">
        <f>IF(C1969&gt;'C'!$Q$7,"",VLOOKUP(C1969,'C'!$O$9:$P$10,2,FALSE))</f>
        <v/>
      </c>
    </row>
    <row r="1970" spans="2:4" x14ac:dyDescent="0.2">
      <c r="B1970" s="431">
        <f>IF(LEFT($D1970,Dashboard!$N$4)=Dashboard!$N$5,MAX($B$4:$B1969)+1,0)</f>
        <v>0</v>
      </c>
      <c r="C1970" s="24">
        <v>1966</v>
      </c>
      <c r="D1970" s="432" t="str">
        <f>IF(C1970&gt;'C'!$Q$7,"",VLOOKUP(C1970,'C'!$O$9:$P$10,2,FALSE))</f>
        <v/>
      </c>
    </row>
    <row r="1971" spans="2:4" x14ac:dyDescent="0.2">
      <c r="B1971" s="431">
        <f>IF(LEFT($D1971,Dashboard!$N$4)=Dashboard!$N$5,MAX($B$4:$B1970)+1,0)</f>
        <v>0</v>
      </c>
      <c r="C1971" s="24">
        <v>1967</v>
      </c>
      <c r="D1971" s="432" t="str">
        <f>IF(C1971&gt;'C'!$Q$7,"",VLOOKUP(C1971,'C'!$O$9:$P$10,2,FALSE))</f>
        <v/>
      </c>
    </row>
    <row r="1972" spans="2:4" x14ac:dyDescent="0.2">
      <c r="B1972" s="431">
        <f>IF(LEFT($D1972,Dashboard!$N$4)=Dashboard!$N$5,MAX($B$4:$B1971)+1,0)</f>
        <v>0</v>
      </c>
      <c r="C1972" s="24">
        <v>1968</v>
      </c>
      <c r="D1972" s="432" t="str">
        <f>IF(C1972&gt;'C'!$Q$7,"",VLOOKUP(C1972,'C'!$O$9:$P$10,2,FALSE))</f>
        <v/>
      </c>
    </row>
    <row r="1973" spans="2:4" x14ac:dyDescent="0.2">
      <c r="B1973" s="431">
        <f>IF(LEFT($D1973,Dashboard!$N$4)=Dashboard!$N$5,MAX($B$4:$B1972)+1,0)</f>
        <v>0</v>
      </c>
      <c r="C1973" s="24">
        <v>1969</v>
      </c>
      <c r="D1973" s="432" t="str">
        <f>IF(C1973&gt;'C'!$Q$7,"",VLOOKUP(C1973,'C'!$O$9:$P$10,2,FALSE))</f>
        <v/>
      </c>
    </row>
    <row r="1974" spans="2:4" x14ac:dyDescent="0.2">
      <c r="B1974" s="431">
        <f>IF(LEFT($D1974,Dashboard!$N$4)=Dashboard!$N$5,MAX($B$4:$B1973)+1,0)</f>
        <v>0</v>
      </c>
      <c r="C1974" s="24">
        <v>1970</v>
      </c>
      <c r="D1974" s="432" t="str">
        <f>IF(C1974&gt;'C'!$Q$7,"",VLOOKUP(C1974,'C'!$O$9:$P$10,2,FALSE))</f>
        <v/>
      </c>
    </row>
    <row r="1975" spans="2:4" x14ac:dyDescent="0.2">
      <c r="B1975" s="431">
        <f>IF(LEFT($D1975,Dashboard!$N$4)=Dashboard!$N$5,MAX($B$4:$B1974)+1,0)</f>
        <v>0</v>
      </c>
      <c r="C1975" s="24">
        <v>1971</v>
      </c>
      <c r="D1975" s="432" t="str">
        <f>IF(C1975&gt;'C'!$Q$7,"",VLOOKUP(C1975,'C'!$O$9:$P$10,2,FALSE))</f>
        <v/>
      </c>
    </row>
    <row r="1976" spans="2:4" x14ac:dyDescent="0.2">
      <c r="B1976" s="431">
        <f>IF(LEFT($D1976,Dashboard!$N$4)=Dashboard!$N$5,MAX($B$4:$B1975)+1,0)</f>
        <v>0</v>
      </c>
      <c r="C1976" s="24">
        <v>1972</v>
      </c>
      <c r="D1976" s="432" t="str">
        <f>IF(C1976&gt;'C'!$Q$7,"",VLOOKUP(C1976,'C'!$O$9:$P$10,2,FALSE))</f>
        <v/>
      </c>
    </row>
    <row r="1977" spans="2:4" x14ac:dyDescent="0.2">
      <c r="B1977" s="431">
        <f>IF(LEFT($D1977,Dashboard!$N$4)=Dashboard!$N$5,MAX($B$4:$B1976)+1,0)</f>
        <v>0</v>
      </c>
      <c r="C1977" s="24">
        <v>1973</v>
      </c>
      <c r="D1977" s="432" t="str">
        <f>IF(C1977&gt;'C'!$Q$7,"",VLOOKUP(C1977,'C'!$O$9:$P$10,2,FALSE))</f>
        <v/>
      </c>
    </row>
    <row r="1978" spans="2:4" x14ac:dyDescent="0.2">
      <c r="B1978" s="431">
        <f>IF(LEFT($D1978,Dashboard!$N$4)=Dashboard!$N$5,MAX($B$4:$B1977)+1,0)</f>
        <v>0</v>
      </c>
      <c r="C1978" s="24">
        <v>1974</v>
      </c>
      <c r="D1978" s="432" t="str">
        <f>IF(C1978&gt;'C'!$Q$7,"",VLOOKUP(C1978,'C'!$O$9:$P$10,2,FALSE))</f>
        <v/>
      </c>
    </row>
    <row r="1979" spans="2:4" x14ac:dyDescent="0.2">
      <c r="B1979" s="431">
        <f>IF(LEFT($D1979,Dashboard!$N$4)=Dashboard!$N$5,MAX($B$4:$B1978)+1,0)</f>
        <v>0</v>
      </c>
      <c r="C1979" s="24">
        <v>1975</v>
      </c>
      <c r="D1979" s="432" t="str">
        <f>IF(C1979&gt;'C'!$Q$7,"",VLOOKUP(C1979,'C'!$O$9:$P$10,2,FALSE))</f>
        <v/>
      </c>
    </row>
    <row r="1980" spans="2:4" x14ac:dyDescent="0.2">
      <c r="B1980" s="431">
        <f>IF(LEFT($D1980,Dashboard!$N$4)=Dashboard!$N$5,MAX($B$4:$B1979)+1,0)</f>
        <v>0</v>
      </c>
      <c r="C1980" s="24">
        <v>1976</v>
      </c>
      <c r="D1980" s="432" t="str">
        <f>IF(C1980&gt;'C'!$Q$7,"",VLOOKUP(C1980,'C'!$O$9:$P$10,2,FALSE))</f>
        <v/>
      </c>
    </row>
    <row r="1981" spans="2:4" x14ac:dyDescent="0.2">
      <c r="B1981" s="431">
        <f>IF(LEFT($D1981,Dashboard!$N$4)=Dashboard!$N$5,MAX($B$4:$B1980)+1,0)</f>
        <v>0</v>
      </c>
      <c r="C1981" s="24">
        <v>1977</v>
      </c>
      <c r="D1981" s="432" t="str">
        <f>IF(C1981&gt;'C'!$Q$7,"",VLOOKUP(C1981,'C'!$O$9:$P$10,2,FALSE))</f>
        <v/>
      </c>
    </row>
    <row r="1982" spans="2:4" x14ac:dyDescent="0.2">
      <c r="B1982" s="431">
        <f>IF(LEFT($D1982,Dashboard!$N$4)=Dashboard!$N$5,MAX($B$4:$B1981)+1,0)</f>
        <v>0</v>
      </c>
      <c r="C1982" s="24">
        <v>1978</v>
      </c>
      <c r="D1982" s="432" t="str">
        <f>IF(C1982&gt;'C'!$Q$7,"",VLOOKUP(C1982,'C'!$O$9:$P$10,2,FALSE))</f>
        <v/>
      </c>
    </row>
    <row r="1983" spans="2:4" x14ac:dyDescent="0.2">
      <c r="B1983" s="431">
        <f>IF(LEFT($D1983,Dashboard!$N$4)=Dashboard!$N$5,MAX($B$4:$B1982)+1,0)</f>
        <v>0</v>
      </c>
      <c r="C1983" s="24">
        <v>1979</v>
      </c>
      <c r="D1983" s="432" t="str">
        <f>IF(C1983&gt;'C'!$Q$7,"",VLOOKUP(C1983,'C'!$O$9:$P$10,2,FALSE))</f>
        <v/>
      </c>
    </row>
    <row r="1984" spans="2:4" x14ac:dyDescent="0.2">
      <c r="B1984" s="431">
        <f>IF(LEFT($D1984,Dashboard!$N$4)=Dashboard!$N$5,MAX($B$4:$B1983)+1,0)</f>
        <v>0</v>
      </c>
      <c r="C1984" s="24">
        <v>1980</v>
      </c>
      <c r="D1984" s="432" t="str">
        <f>IF(C1984&gt;'C'!$Q$7,"",VLOOKUP(C1984,'C'!$O$9:$P$10,2,FALSE))</f>
        <v/>
      </c>
    </row>
    <row r="1985" spans="2:4" x14ac:dyDescent="0.2">
      <c r="B1985" s="431">
        <f>IF(LEFT($D1985,Dashboard!$N$4)=Dashboard!$N$5,MAX($B$4:$B1984)+1,0)</f>
        <v>0</v>
      </c>
      <c r="C1985" s="24">
        <v>1981</v>
      </c>
      <c r="D1985" s="432" t="str">
        <f>IF(C1985&gt;'C'!$Q$7,"",VLOOKUP(C1985,'C'!$O$9:$P$10,2,FALSE))</f>
        <v/>
      </c>
    </row>
    <row r="1986" spans="2:4" x14ac:dyDescent="0.2">
      <c r="B1986" s="431">
        <f>IF(LEFT($D1986,Dashboard!$N$4)=Dashboard!$N$5,MAX($B$4:$B1985)+1,0)</f>
        <v>0</v>
      </c>
      <c r="C1986" s="24">
        <v>1982</v>
      </c>
      <c r="D1986" s="432" t="str">
        <f>IF(C1986&gt;'C'!$Q$7,"",VLOOKUP(C1986,'C'!$O$9:$P$10,2,FALSE))</f>
        <v/>
      </c>
    </row>
    <row r="1987" spans="2:4" x14ac:dyDescent="0.2">
      <c r="B1987" s="431">
        <f>IF(LEFT($D1987,Dashboard!$N$4)=Dashboard!$N$5,MAX($B$4:$B1986)+1,0)</f>
        <v>0</v>
      </c>
      <c r="C1987" s="24">
        <v>1983</v>
      </c>
      <c r="D1987" s="432" t="str">
        <f>IF(C1987&gt;'C'!$Q$7,"",VLOOKUP(C1987,'C'!$O$9:$P$10,2,FALSE))</f>
        <v/>
      </c>
    </row>
    <row r="1988" spans="2:4" x14ac:dyDescent="0.2">
      <c r="B1988" s="431">
        <f>IF(LEFT($D1988,Dashboard!$N$4)=Dashboard!$N$5,MAX($B$4:$B1987)+1,0)</f>
        <v>0</v>
      </c>
      <c r="C1988" s="24">
        <v>1984</v>
      </c>
      <c r="D1988" s="432" t="str">
        <f>IF(C1988&gt;'C'!$Q$7,"",VLOOKUP(C1988,'C'!$O$9:$P$10,2,FALSE))</f>
        <v/>
      </c>
    </row>
    <row r="1989" spans="2:4" x14ac:dyDescent="0.2">
      <c r="B1989" s="431">
        <f>IF(LEFT($D1989,Dashboard!$N$4)=Dashboard!$N$5,MAX($B$4:$B1988)+1,0)</f>
        <v>0</v>
      </c>
      <c r="C1989" s="24">
        <v>1985</v>
      </c>
      <c r="D1989" s="432" t="str">
        <f>IF(C1989&gt;'C'!$Q$7,"",VLOOKUP(C1989,'C'!$O$9:$P$10,2,FALSE))</f>
        <v/>
      </c>
    </row>
    <row r="1990" spans="2:4" x14ac:dyDescent="0.2">
      <c r="B1990" s="431">
        <f>IF(LEFT($D1990,Dashboard!$N$4)=Dashboard!$N$5,MAX($B$4:$B1989)+1,0)</f>
        <v>0</v>
      </c>
      <c r="C1990" s="24">
        <v>1986</v>
      </c>
      <c r="D1990" s="432" t="str">
        <f>IF(C1990&gt;'C'!$Q$7,"",VLOOKUP(C1990,'C'!$O$9:$P$10,2,FALSE))</f>
        <v/>
      </c>
    </row>
    <row r="1991" spans="2:4" x14ac:dyDescent="0.2">
      <c r="B1991" s="431">
        <f>IF(LEFT($D1991,Dashboard!$N$4)=Dashboard!$N$5,MAX($B$4:$B1990)+1,0)</f>
        <v>0</v>
      </c>
      <c r="C1991" s="24">
        <v>1987</v>
      </c>
      <c r="D1991" s="432" t="str">
        <f>IF(C1991&gt;'C'!$Q$7,"",VLOOKUP(C1991,'C'!$O$9:$P$10,2,FALSE))</f>
        <v/>
      </c>
    </row>
    <row r="1992" spans="2:4" x14ac:dyDescent="0.2">
      <c r="B1992" s="431">
        <f>IF(LEFT($D1992,Dashboard!$N$4)=Dashboard!$N$5,MAX($B$4:$B1991)+1,0)</f>
        <v>0</v>
      </c>
      <c r="C1992" s="24">
        <v>1988</v>
      </c>
      <c r="D1992" s="432" t="str">
        <f>IF(C1992&gt;'C'!$Q$7,"",VLOOKUP(C1992,'C'!$O$9:$P$10,2,FALSE))</f>
        <v/>
      </c>
    </row>
    <row r="1993" spans="2:4" x14ac:dyDescent="0.2">
      <c r="B1993" s="431">
        <f>IF(LEFT($D1993,Dashboard!$N$4)=Dashboard!$N$5,MAX($B$4:$B1992)+1,0)</f>
        <v>0</v>
      </c>
      <c r="C1993" s="24">
        <v>1989</v>
      </c>
      <c r="D1993" s="432" t="str">
        <f>IF(C1993&gt;'C'!$Q$7,"",VLOOKUP(C1993,'C'!$O$9:$P$10,2,FALSE))</f>
        <v/>
      </c>
    </row>
    <row r="1994" spans="2:4" x14ac:dyDescent="0.2">
      <c r="B1994" s="431">
        <f>IF(LEFT($D1994,Dashboard!$N$4)=Dashboard!$N$5,MAX($B$4:$B1993)+1,0)</f>
        <v>0</v>
      </c>
      <c r="C1994" s="24">
        <v>1990</v>
      </c>
      <c r="D1994" s="432" t="str">
        <f>IF(C1994&gt;'C'!$Q$7,"",VLOOKUP(C1994,'C'!$O$9:$P$10,2,FALSE))</f>
        <v/>
      </c>
    </row>
    <row r="1995" spans="2:4" x14ac:dyDescent="0.2">
      <c r="B1995" s="431">
        <f>IF(LEFT($D1995,Dashboard!$N$4)=Dashboard!$N$5,MAX($B$4:$B1994)+1,0)</f>
        <v>0</v>
      </c>
      <c r="C1995" s="24">
        <v>1991</v>
      </c>
      <c r="D1995" s="432" t="str">
        <f>IF(C1995&gt;'C'!$Q$7,"",VLOOKUP(C1995,'C'!$O$9:$P$10,2,FALSE))</f>
        <v/>
      </c>
    </row>
    <row r="1996" spans="2:4" x14ac:dyDescent="0.2">
      <c r="B1996" s="431">
        <f>IF(LEFT($D1996,Dashboard!$N$4)=Dashboard!$N$5,MAX($B$4:$B1995)+1,0)</f>
        <v>0</v>
      </c>
      <c r="C1996" s="24">
        <v>1992</v>
      </c>
      <c r="D1996" s="432" t="str">
        <f>IF(C1996&gt;'C'!$Q$7,"",VLOOKUP(C1996,'C'!$O$9:$P$10,2,FALSE))</f>
        <v/>
      </c>
    </row>
    <row r="1997" spans="2:4" x14ac:dyDescent="0.2">
      <c r="B1997" s="431">
        <f>IF(LEFT($D1997,Dashboard!$N$4)=Dashboard!$N$5,MAX($B$4:$B1996)+1,0)</f>
        <v>0</v>
      </c>
      <c r="C1997" s="24">
        <v>1993</v>
      </c>
      <c r="D1997" s="432" t="str">
        <f>IF(C1997&gt;'C'!$Q$7,"",VLOOKUP(C1997,'C'!$O$9:$P$10,2,FALSE))</f>
        <v/>
      </c>
    </row>
    <row r="1998" spans="2:4" x14ac:dyDescent="0.2">
      <c r="B1998" s="431">
        <f>IF(LEFT($D1998,Dashboard!$N$4)=Dashboard!$N$5,MAX($B$4:$B1997)+1,0)</f>
        <v>0</v>
      </c>
      <c r="C1998" s="24">
        <v>1994</v>
      </c>
      <c r="D1998" s="432" t="str">
        <f>IF(C1998&gt;'C'!$Q$7,"",VLOOKUP(C1998,'C'!$O$9:$P$10,2,FALSE))</f>
        <v/>
      </c>
    </row>
    <row r="1999" spans="2:4" x14ac:dyDescent="0.2">
      <c r="B1999" s="431">
        <f>IF(LEFT($D1999,Dashboard!$N$4)=Dashboard!$N$5,MAX($B$4:$B1998)+1,0)</f>
        <v>0</v>
      </c>
      <c r="C1999" s="24">
        <v>1995</v>
      </c>
      <c r="D1999" s="432" t="str">
        <f>IF(C1999&gt;'C'!$Q$7,"",VLOOKUP(C1999,'C'!$O$9:$P$10,2,FALSE))</f>
        <v/>
      </c>
    </row>
    <row r="2000" spans="2:4" x14ac:dyDescent="0.2">
      <c r="B2000" s="431">
        <f>IF(LEFT($D2000,Dashboard!$N$4)=Dashboard!$N$5,MAX($B$4:$B1999)+1,0)</f>
        <v>0</v>
      </c>
      <c r="C2000" s="24">
        <v>1996</v>
      </c>
      <c r="D2000" s="432" t="str">
        <f>IF(C2000&gt;'C'!$Q$7,"",VLOOKUP(C2000,'C'!$O$9:$P$10,2,FALSE))</f>
        <v/>
      </c>
    </row>
    <row r="2001" spans="2:4" x14ac:dyDescent="0.2">
      <c r="B2001" s="431">
        <f>IF(LEFT($D2001,Dashboard!$N$4)=Dashboard!$N$5,MAX($B$4:$B2000)+1,0)</f>
        <v>0</v>
      </c>
      <c r="C2001" s="24">
        <v>1997</v>
      </c>
      <c r="D2001" s="432" t="str">
        <f>IF(C2001&gt;'C'!$Q$7,"",VLOOKUP(C2001,'C'!$O$9:$P$10,2,FALSE))</f>
        <v/>
      </c>
    </row>
    <row r="2002" spans="2:4" x14ac:dyDescent="0.2">
      <c r="B2002" s="431">
        <f>IF(LEFT($D2002,Dashboard!$N$4)=Dashboard!$N$5,MAX($B$4:$B2001)+1,0)</f>
        <v>0</v>
      </c>
      <c r="C2002" s="24">
        <v>1998</v>
      </c>
      <c r="D2002" s="432" t="str">
        <f>IF(C2002&gt;'C'!$Q$7,"",VLOOKUP(C2002,'C'!$O$9:$P$10,2,FALSE))</f>
        <v/>
      </c>
    </row>
    <row r="2003" spans="2:4" x14ac:dyDescent="0.2">
      <c r="B2003" s="431">
        <f>IF(LEFT($D2003,Dashboard!$N$4)=Dashboard!$N$5,MAX($B$4:$B2002)+1,0)</f>
        <v>0</v>
      </c>
      <c r="C2003" s="24">
        <v>1999</v>
      </c>
      <c r="D2003" s="432" t="str">
        <f>IF(C2003&gt;'C'!$Q$7,"",VLOOKUP(C2003,'C'!$O$9:$P$10,2,FALSE))</f>
        <v/>
      </c>
    </row>
    <row r="2004" spans="2:4" x14ac:dyDescent="0.2">
      <c r="B2004" s="431">
        <f>IF(LEFT($D2004,Dashboard!$N$4)=Dashboard!$N$5,MAX($B$4:$B2003)+1,0)</f>
        <v>0</v>
      </c>
      <c r="C2004" s="24">
        <v>2000</v>
      </c>
      <c r="D2004" s="432" t="str">
        <f>IF(C2004&gt;'C'!$Q$7,"",VLOOKUP(C2004,'C'!$O$9:$P$10,2,FALSE))</f>
        <v/>
      </c>
    </row>
    <row r="2005" spans="2:4" x14ac:dyDescent="0.2">
      <c r="B2005" s="431">
        <f>IF(LEFT($D2005,Dashboard!$N$4)=Dashboard!$N$5,MAX($B$4:$B2004)+1,0)</f>
        <v>0</v>
      </c>
      <c r="C2005" s="24">
        <v>2001</v>
      </c>
      <c r="D2005" s="432" t="str">
        <f>IF(C2005&gt;'C'!$Q$7,"",VLOOKUP(C2005,'C'!$O$9:$P$10,2,FALSE))</f>
        <v/>
      </c>
    </row>
    <row r="2006" spans="2:4" x14ac:dyDescent="0.2">
      <c r="B2006" s="431">
        <f>IF(LEFT($D2006,Dashboard!$N$4)=Dashboard!$N$5,MAX($B$4:$B2005)+1,0)</f>
        <v>0</v>
      </c>
      <c r="C2006" s="24">
        <v>2002</v>
      </c>
      <c r="D2006" s="432" t="str">
        <f>IF(C2006&gt;'C'!$Q$7,"",VLOOKUP(C2006,'C'!$O$9:$P$10,2,FALSE))</f>
        <v/>
      </c>
    </row>
    <row r="2007" spans="2:4" x14ac:dyDescent="0.2">
      <c r="B2007" s="431">
        <f>IF(LEFT($D2007,Dashboard!$N$4)=Dashboard!$N$5,MAX($B$4:$B2006)+1,0)</f>
        <v>0</v>
      </c>
      <c r="C2007" s="24">
        <v>2003</v>
      </c>
      <c r="D2007" s="432" t="str">
        <f>IF(C2007&gt;'C'!$Q$7,"",VLOOKUP(C2007,'C'!$O$9:$P$10,2,FALSE))</f>
        <v/>
      </c>
    </row>
    <row r="2008" spans="2:4" x14ac:dyDescent="0.2">
      <c r="B2008" s="431">
        <f>IF(LEFT($D2008,Dashboard!$N$4)=Dashboard!$N$5,MAX($B$4:$B2007)+1,0)</f>
        <v>0</v>
      </c>
      <c r="C2008" s="24">
        <v>2004</v>
      </c>
      <c r="D2008" s="432" t="str">
        <f>IF(C2008&gt;'C'!$Q$7,"",VLOOKUP(C2008,'C'!$O$9:$P$10,2,FALSE))</f>
        <v/>
      </c>
    </row>
    <row r="2009" spans="2:4" x14ac:dyDescent="0.2">
      <c r="B2009" s="431">
        <f>IF(LEFT($D2009,Dashboard!$N$4)=Dashboard!$N$5,MAX($B$4:$B2008)+1,0)</f>
        <v>0</v>
      </c>
      <c r="C2009" s="24">
        <v>2005</v>
      </c>
      <c r="D2009" s="432" t="str">
        <f>IF(C2009&gt;'C'!$Q$7,"",VLOOKUP(C2009,'C'!$O$9:$P$10,2,FALSE))</f>
        <v/>
      </c>
    </row>
    <row r="2010" spans="2:4" x14ac:dyDescent="0.2">
      <c r="B2010" s="431">
        <f>IF(LEFT($D2010,Dashboard!$N$4)=Dashboard!$N$5,MAX($B$4:$B2009)+1,0)</f>
        <v>0</v>
      </c>
      <c r="C2010" s="24">
        <v>2006</v>
      </c>
      <c r="D2010" s="432" t="str">
        <f>IF(C2010&gt;'C'!$Q$7,"",VLOOKUP(C2010,'C'!$O$9:$P$10,2,FALSE))</f>
        <v/>
      </c>
    </row>
    <row r="2011" spans="2:4" x14ac:dyDescent="0.2">
      <c r="B2011" s="431">
        <f>IF(LEFT($D2011,Dashboard!$N$4)=Dashboard!$N$5,MAX($B$4:$B2010)+1,0)</f>
        <v>0</v>
      </c>
      <c r="C2011" s="24">
        <v>2007</v>
      </c>
      <c r="D2011" s="432" t="str">
        <f>IF(C2011&gt;'C'!$Q$7,"",VLOOKUP(C2011,'C'!$O$9:$P$10,2,FALSE))</f>
        <v/>
      </c>
    </row>
    <row r="2012" spans="2:4" x14ac:dyDescent="0.2">
      <c r="B2012" s="431">
        <f>IF(LEFT($D2012,Dashboard!$N$4)=Dashboard!$N$5,MAX($B$4:$B2011)+1,0)</f>
        <v>0</v>
      </c>
      <c r="C2012" s="24">
        <v>2008</v>
      </c>
      <c r="D2012" s="432" t="str">
        <f>IF(C2012&gt;'C'!$Q$7,"",VLOOKUP(C2012,'C'!$O$9:$P$10,2,FALSE))</f>
        <v/>
      </c>
    </row>
    <row r="2013" spans="2:4" x14ac:dyDescent="0.2">
      <c r="B2013" s="431">
        <f>IF(LEFT($D2013,Dashboard!$N$4)=Dashboard!$N$5,MAX($B$4:$B2012)+1,0)</f>
        <v>0</v>
      </c>
      <c r="C2013" s="24">
        <v>2009</v>
      </c>
      <c r="D2013" s="432" t="str">
        <f>IF(C2013&gt;'C'!$Q$7,"",VLOOKUP(C2013,'C'!$O$9:$P$10,2,FALSE))</f>
        <v/>
      </c>
    </row>
    <row r="2014" spans="2:4" x14ac:dyDescent="0.2">
      <c r="B2014" s="431">
        <f>IF(LEFT($D2014,Dashboard!$N$4)=Dashboard!$N$5,MAX($B$4:$B2013)+1,0)</f>
        <v>0</v>
      </c>
      <c r="C2014" s="24">
        <v>2010</v>
      </c>
      <c r="D2014" s="432" t="str">
        <f>IF(C2014&gt;'C'!$Q$7,"",VLOOKUP(C2014,'C'!$O$9:$P$10,2,FALSE))</f>
        <v/>
      </c>
    </row>
    <row r="2015" spans="2:4" x14ac:dyDescent="0.2">
      <c r="B2015" s="431">
        <f>IF(LEFT($D2015,Dashboard!$N$4)=Dashboard!$N$5,MAX($B$4:$B2014)+1,0)</f>
        <v>0</v>
      </c>
      <c r="C2015" s="24">
        <v>2011</v>
      </c>
      <c r="D2015" s="432" t="str">
        <f>IF(C2015&gt;'C'!$Q$7,"",VLOOKUP(C2015,'C'!$O$9:$P$10,2,FALSE))</f>
        <v/>
      </c>
    </row>
    <row r="2016" spans="2:4" x14ac:dyDescent="0.2">
      <c r="B2016" s="431">
        <f>IF(LEFT($D2016,Dashboard!$N$4)=Dashboard!$N$5,MAX($B$4:$B2015)+1,0)</f>
        <v>0</v>
      </c>
      <c r="C2016" s="24">
        <v>2012</v>
      </c>
      <c r="D2016" s="432" t="str">
        <f>IF(C2016&gt;'C'!$Q$7,"",VLOOKUP(C2016,'C'!$O$9:$P$10,2,FALSE))</f>
        <v/>
      </c>
    </row>
    <row r="2017" spans="2:4" x14ac:dyDescent="0.2">
      <c r="B2017" s="431">
        <f>IF(LEFT($D2017,Dashboard!$N$4)=Dashboard!$N$5,MAX($B$4:$B2016)+1,0)</f>
        <v>0</v>
      </c>
      <c r="C2017" s="24">
        <v>2013</v>
      </c>
      <c r="D2017" s="432" t="str">
        <f>IF(C2017&gt;'C'!$Q$7,"",VLOOKUP(C2017,'C'!$O$9:$P$10,2,FALSE))</f>
        <v/>
      </c>
    </row>
    <row r="2018" spans="2:4" x14ac:dyDescent="0.2">
      <c r="B2018" s="431">
        <f>IF(LEFT($D2018,Dashboard!$N$4)=Dashboard!$N$5,MAX($B$4:$B2017)+1,0)</f>
        <v>0</v>
      </c>
      <c r="C2018" s="24">
        <v>2014</v>
      </c>
      <c r="D2018" s="432" t="str">
        <f>IF(C2018&gt;'C'!$Q$7,"",VLOOKUP(C2018,'C'!$O$9:$P$10,2,FALSE))</f>
        <v/>
      </c>
    </row>
    <row r="2019" spans="2:4" x14ac:dyDescent="0.2">
      <c r="B2019" s="431">
        <f>IF(LEFT($D2019,Dashboard!$N$4)=Dashboard!$N$5,MAX($B$4:$B2018)+1,0)</f>
        <v>0</v>
      </c>
      <c r="C2019" s="24">
        <v>2015</v>
      </c>
      <c r="D2019" s="432" t="str">
        <f>IF(C2019&gt;'C'!$Q$7,"",VLOOKUP(C2019,'C'!$O$9:$P$10,2,FALSE))</f>
        <v/>
      </c>
    </row>
    <row r="2020" spans="2:4" x14ac:dyDescent="0.2">
      <c r="B2020" s="431">
        <f>IF(LEFT($D2020,Dashboard!$N$4)=Dashboard!$N$5,MAX($B$4:$B2019)+1,0)</f>
        <v>0</v>
      </c>
      <c r="C2020" s="24">
        <v>2016</v>
      </c>
      <c r="D2020" s="432" t="str">
        <f>IF(C2020&gt;'C'!$Q$7,"",VLOOKUP(C2020,'C'!$O$9:$P$10,2,FALSE))</f>
        <v/>
      </c>
    </row>
    <row r="2021" spans="2:4" x14ac:dyDescent="0.2">
      <c r="B2021" s="431">
        <f>IF(LEFT($D2021,Dashboard!$N$4)=Dashboard!$N$5,MAX($B$4:$B2020)+1,0)</f>
        <v>0</v>
      </c>
      <c r="C2021" s="24">
        <v>2017</v>
      </c>
      <c r="D2021" s="432" t="str">
        <f>IF(C2021&gt;'C'!$Q$7,"",VLOOKUP(C2021,'C'!$O$9:$P$10,2,FALSE))</f>
        <v/>
      </c>
    </row>
    <row r="2022" spans="2:4" x14ac:dyDescent="0.2">
      <c r="B2022" s="431">
        <f>IF(LEFT($D2022,Dashboard!$N$4)=Dashboard!$N$5,MAX($B$4:$B2021)+1,0)</f>
        <v>0</v>
      </c>
      <c r="C2022" s="24">
        <v>2018</v>
      </c>
      <c r="D2022" s="432" t="str">
        <f>IF(C2022&gt;'C'!$Q$7,"",VLOOKUP(C2022,'C'!$O$9:$P$10,2,FALSE))</f>
        <v/>
      </c>
    </row>
    <row r="2023" spans="2:4" x14ac:dyDescent="0.2">
      <c r="B2023" s="431">
        <f>IF(LEFT($D2023,Dashboard!$N$4)=Dashboard!$N$5,MAX($B$4:$B2022)+1,0)</f>
        <v>0</v>
      </c>
      <c r="C2023" s="24">
        <v>2019</v>
      </c>
      <c r="D2023" s="432" t="str">
        <f>IF(C2023&gt;'C'!$Q$7,"",VLOOKUP(C2023,'C'!$O$9:$P$10,2,FALSE))</f>
        <v/>
      </c>
    </row>
    <row r="2024" spans="2:4" x14ac:dyDescent="0.2">
      <c r="B2024" s="431">
        <f>IF(LEFT($D2024,Dashboard!$N$4)=Dashboard!$N$5,MAX($B$4:$B2023)+1,0)</f>
        <v>0</v>
      </c>
      <c r="C2024" s="24">
        <v>2020</v>
      </c>
      <c r="D2024" s="432" t="str">
        <f>IF(C2024&gt;'C'!$Q$7,"",VLOOKUP(C2024,'C'!$O$9:$P$10,2,FALSE))</f>
        <v/>
      </c>
    </row>
    <row r="2025" spans="2:4" x14ac:dyDescent="0.2">
      <c r="B2025" s="431">
        <f>IF(LEFT($D2025,Dashboard!$N$4)=Dashboard!$N$5,MAX($B$4:$B2024)+1,0)</f>
        <v>0</v>
      </c>
      <c r="C2025" s="24">
        <v>2021</v>
      </c>
      <c r="D2025" s="432" t="str">
        <f>IF(C2025&gt;'C'!$Q$7,"",VLOOKUP(C2025,'C'!$O$9:$P$10,2,FALSE))</f>
        <v/>
      </c>
    </row>
    <row r="2026" spans="2:4" x14ac:dyDescent="0.2">
      <c r="B2026" s="431">
        <f>IF(LEFT($D2026,Dashboard!$N$4)=Dashboard!$N$5,MAX($B$4:$B2025)+1,0)</f>
        <v>0</v>
      </c>
      <c r="C2026" s="24">
        <v>2022</v>
      </c>
      <c r="D2026" s="432" t="str">
        <f>IF(C2026&gt;'C'!$Q$7,"",VLOOKUP(C2026,'C'!$O$9:$P$10,2,FALSE))</f>
        <v/>
      </c>
    </row>
    <row r="2027" spans="2:4" x14ac:dyDescent="0.2">
      <c r="B2027" s="431">
        <f>IF(LEFT($D2027,Dashboard!$N$4)=Dashboard!$N$5,MAX($B$4:$B2026)+1,0)</f>
        <v>0</v>
      </c>
      <c r="C2027" s="24">
        <v>2023</v>
      </c>
      <c r="D2027" s="432" t="str">
        <f>IF(C2027&gt;'C'!$Q$7,"",VLOOKUP(C2027,'C'!$O$9:$P$10,2,FALSE))</f>
        <v/>
      </c>
    </row>
    <row r="2028" spans="2:4" x14ac:dyDescent="0.2">
      <c r="B2028" s="431">
        <f>IF(LEFT($D2028,Dashboard!$N$4)=Dashboard!$N$5,MAX($B$4:$B2027)+1,0)</f>
        <v>0</v>
      </c>
      <c r="C2028" s="24">
        <v>2024</v>
      </c>
      <c r="D2028" s="432" t="str">
        <f>IF(C2028&gt;'C'!$Q$7,"",VLOOKUP(C2028,'C'!$O$9:$P$10,2,FALSE))</f>
        <v/>
      </c>
    </row>
    <row r="2029" spans="2:4" x14ac:dyDescent="0.2">
      <c r="B2029" s="431">
        <f>IF(LEFT($D2029,Dashboard!$N$4)=Dashboard!$N$5,MAX($B$4:$B2028)+1,0)</f>
        <v>0</v>
      </c>
      <c r="C2029" s="24">
        <v>2025</v>
      </c>
      <c r="D2029" s="432" t="str">
        <f>IF(C2029&gt;'C'!$Q$7,"",VLOOKUP(C2029,'C'!$O$9:$P$10,2,FALSE))</f>
        <v/>
      </c>
    </row>
    <row r="2030" spans="2:4" x14ac:dyDescent="0.2">
      <c r="B2030" s="431">
        <f>IF(LEFT($D2030,Dashboard!$N$4)=Dashboard!$N$5,MAX($B$4:$B2029)+1,0)</f>
        <v>0</v>
      </c>
      <c r="C2030" s="24">
        <v>2026</v>
      </c>
      <c r="D2030" s="432" t="str">
        <f>IF(C2030&gt;'C'!$Q$7,"",VLOOKUP(C2030,'C'!$O$9:$P$10,2,FALSE))</f>
        <v/>
      </c>
    </row>
    <row r="2031" spans="2:4" x14ac:dyDescent="0.2">
      <c r="B2031" s="431">
        <f>IF(LEFT($D2031,Dashboard!$N$4)=Dashboard!$N$5,MAX($B$4:$B2030)+1,0)</f>
        <v>0</v>
      </c>
      <c r="C2031" s="24">
        <v>2027</v>
      </c>
      <c r="D2031" s="432" t="str">
        <f>IF(C2031&gt;'C'!$Q$7,"",VLOOKUP(C2031,'C'!$O$9:$P$10,2,FALSE))</f>
        <v/>
      </c>
    </row>
    <row r="2032" spans="2:4" x14ac:dyDescent="0.2">
      <c r="B2032" s="431">
        <f>IF(LEFT($D2032,Dashboard!$N$4)=Dashboard!$N$5,MAX($B$4:$B2031)+1,0)</f>
        <v>0</v>
      </c>
      <c r="C2032" s="24">
        <v>2028</v>
      </c>
      <c r="D2032" s="432" t="str">
        <f>IF(C2032&gt;'C'!$Q$7,"",VLOOKUP(C2032,'C'!$O$9:$P$10,2,FALSE))</f>
        <v/>
      </c>
    </row>
    <row r="2033" spans="2:4" x14ac:dyDescent="0.2">
      <c r="B2033" s="431">
        <f>IF(LEFT($D2033,Dashboard!$N$4)=Dashboard!$N$5,MAX($B$4:$B2032)+1,0)</f>
        <v>0</v>
      </c>
      <c r="C2033" s="24">
        <v>2029</v>
      </c>
      <c r="D2033" s="432" t="str">
        <f>IF(C2033&gt;'C'!$Q$7,"",VLOOKUP(C2033,'C'!$O$9:$P$10,2,FALSE))</f>
        <v/>
      </c>
    </row>
    <row r="2034" spans="2:4" x14ac:dyDescent="0.2">
      <c r="B2034" s="431">
        <f>IF(LEFT($D2034,Dashboard!$N$4)=Dashboard!$N$5,MAX($B$4:$B2033)+1,0)</f>
        <v>0</v>
      </c>
      <c r="C2034" s="24">
        <v>2030</v>
      </c>
      <c r="D2034" s="432" t="str">
        <f>IF(C2034&gt;'C'!$Q$7,"",VLOOKUP(C2034,'C'!$O$9:$P$10,2,FALSE))</f>
        <v/>
      </c>
    </row>
    <row r="2035" spans="2:4" x14ac:dyDescent="0.2">
      <c r="B2035" s="431">
        <f>IF(LEFT($D2035,Dashboard!$N$4)=Dashboard!$N$5,MAX($B$4:$B2034)+1,0)</f>
        <v>0</v>
      </c>
      <c r="C2035" s="24">
        <v>2031</v>
      </c>
      <c r="D2035" s="432" t="str">
        <f>IF(C2035&gt;'C'!$Q$7,"",VLOOKUP(C2035,'C'!$O$9:$P$10,2,FALSE))</f>
        <v/>
      </c>
    </row>
    <row r="2036" spans="2:4" x14ac:dyDescent="0.2">
      <c r="B2036" s="431">
        <f>IF(LEFT($D2036,Dashboard!$N$4)=Dashboard!$N$5,MAX($B$4:$B2035)+1,0)</f>
        <v>0</v>
      </c>
      <c r="C2036" s="24">
        <v>2032</v>
      </c>
      <c r="D2036" s="432" t="str">
        <f>IF(C2036&gt;'C'!$Q$7,"",VLOOKUP(C2036,'C'!$O$9:$P$10,2,FALSE))</f>
        <v/>
      </c>
    </row>
    <row r="2037" spans="2:4" x14ac:dyDescent="0.2">
      <c r="B2037" s="431">
        <f>IF(LEFT($D2037,Dashboard!$N$4)=Dashboard!$N$5,MAX($B$4:$B2036)+1,0)</f>
        <v>0</v>
      </c>
      <c r="C2037" s="24">
        <v>2033</v>
      </c>
      <c r="D2037" s="432" t="str">
        <f>IF(C2037&gt;'C'!$Q$7,"",VLOOKUP(C2037,'C'!$O$9:$P$10,2,FALSE))</f>
        <v/>
      </c>
    </row>
    <row r="2038" spans="2:4" x14ac:dyDescent="0.2">
      <c r="B2038" s="431">
        <f>IF(LEFT($D2038,Dashboard!$N$4)=Dashboard!$N$5,MAX($B$4:$B2037)+1,0)</f>
        <v>0</v>
      </c>
      <c r="C2038" s="24">
        <v>2034</v>
      </c>
      <c r="D2038" s="432" t="str">
        <f>IF(C2038&gt;'C'!$Q$7,"",VLOOKUP(C2038,'C'!$O$9:$P$10,2,FALSE))</f>
        <v/>
      </c>
    </row>
    <row r="2039" spans="2:4" x14ac:dyDescent="0.2">
      <c r="B2039" s="431">
        <f>IF(LEFT($D2039,Dashboard!$N$4)=Dashboard!$N$5,MAX($B$4:$B2038)+1,0)</f>
        <v>0</v>
      </c>
      <c r="C2039" s="24">
        <v>2035</v>
      </c>
      <c r="D2039" s="432" t="str">
        <f>IF(C2039&gt;'C'!$Q$7,"",VLOOKUP(C2039,'C'!$O$9:$P$10,2,FALSE))</f>
        <v/>
      </c>
    </row>
    <row r="2040" spans="2:4" x14ac:dyDescent="0.2">
      <c r="B2040" s="431">
        <f>IF(LEFT($D2040,Dashboard!$N$4)=Dashboard!$N$5,MAX($B$4:$B2039)+1,0)</f>
        <v>0</v>
      </c>
      <c r="C2040" s="24">
        <v>2036</v>
      </c>
      <c r="D2040" s="432" t="str">
        <f>IF(C2040&gt;'C'!$Q$7,"",VLOOKUP(C2040,'C'!$O$9:$P$10,2,FALSE))</f>
        <v/>
      </c>
    </row>
    <row r="2041" spans="2:4" x14ac:dyDescent="0.2">
      <c r="B2041" s="431">
        <f>IF(LEFT($D2041,Dashboard!$N$4)=Dashboard!$N$5,MAX($B$4:$B2040)+1,0)</f>
        <v>0</v>
      </c>
      <c r="C2041" s="24">
        <v>2037</v>
      </c>
      <c r="D2041" s="432" t="str">
        <f>IF(C2041&gt;'C'!$Q$7,"",VLOOKUP(C2041,'C'!$O$9:$P$10,2,FALSE))</f>
        <v/>
      </c>
    </row>
    <row r="2042" spans="2:4" x14ac:dyDescent="0.2">
      <c r="B2042" s="431">
        <f>IF(LEFT($D2042,Dashboard!$N$4)=Dashboard!$N$5,MAX($B$4:$B2041)+1,0)</f>
        <v>0</v>
      </c>
      <c r="C2042" s="24">
        <v>2038</v>
      </c>
      <c r="D2042" s="432" t="str">
        <f>IF(C2042&gt;'C'!$Q$7,"",VLOOKUP(C2042,'C'!$O$9:$P$10,2,FALSE))</f>
        <v/>
      </c>
    </row>
    <row r="2043" spans="2:4" x14ac:dyDescent="0.2">
      <c r="B2043" s="431">
        <f>IF(LEFT($D2043,Dashboard!$N$4)=Dashboard!$N$5,MAX($B$4:$B2042)+1,0)</f>
        <v>0</v>
      </c>
      <c r="C2043" s="24">
        <v>2039</v>
      </c>
      <c r="D2043" s="432" t="str">
        <f>IF(C2043&gt;'C'!$Q$7,"",VLOOKUP(C2043,'C'!$O$9:$P$10,2,FALSE))</f>
        <v/>
      </c>
    </row>
    <row r="2044" spans="2:4" x14ac:dyDescent="0.2">
      <c r="B2044" s="431">
        <f>IF(LEFT($D2044,Dashboard!$N$4)=Dashboard!$N$5,MAX($B$4:$B2043)+1,0)</f>
        <v>0</v>
      </c>
      <c r="C2044" s="24">
        <v>2040</v>
      </c>
      <c r="D2044" s="432" t="str">
        <f>IF(C2044&gt;'C'!$Q$7,"",VLOOKUP(C2044,'C'!$O$9:$P$10,2,FALSE))</f>
        <v/>
      </c>
    </row>
    <row r="2045" spans="2:4" x14ac:dyDescent="0.2">
      <c r="B2045" s="431">
        <f>IF(LEFT($D2045,Dashboard!$N$4)=Dashboard!$N$5,MAX($B$4:$B2044)+1,0)</f>
        <v>0</v>
      </c>
      <c r="C2045" s="24">
        <v>2041</v>
      </c>
      <c r="D2045" s="432" t="str">
        <f>IF(C2045&gt;'C'!$Q$7,"",VLOOKUP(C2045,'C'!$O$9:$P$10,2,FALSE))</f>
        <v/>
      </c>
    </row>
    <row r="2046" spans="2:4" x14ac:dyDescent="0.2">
      <c r="B2046" s="431">
        <f>IF(LEFT($D2046,Dashboard!$N$4)=Dashboard!$N$5,MAX($B$4:$B2045)+1,0)</f>
        <v>0</v>
      </c>
      <c r="C2046" s="24">
        <v>2042</v>
      </c>
      <c r="D2046" s="432" t="str">
        <f>IF(C2046&gt;'C'!$Q$7,"",VLOOKUP(C2046,'C'!$O$9:$P$10,2,FALSE))</f>
        <v/>
      </c>
    </row>
    <row r="2047" spans="2:4" x14ac:dyDescent="0.2">
      <c r="B2047" s="431">
        <f>IF(LEFT($D2047,Dashboard!$N$4)=Dashboard!$N$5,MAX($B$4:$B2046)+1,0)</f>
        <v>0</v>
      </c>
      <c r="C2047" s="24">
        <v>2043</v>
      </c>
      <c r="D2047" s="432" t="str">
        <f>IF(C2047&gt;'C'!$Q$7,"",VLOOKUP(C2047,'C'!$O$9:$P$10,2,FALSE))</f>
        <v/>
      </c>
    </row>
    <row r="2048" spans="2:4" x14ac:dyDescent="0.2">
      <c r="B2048" s="431">
        <f>IF(LEFT($D2048,Dashboard!$N$4)=Dashboard!$N$5,MAX($B$4:$B2047)+1,0)</f>
        <v>0</v>
      </c>
      <c r="C2048" s="24">
        <v>2044</v>
      </c>
      <c r="D2048" s="432" t="str">
        <f>IF(C2048&gt;'C'!$Q$7,"",VLOOKUP(C2048,'C'!$O$9:$P$10,2,FALSE))</f>
        <v/>
      </c>
    </row>
    <row r="2049" spans="2:4" x14ac:dyDescent="0.2">
      <c r="B2049" s="431">
        <f>IF(LEFT($D2049,Dashboard!$N$4)=Dashboard!$N$5,MAX($B$4:$B2048)+1,0)</f>
        <v>0</v>
      </c>
      <c r="C2049" s="24">
        <v>2045</v>
      </c>
      <c r="D2049" s="432" t="str">
        <f>IF(C2049&gt;'C'!$Q$7,"",VLOOKUP(C2049,'C'!$O$9:$P$10,2,FALSE))</f>
        <v/>
      </c>
    </row>
    <row r="2050" spans="2:4" x14ac:dyDescent="0.2">
      <c r="B2050" s="431">
        <f>IF(LEFT($D2050,Dashboard!$N$4)=Dashboard!$N$5,MAX($B$4:$B2049)+1,0)</f>
        <v>0</v>
      </c>
      <c r="C2050" s="24">
        <v>2046</v>
      </c>
      <c r="D2050" s="432" t="str">
        <f>IF(C2050&gt;'C'!$Q$7,"",VLOOKUP(C2050,'C'!$O$9:$P$10,2,FALSE))</f>
        <v/>
      </c>
    </row>
    <row r="2051" spans="2:4" x14ac:dyDescent="0.2">
      <c r="B2051" s="431">
        <f>IF(LEFT($D2051,Dashboard!$N$4)=Dashboard!$N$5,MAX($B$4:$B2050)+1,0)</f>
        <v>0</v>
      </c>
      <c r="C2051" s="24">
        <v>2047</v>
      </c>
      <c r="D2051" s="432" t="str">
        <f>IF(C2051&gt;'C'!$Q$7,"",VLOOKUP(C2051,'C'!$O$9:$P$10,2,FALSE))</f>
        <v/>
      </c>
    </row>
    <row r="2052" spans="2:4" x14ac:dyDescent="0.2">
      <c r="B2052" s="431">
        <f>IF(LEFT($D2052,Dashboard!$N$4)=Dashboard!$N$5,MAX($B$4:$B2051)+1,0)</f>
        <v>0</v>
      </c>
      <c r="C2052" s="24">
        <v>2048</v>
      </c>
      <c r="D2052" s="432" t="str">
        <f>IF(C2052&gt;'C'!$Q$7,"",VLOOKUP(C2052,'C'!$O$9:$P$10,2,FALSE))</f>
        <v/>
      </c>
    </row>
    <row r="2053" spans="2:4" x14ac:dyDescent="0.2">
      <c r="B2053" s="431">
        <f>IF(LEFT($D2053,Dashboard!$N$4)=Dashboard!$N$5,MAX($B$4:$B2052)+1,0)</f>
        <v>0</v>
      </c>
      <c r="C2053" s="24">
        <v>2049</v>
      </c>
      <c r="D2053" s="432" t="str">
        <f>IF(C2053&gt;'C'!$Q$7,"",VLOOKUP(C2053,'C'!$O$9:$P$10,2,FALSE))</f>
        <v/>
      </c>
    </row>
    <row r="2054" spans="2:4" x14ac:dyDescent="0.2">
      <c r="B2054" s="431">
        <f>IF(LEFT($D2054,Dashboard!$N$4)=Dashboard!$N$5,MAX($B$4:$B2053)+1,0)</f>
        <v>0</v>
      </c>
      <c r="C2054" s="24">
        <v>2050</v>
      </c>
      <c r="D2054" s="432" t="str">
        <f>IF(C2054&gt;'C'!$Q$7,"",VLOOKUP(C2054,'C'!$O$9:$P$10,2,FALSE))</f>
        <v/>
      </c>
    </row>
    <row r="2055" spans="2:4" x14ac:dyDescent="0.2">
      <c r="B2055" s="431">
        <f>IF(LEFT($D2055,Dashboard!$N$4)=Dashboard!$N$5,MAX($B$4:$B2054)+1,0)</f>
        <v>0</v>
      </c>
      <c r="C2055" s="24">
        <v>2051</v>
      </c>
      <c r="D2055" s="432" t="str">
        <f>IF(C2055&gt;'C'!$Q$7,"",VLOOKUP(C2055,'C'!$O$9:$P$10,2,FALSE))</f>
        <v/>
      </c>
    </row>
    <row r="2056" spans="2:4" x14ac:dyDescent="0.2">
      <c r="B2056" s="431">
        <f>IF(LEFT($D2056,Dashboard!$N$4)=Dashboard!$N$5,MAX($B$4:$B2055)+1,0)</f>
        <v>0</v>
      </c>
      <c r="C2056" s="24">
        <v>2052</v>
      </c>
      <c r="D2056" s="432" t="str">
        <f>IF(C2056&gt;'C'!$Q$7,"",VLOOKUP(C2056,'C'!$O$9:$P$10,2,FALSE))</f>
        <v/>
      </c>
    </row>
    <row r="2057" spans="2:4" x14ac:dyDescent="0.2">
      <c r="B2057" s="431">
        <f>IF(LEFT($D2057,Dashboard!$N$4)=Dashboard!$N$5,MAX($B$4:$B2056)+1,0)</f>
        <v>0</v>
      </c>
      <c r="C2057" s="24">
        <v>2053</v>
      </c>
      <c r="D2057" s="432" t="str">
        <f>IF(C2057&gt;'C'!$Q$7,"",VLOOKUP(C2057,'C'!$O$9:$P$10,2,FALSE))</f>
        <v/>
      </c>
    </row>
    <row r="2058" spans="2:4" x14ac:dyDescent="0.2">
      <c r="B2058" s="431">
        <f>IF(LEFT($D2058,Dashboard!$N$4)=Dashboard!$N$5,MAX($B$4:$B2057)+1,0)</f>
        <v>0</v>
      </c>
      <c r="C2058" s="24">
        <v>2054</v>
      </c>
      <c r="D2058" s="432" t="str">
        <f>IF(C2058&gt;'C'!$Q$7,"",VLOOKUP(C2058,'C'!$O$9:$P$10,2,FALSE))</f>
        <v/>
      </c>
    </row>
    <row r="2059" spans="2:4" x14ac:dyDescent="0.2">
      <c r="B2059" s="431">
        <f>IF(LEFT($D2059,Dashboard!$N$4)=Dashboard!$N$5,MAX($B$4:$B2058)+1,0)</f>
        <v>0</v>
      </c>
      <c r="C2059" s="24">
        <v>2055</v>
      </c>
      <c r="D2059" s="432" t="str">
        <f>IF(C2059&gt;'C'!$Q$7,"",VLOOKUP(C2059,'C'!$O$9:$P$10,2,FALSE))</f>
        <v/>
      </c>
    </row>
    <row r="2060" spans="2:4" x14ac:dyDescent="0.2">
      <c r="B2060" s="431">
        <f>IF(LEFT($D2060,Dashboard!$N$4)=Dashboard!$N$5,MAX($B$4:$B2059)+1,0)</f>
        <v>0</v>
      </c>
      <c r="C2060" s="24">
        <v>2056</v>
      </c>
      <c r="D2060" s="432" t="str">
        <f>IF(C2060&gt;'C'!$Q$7,"",VLOOKUP(C2060,'C'!$O$9:$P$10,2,FALSE))</f>
        <v/>
      </c>
    </row>
    <row r="2061" spans="2:4" x14ac:dyDescent="0.2">
      <c r="B2061" s="431">
        <f>IF(LEFT($D2061,Dashboard!$N$4)=Dashboard!$N$5,MAX($B$4:$B2060)+1,0)</f>
        <v>0</v>
      </c>
      <c r="C2061" s="24">
        <v>2057</v>
      </c>
      <c r="D2061" s="432" t="str">
        <f>IF(C2061&gt;'C'!$Q$7,"",VLOOKUP(C2061,'C'!$O$9:$P$10,2,FALSE))</f>
        <v/>
      </c>
    </row>
    <row r="2062" spans="2:4" x14ac:dyDescent="0.2">
      <c r="B2062" s="431">
        <f>IF(LEFT($D2062,Dashboard!$N$4)=Dashboard!$N$5,MAX($B$4:$B2061)+1,0)</f>
        <v>0</v>
      </c>
      <c r="C2062" s="24">
        <v>2058</v>
      </c>
      <c r="D2062" s="432" t="str">
        <f>IF(C2062&gt;'C'!$Q$7,"",VLOOKUP(C2062,'C'!$O$9:$P$10,2,FALSE))</f>
        <v/>
      </c>
    </row>
    <row r="2063" spans="2:4" x14ac:dyDescent="0.2">
      <c r="B2063" s="431">
        <f>IF(LEFT($D2063,Dashboard!$N$4)=Dashboard!$N$5,MAX($B$4:$B2062)+1,0)</f>
        <v>0</v>
      </c>
      <c r="C2063" s="24">
        <v>2059</v>
      </c>
      <c r="D2063" s="432" t="str">
        <f>IF(C2063&gt;'C'!$Q$7,"",VLOOKUP(C2063,'C'!$O$9:$P$10,2,FALSE))</f>
        <v/>
      </c>
    </row>
    <row r="2064" spans="2:4" x14ac:dyDescent="0.2">
      <c r="B2064" s="431">
        <f>IF(LEFT($D2064,Dashboard!$N$4)=Dashboard!$N$5,MAX($B$4:$B2063)+1,0)</f>
        <v>0</v>
      </c>
      <c r="C2064" s="24">
        <v>2060</v>
      </c>
      <c r="D2064" s="432" t="str">
        <f>IF(C2064&gt;'C'!$Q$7,"",VLOOKUP(C2064,'C'!$O$9:$P$10,2,FALSE))</f>
        <v/>
      </c>
    </row>
    <row r="2065" spans="2:4" x14ac:dyDescent="0.2">
      <c r="B2065" s="431">
        <f>IF(LEFT($D2065,Dashboard!$N$4)=Dashboard!$N$5,MAX($B$4:$B2064)+1,0)</f>
        <v>0</v>
      </c>
      <c r="C2065" s="24">
        <v>2061</v>
      </c>
      <c r="D2065" s="432" t="str">
        <f>IF(C2065&gt;'C'!$Q$7,"",VLOOKUP(C2065,'C'!$O$9:$P$10,2,FALSE))</f>
        <v/>
      </c>
    </row>
    <row r="2066" spans="2:4" x14ac:dyDescent="0.2">
      <c r="B2066" s="431">
        <f>IF(LEFT($D2066,Dashboard!$N$4)=Dashboard!$N$5,MAX($B$4:$B2065)+1,0)</f>
        <v>0</v>
      </c>
      <c r="C2066" s="24">
        <v>2062</v>
      </c>
      <c r="D2066" s="432" t="str">
        <f>IF(C2066&gt;'C'!$Q$7,"",VLOOKUP(C2066,'C'!$O$9:$P$10,2,FALSE))</f>
        <v/>
      </c>
    </row>
    <row r="2067" spans="2:4" x14ac:dyDescent="0.2">
      <c r="B2067" s="431">
        <f>IF(LEFT($D2067,Dashboard!$N$4)=Dashboard!$N$5,MAX($B$4:$B2066)+1,0)</f>
        <v>0</v>
      </c>
      <c r="C2067" s="24">
        <v>2063</v>
      </c>
      <c r="D2067" s="432" t="str">
        <f>IF(C2067&gt;'C'!$Q$7,"",VLOOKUP(C2067,'C'!$O$9:$P$10,2,FALSE))</f>
        <v/>
      </c>
    </row>
    <row r="2068" spans="2:4" x14ac:dyDescent="0.2">
      <c r="B2068" s="431">
        <f>IF(LEFT($D2068,Dashboard!$N$4)=Dashboard!$N$5,MAX($B$4:$B2067)+1,0)</f>
        <v>0</v>
      </c>
      <c r="C2068" s="24">
        <v>2064</v>
      </c>
      <c r="D2068" s="432" t="str">
        <f>IF(C2068&gt;'C'!$Q$7,"",VLOOKUP(C2068,'C'!$O$9:$P$10,2,FALSE))</f>
        <v/>
      </c>
    </row>
    <row r="2069" spans="2:4" x14ac:dyDescent="0.2">
      <c r="B2069" s="431">
        <f>IF(LEFT($D2069,Dashboard!$N$4)=Dashboard!$N$5,MAX($B$4:$B2068)+1,0)</f>
        <v>0</v>
      </c>
      <c r="C2069" s="24">
        <v>2065</v>
      </c>
      <c r="D2069" s="432" t="str">
        <f>IF(C2069&gt;'C'!$Q$7,"",VLOOKUP(C2069,'C'!$O$9:$P$10,2,FALSE))</f>
        <v/>
      </c>
    </row>
    <row r="2070" spans="2:4" x14ac:dyDescent="0.2">
      <c r="B2070" s="431">
        <f>IF(LEFT($D2070,Dashboard!$N$4)=Dashboard!$N$5,MAX($B$4:$B2069)+1,0)</f>
        <v>0</v>
      </c>
      <c r="C2070" s="24">
        <v>2066</v>
      </c>
      <c r="D2070" s="432" t="str">
        <f>IF(C2070&gt;'C'!$Q$7,"",VLOOKUP(C2070,'C'!$O$9:$P$10,2,FALSE))</f>
        <v/>
      </c>
    </row>
    <row r="2071" spans="2:4" x14ac:dyDescent="0.2">
      <c r="B2071" s="431">
        <f>IF(LEFT($D2071,Dashboard!$N$4)=Dashboard!$N$5,MAX($B$4:$B2070)+1,0)</f>
        <v>0</v>
      </c>
      <c r="C2071" s="24">
        <v>2067</v>
      </c>
      <c r="D2071" s="432" t="str">
        <f>IF(C2071&gt;'C'!$Q$7,"",VLOOKUP(C2071,'C'!$O$9:$P$10,2,FALSE))</f>
        <v/>
      </c>
    </row>
    <row r="2072" spans="2:4" x14ac:dyDescent="0.2">
      <c r="B2072" s="431">
        <f>IF(LEFT($D2072,Dashboard!$N$4)=Dashboard!$N$5,MAX($B$4:$B2071)+1,0)</f>
        <v>0</v>
      </c>
      <c r="C2072" s="24">
        <v>2068</v>
      </c>
      <c r="D2072" s="432" t="str">
        <f>IF(C2072&gt;'C'!$Q$7,"",VLOOKUP(C2072,'C'!$O$9:$P$10,2,FALSE))</f>
        <v/>
      </c>
    </row>
    <row r="2073" spans="2:4" x14ac:dyDescent="0.2">
      <c r="B2073" s="431">
        <f>IF(LEFT($D2073,Dashboard!$N$4)=Dashboard!$N$5,MAX($B$4:$B2072)+1,0)</f>
        <v>0</v>
      </c>
      <c r="C2073" s="24">
        <v>2069</v>
      </c>
      <c r="D2073" s="432" t="str">
        <f>IF(C2073&gt;'C'!$Q$7,"",VLOOKUP(C2073,'C'!$O$9:$P$10,2,FALSE))</f>
        <v/>
      </c>
    </row>
    <row r="2074" spans="2:4" x14ac:dyDescent="0.2">
      <c r="B2074" s="431">
        <f>IF(LEFT($D2074,Dashboard!$N$4)=Dashboard!$N$5,MAX($B$4:$B2073)+1,0)</f>
        <v>0</v>
      </c>
      <c r="C2074" s="24">
        <v>2070</v>
      </c>
      <c r="D2074" s="432" t="str">
        <f>IF(C2074&gt;'C'!$Q$7,"",VLOOKUP(C2074,'C'!$O$9:$P$10,2,FALSE))</f>
        <v/>
      </c>
    </row>
    <row r="2075" spans="2:4" x14ac:dyDescent="0.2">
      <c r="B2075" s="431">
        <f>IF(LEFT($D2075,Dashboard!$N$4)=Dashboard!$N$5,MAX($B$4:$B2074)+1,0)</f>
        <v>0</v>
      </c>
      <c r="C2075" s="24">
        <v>2071</v>
      </c>
      <c r="D2075" s="432" t="str">
        <f>IF(C2075&gt;'C'!$Q$7,"",VLOOKUP(C2075,'C'!$O$9:$P$10,2,FALSE))</f>
        <v/>
      </c>
    </row>
    <row r="2076" spans="2:4" x14ac:dyDescent="0.2">
      <c r="B2076" s="431">
        <f>IF(LEFT($D2076,Dashboard!$N$4)=Dashboard!$N$5,MAX($B$4:$B2075)+1,0)</f>
        <v>0</v>
      </c>
      <c r="C2076" s="24">
        <v>2072</v>
      </c>
      <c r="D2076" s="432" t="str">
        <f>IF(C2076&gt;'C'!$Q$7,"",VLOOKUP(C2076,'C'!$O$9:$P$10,2,FALSE))</f>
        <v/>
      </c>
    </row>
    <row r="2077" spans="2:4" x14ac:dyDescent="0.2">
      <c r="B2077" s="431">
        <f>IF(LEFT($D2077,Dashboard!$N$4)=Dashboard!$N$5,MAX($B$4:$B2076)+1,0)</f>
        <v>0</v>
      </c>
      <c r="C2077" s="24">
        <v>2073</v>
      </c>
      <c r="D2077" s="432" t="str">
        <f>IF(C2077&gt;'C'!$Q$7,"",VLOOKUP(C2077,'C'!$O$9:$P$10,2,FALSE))</f>
        <v/>
      </c>
    </row>
    <row r="2078" spans="2:4" x14ac:dyDescent="0.2">
      <c r="B2078" s="431">
        <f>IF(LEFT($D2078,Dashboard!$N$4)=Dashboard!$N$5,MAX($B$4:$B2077)+1,0)</f>
        <v>0</v>
      </c>
      <c r="C2078" s="24">
        <v>2074</v>
      </c>
      <c r="D2078" s="432" t="str">
        <f>IF(C2078&gt;'C'!$Q$7,"",VLOOKUP(C2078,'C'!$O$9:$P$10,2,FALSE))</f>
        <v/>
      </c>
    </row>
    <row r="2079" spans="2:4" x14ac:dyDescent="0.2">
      <c r="B2079" s="431">
        <f>IF(LEFT($D2079,Dashboard!$N$4)=Dashboard!$N$5,MAX($B$4:$B2078)+1,0)</f>
        <v>0</v>
      </c>
      <c r="C2079" s="24">
        <v>2075</v>
      </c>
      <c r="D2079" s="432" t="str">
        <f>IF(C2079&gt;'C'!$Q$7,"",VLOOKUP(C2079,'C'!$O$9:$P$10,2,FALSE))</f>
        <v/>
      </c>
    </row>
    <row r="2080" spans="2:4" x14ac:dyDescent="0.2">
      <c r="B2080" s="431">
        <f>IF(LEFT($D2080,Dashboard!$N$4)=Dashboard!$N$5,MAX($B$4:$B2079)+1,0)</f>
        <v>0</v>
      </c>
      <c r="C2080" s="24">
        <v>2076</v>
      </c>
      <c r="D2080" s="432" t="str">
        <f>IF(C2080&gt;'C'!$Q$7,"",VLOOKUP(C2080,'C'!$O$9:$P$10,2,FALSE))</f>
        <v/>
      </c>
    </row>
    <row r="2081" spans="2:4" x14ac:dyDescent="0.2">
      <c r="B2081" s="431">
        <f>IF(LEFT($D2081,Dashboard!$N$4)=Dashboard!$N$5,MAX($B$4:$B2080)+1,0)</f>
        <v>0</v>
      </c>
      <c r="C2081" s="24">
        <v>2077</v>
      </c>
      <c r="D2081" s="432" t="str">
        <f>IF(C2081&gt;'C'!$Q$7,"",VLOOKUP(C2081,'C'!$O$9:$P$10,2,FALSE))</f>
        <v/>
      </c>
    </row>
    <row r="2082" spans="2:4" x14ac:dyDescent="0.2">
      <c r="B2082" s="431">
        <f>IF(LEFT($D2082,Dashboard!$N$4)=Dashboard!$N$5,MAX($B$4:$B2081)+1,0)</f>
        <v>0</v>
      </c>
      <c r="C2082" s="24">
        <v>2078</v>
      </c>
      <c r="D2082" s="432" t="str">
        <f>IF(C2082&gt;'C'!$Q$7,"",VLOOKUP(C2082,'C'!$O$9:$P$10,2,FALSE))</f>
        <v/>
      </c>
    </row>
    <row r="2083" spans="2:4" x14ac:dyDescent="0.2">
      <c r="B2083" s="431">
        <f>IF(LEFT($D2083,Dashboard!$N$4)=Dashboard!$N$5,MAX($B$4:$B2082)+1,0)</f>
        <v>0</v>
      </c>
      <c r="C2083" s="24">
        <v>2079</v>
      </c>
      <c r="D2083" s="432" t="str">
        <f>IF(C2083&gt;'C'!$Q$7,"",VLOOKUP(C2083,'C'!$O$9:$P$10,2,FALSE))</f>
        <v/>
      </c>
    </row>
    <row r="2084" spans="2:4" x14ac:dyDescent="0.2">
      <c r="B2084" s="431">
        <f>IF(LEFT($D2084,Dashboard!$N$4)=Dashboard!$N$5,MAX($B$4:$B2083)+1,0)</f>
        <v>0</v>
      </c>
      <c r="C2084" s="24">
        <v>2080</v>
      </c>
      <c r="D2084" s="432" t="str">
        <f>IF(C2084&gt;'C'!$Q$7,"",VLOOKUP(C2084,'C'!$O$9:$P$10,2,FALSE))</f>
        <v/>
      </c>
    </row>
    <row r="2085" spans="2:4" x14ac:dyDescent="0.2">
      <c r="B2085" s="431">
        <f>IF(LEFT($D2085,Dashboard!$N$4)=Dashboard!$N$5,MAX($B$4:$B2084)+1,0)</f>
        <v>0</v>
      </c>
      <c r="C2085" s="24">
        <v>2081</v>
      </c>
      <c r="D2085" s="432" t="str">
        <f>IF(C2085&gt;'C'!$Q$7,"",VLOOKUP(C2085,'C'!$O$9:$P$10,2,FALSE))</f>
        <v/>
      </c>
    </row>
    <row r="2086" spans="2:4" x14ac:dyDescent="0.2">
      <c r="B2086" s="431">
        <f>IF(LEFT($D2086,Dashboard!$N$4)=Dashboard!$N$5,MAX($B$4:$B2085)+1,0)</f>
        <v>0</v>
      </c>
      <c r="C2086" s="24">
        <v>2082</v>
      </c>
      <c r="D2086" s="432" t="str">
        <f>IF(C2086&gt;'C'!$Q$7,"",VLOOKUP(C2086,'C'!$O$9:$P$10,2,FALSE))</f>
        <v/>
      </c>
    </row>
    <row r="2087" spans="2:4" x14ac:dyDescent="0.2">
      <c r="B2087" s="431">
        <f>IF(LEFT($D2087,Dashboard!$N$4)=Dashboard!$N$5,MAX($B$4:$B2086)+1,0)</f>
        <v>0</v>
      </c>
      <c r="C2087" s="24">
        <v>2083</v>
      </c>
      <c r="D2087" s="432" t="str">
        <f>IF(C2087&gt;'C'!$Q$7,"",VLOOKUP(C2087,'C'!$O$9:$P$10,2,FALSE))</f>
        <v/>
      </c>
    </row>
    <row r="2088" spans="2:4" x14ac:dyDescent="0.2">
      <c r="B2088" s="431">
        <f>IF(LEFT($D2088,Dashboard!$N$4)=Dashboard!$N$5,MAX($B$4:$B2087)+1,0)</f>
        <v>0</v>
      </c>
      <c r="C2088" s="24">
        <v>2084</v>
      </c>
      <c r="D2088" s="432" t="str">
        <f>IF(C2088&gt;'C'!$Q$7,"",VLOOKUP(C2088,'C'!$O$9:$P$10,2,FALSE))</f>
        <v/>
      </c>
    </row>
    <row r="2089" spans="2:4" x14ac:dyDescent="0.2">
      <c r="B2089" s="431">
        <f>IF(LEFT($D2089,Dashboard!$N$4)=Dashboard!$N$5,MAX($B$4:$B2088)+1,0)</f>
        <v>0</v>
      </c>
      <c r="C2089" s="24">
        <v>2085</v>
      </c>
      <c r="D2089" s="432" t="str">
        <f>IF(C2089&gt;'C'!$Q$7,"",VLOOKUP(C2089,'C'!$O$9:$P$10,2,FALSE))</f>
        <v/>
      </c>
    </row>
    <row r="2090" spans="2:4" x14ac:dyDescent="0.2">
      <c r="B2090" s="431">
        <f>IF(LEFT($D2090,Dashboard!$N$4)=Dashboard!$N$5,MAX($B$4:$B2089)+1,0)</f>
        <v>0</v>
      </c>
      <c r="C2090" s="24">
        <v>2086</v>
      </c>
      <c r="D2090" s="432" t="str">
        <f>IF(C2090&gt;'C'!$Q$7,"",VLOOKUP(C2090,'C'!$O$9:$P$10,2,FALSE))</f>
        <v/>
      </c>
    </row>
    <row r="2091" spans="2:4" x14ac:dyDescent="0.2">
      <c r="B2091" s="431">
        <f>IF(LEFT($D2091,Dashboard!$N$4)=Dashboard!$N$5,MAX($B$4:$B2090)+1,0)</f>
        <v>0</v>
      </c>
      <c r="C2091" s="24">
        <v>2087</v>
      </c>
      <c r="D2091" s="432" t="str">
        <f>IF(C2091&gt;'C'!$Q$7,"",VLOOKUP(C2091,'C'!$O$9:$P$10,2,FALSE))</f>
        <v/>
      </c>
    </row>
    <row r="2092" spans="2:4" x14ac:dyDescent="0.2">
      <c r="B2092" s="431">
        <f>IF(LEFT($D2092,Dashboard!$N$4)=Dashboard!$N$5,MAX($B$4:$B2091)+1,0)</f>
        <v>0</v>
      </c>
      <c r="C2092" s="24">
        <v>2088</v>
      </c>
      <c r="D2092" s="432" t="str">
        <f>IF(C2092&gt;'C'!$Q$7,"",VLOOKUP(C2092,'C'!$O$9:$P$10,2,FALSE))</f>
        <v/>
      </c>
    </row>
    <row r="2093" spans="2:4" x14ac:dyDescent="0.2">
      <c r="B2093" s="431">
        <f>IF(LEFT($D2093,Dashboard!$N$4)=Dashboard!$N$5,MAX($B$4:$B2092)+1,0)</f>
        <v>0</v>
      </c>
      <c r="C2093" s="24">
        <v>2089</v>
      </c>
      <c r="D2093" s="432" t="str">
        <f>IF(C2093&gt;'C'!$Q$7,"",VLOOKUP(C2093,'C'!$O$9:$P$10,2,FALSE))</f>
        <v/>
      </c>
    </row>
    <row r="2094" spans="2:4" x14ac:dyDescent="0.2">
      <c r="B2094" s="431">
        <f>IF(LEFT($D2094,Dashboard!$N$4)=Dashboard!$N$5,MAX($B$4:$B2093)+1,0)</f>
        <v>0</v>
      </c>
      <c r="C2094" s="24">
        <v>2090</v>
      </c>
      <c r="D2094" s="432" t="str">
        <f>IF(C2094&gt;'C'!$Q$7,"",VLOOKUP(C2094,'C'!$O$9:$P$10,2,FALSE))</f>
        <v/>
      </c>
    </row>
    <row r="2095" spans="2:4" x14ac:dyDescent="0.2">
      <c r="B2095" s="431">
        <f>IF(LEFT($D2095,Dashboard!$N$4)=Dashboard!$N$5,MAX($B$4:$B2094)+1,0)</f>
        <v>0</v>
      </c>
      <c r="C2095" s="24">
        <v>2091</v>
      </c>
      <c r="D2095" s="432" t="str">
        <f>IF(C2095&gt;'C'!$Q$7,"",VLOOKUP(C2095,'C'!$O$9:$P$10,2,FALSE))</f>
        <v/>
      </c>
    </row>
    <row r="2096" spans="2:4" x14ac:dyDescent="0.2">
      <c r="B2096" s="431">
        <f>IF(LEFT($D2096,Dashboard!$N$4)=Dashboard!$N$5,MAX($B$4:$B2095)+1,0)</f>
        <v>0</v>
      </c>
      <c r="C2096" s="24">
        <v>2092</v>
      </c>
      <c r="D2096" s="432" t="str">
        <f>IF(C2096&gt;'C'!$Q$7,"",VLOOKUP(C2096,'C'!$O$9:$P$10,2,FALSE))</f>
        <v/>
      </c>
    </row>
    <row r="2097" spans="2:4" x14ac:dyDescent="0.2">
      <c r="B2097" s="431">
        <f>IF(LEFT($D2097,Dashboard!$N$4)=Dashboard!$N$5,MAX($B$4:$B2096)+1,0)</f>
        <v>0</v>
      </c>
      <c r="C2097" s="24">
        <v>2093</v>
      </c>
      <c r="D2097" s="432" t="str">
        <f>IF(C2097&gt;'C'!$Q$7,"",VLOOKUP(C2097,'C'!$O$9:$P$10,2,FALSE))</f>
        <v/>
      </c>
    </row>
    <row r="2098" spans="2:4" x14ac:dyDescent="0.2">
      <c r="B2098" s="431">
        <f>IF(LEFT($D2098,Dashboard!$N$4)=Dashboard!$N$5,MAX($B$4:$B2097)+1,0)</f>
        <v>0</v>
      </c>
      <c r="C2098" s="24">
        <v>2094</v>
      </c>
      <c r="D2098" s="432" t="str">
        <f>IF(C2098&gt;'C'!$Q$7,"",VLOOKUP(C2098,'C'!$O$9:$P$10,2,FALSE))</f>
        <v/>
      </c>
    </row>
    <row r="2099" spans="2:4" x14ac:dyDescent="0.2">
      <c r="B2099" s="431">
        <f>IF(LEFT($D2099,Dashboard!$N$4)=Dashboard!$N$5,MAX($B$4:$B2098)+1,0)</f>
        <v>0</v>
      </c>
      <c r="C2099" s="24">
        <v>2095</v>
      </c>
      <c r="D2099" s="432" t="str">
        <f>IF(C2099&gt;'C'!$Q$7,"",VLOOKUP(C2099,'C'!$O$9:$P$10,2,FALSE))</f>
        <v/>
      </c>
    </row>
    <row r="2100" spans="2:4" x14ac:dyDescent="0.2">
      <c r="B2100" s="431">
        <f>IF(LEFT($D2100,Dashboard!$N$4)=Dashboard!$N$5,MAX($B$4:$B2099)+1,0)</f>
        <v>0</v>
      </c>
      <c r="C2100" s="24">
        <v>2096</v>
      </c>
      <c r="D2100" s="432" t="str">
        <f>IF(C2100&gt;'C'!$Q$7,"",VLOOKUP(C2100,'C'!$O$9:$P$10,2,FALSE))</f>
        <v/>
      </c>
    </row>
    <row r="2101" spans="2:4" x14ac:dyDescent="0.2">
      <c r="B2101" s="431">
        <f>IF(LEFT($D2101,Dashboard!$N$4)=Dashboard!$N$5,MAX($B$4:$B2100)+1,0)</f>
        <v>0</v>
      </c>
      <c r="C2101" s="24">
        <v>2097</v>
      </c>
      <c r="D2101" s="432" t="str">
        <f>IF(C2101&gt;'C'!$Q$7,"",VLOOKUP(C2101,'C'!$O$9:$P$10,2,FALSE))</f>
        <v/>
      </c>
    </row>
    <row r="2102" spans="2:4" x14ac:dyDescent="0.2">
      <c r="B2102" s="431">
        <f>IF(LEFT($D2102,Dashboard!$N$4)=Dashboard!$N$5,MAX($B$4:$B2101)+1,0)</f>
        <v>0</v>
      </c>
      <c r="C2102" s="24">
        <v>2098</v>
      </c>
      <c r="D2102" s="432" t="str">
        <f>IF(C2102&gt;'C'!$Q$7,"",VLOOKUP(C2102,'C'!$O$9:$P$10,2,FALSE))</f>
        <v/>
      </c>
    </row>
    <row r="2103" spans="2:4" x14ac:dyDescent="0.2">
      <c r="B2103" s="431">
        <f>IF(LEFT($D2103,Dashboard!$N$4)=Dashboard!$N$5,MAX($B$4:$B2102)+1,0)</f>
        <v>0</v>
      </c>
      <c r="C2103" s="24">
        <v>2099</v>
      </c>
      <c r="D2103" s="432" t="str">
        <f>IF(C2103&gt;'C'!$Q$7,"",VLOOKUP(C2103,'C'!$O$9:$P$10,2,FALSE))</f>
        <v/>
      </c>
    </row>
    <row r="2104" spans="2:4" x14ac:dyDescent="0.2">
      <c r="B2104" s="431">
        <f>IF(LEFT($D2104,Dashboard!$N$4)=Dashboard!$N$5,MAX($B$4:$B2103)+1,0)</f>
        <v>0</v>
      </c>
      <c r="C2104" s="24">
        <v>2100</v>
      </c>
      <c r="D2104" s="432" t="str">
        <f>IF(C2104&gt;'C'!$Q$7,"",VLOOKUP(C2104,'C'!$O$9:$P$10,2,FALSE))</f>
        <v/>
      </c>
    </row>
    <row r="2105" spans="2:4" x14ac:dyDescent="0.2">
      <c r="B2105" s="431">
        <f>IF(LEFT($D2105,Dashboard!$N$4)=Dashboard!$N$5,MAX($B$4:$B2104)+1,0)</f>
        <v>0</v>
      </c>
      <c r="C2105" s="24">
        <v>2101</v>
      </c>
      <c r="D2105" s="432" t="str">
        <f>IF(C2105&gt;'C'!$Q$7,"",VLOOKUP(C2105,'C'!$O$9:$P$10,2,FALSE))</f>
        <v/>
      </c>
    </row>
    <row r="2106" spans="2:4" x14ac:dyDescent="0.2">
      <c r="B2106" s="431">
        <f>IF(LEFT($D2106,Dashboard!$N$4)=Dashboard!$N$5,MAX($B$4:$B2105)+1,0)</f>
        <v>0</v>
      </c>
      <c r="C2106" s="24">
        <v>2102</v>
      </c>
      <c r="D2106" s="432" t="str">
        <f>IF(C2106&gt;'C'!$Q$7,"",VLOOKUP(C2106,'C'!$O$9:$P$10,2,FALSE))</f>
        <v/>
      </c>
    </row>
    <row r="2107" spans="2:4" x14ac:dyDescent="0.2">
      <c r="B2107" s="431">
        <f>IF(LEFT($D2107,Dashboard!$N$4)=Dashboard!$N$5,MAX($B$4:$B2106)+1,0)</f>
        <v>0</v>
      </c>
      <c r="C2107" s="24">
        <v>2103</v>
      </c>
      <c r="D2107" s="432" t="str">
        <f>IF(C2107&gt;'C'!$Q$7,"",VLOOKUP(C2107,'C'!$O$9:$P$10,2,FALSE))</f>
        <v/>
      </c>
    </row>
    <row r="2108" spans="2:4" x14ac:dyDescent="0.2">
      <c r="B2108" s="431">
        <f>IF(LEFT($D2108,Dashboard!$N$4)=Dashboard!$N$5,MAX($B$4:$B2107)+1,0)</f>
        <v>0</v>
      </c>
      <c r="C2108" s="24">
        <v>2104</v>
      </c>
      <c r="D2108" s="432" t="str">
        <f>IF(C2108&gt;'C'!$Q$7,"",VLOOKUP(C2108,'C'!$O$9:$P$10,2,FALSE))</f>
        <v/>
      </c>
    </row>
    <row r="2109" spans="2:4" x14ac:dyDescent="0.2">
      <c r="B2109" s="431">
        <f>IF(LEFT($D2109,Dashboard!$N$4)=Dashboard!$N$5,MAX($B$4:$B2108)+1,0)</f>
        <v>0</v>
      </c>
      <c r="C2109" s="24">
        <v>2105</v>
      </c>
      <c r="D2109" s="432" t="str">
        <f>IF(C2109&gt;'C'!$Q$7,"",VLOOKUP(C2109,'C'!$O$9:$P$10,2,FALSE))</f>
        <v/>
      </c>
    </row>
    <row r="2110" spans="2:4" x14ac:dyDescent="0.2">
      <c r="B2110" s="431">
        <f>IF(LEFT($D2110,Dashboard!$N$4)=Dashboard!$N$5,MAX($B$4:$B2109)+1,0)</f>
        <v>0</v>
      </c>
      <c r="C2110" s="24">
        <v>2106</v>
      </c>
      <c r="D2110" s="432" t="str">
        <f>IF(C2110&gt;'C'!$Q$7,"",VLOOKUP(C2110,'C'!$O$9:$P$10,2,FALSE))</f>
        <v/>
      </c>
    </row>
    <row r="2111" spans="2:4" x14ac:dyDescent="0.2">
      <c r="B2111" s="431">
        <f>IF(LEFT($D2111,Dashboard!$N$4)=Dashboard!$N$5,MAX($B$4:$B2110)+1,0)</f>
        <v>0</v>
      </c>
      <c r="C2111" s="24">
        <v>2107</v>
      </c>
      <c r="D2111" s="432" t="str">
        <f>IF(C2111&gt;'C'!$Q$7,"",VLOOKUP(C2111,'C'!$O$9:$P$10,2,FALSE))</f>
        <v/>
      </c>
    </row>
    <row r="2112" spans="2:4" x14ac:dyDescent="0.2">
      <c r="B2112" s="431">
        <f>IF(LEFT($D2112,Dashboard!$N$4)=Dashboard!$N$5,MAX($B$4:$B2111)+1,0)</f>
        <v>0</v>
      </c>
      <c r="C2112" s="24">
        <v>2108</v>
      </c>
      <c r="D2112" s="432" t="str">
        <f>IF(C2112&gt;'C'!$Q$7,"",VLOOKUP(C2112,'C'!$O$9:$P$10,2,FALSE))</f>
        <v/>
      </c>
    </row>
    <row r="2113" spans="2:4" x14ac:dyDescent="0.2">
      <c r="B2113" s="431">
        <f>IF(LEFT($D2113,Dashboard!$N$4)=Dashboard!$N$5,MAX($B$4:$B2112)+1,0)</f>
        <v>0</v>
      </c>
      <c r="C2113" s="24">
        <v>2109</v>
      </c>
      <c r="D2113" s="432" t="str">
        <f>IF(C2113&gt;'C'!$Q$7,"",VLOOKUP(C2113,'C'!$O$9:$P$10,2,FALSE))</f>
        <v/>
      </c>
    </row>
    <row r="2114" spans="2:4" x14ac:dyDescent="0.2">
      <c r="B2114" s="431">
        <f>IF(LEFT($D2114,Dashboard!$N$4)=Dashboard!$N$5,MAX($B$4:$B2113)+1,0)</f>
        <v>0</v>
      </c>
      <c r="C2114" s="24">
        <v>2110</v>
      </c>
      <c r="D2114" s="432" t="str">
        <f>IF(C2114&gt;'C'!$Q$7,"",VLOOKUP(C2114,'C'!$O$9:$P$10,2,FALSE))</f>
        <v/>
      </c>
    </row>
    <row r="2115" spans="2:4" x14ac:dyDescent="0.2">
      <c r="B2115" s="431">
        <f>IF(LEFT($D2115,Dashboard!$N$4)=Dashboard!$N$5,MAX($B$4:$B2114)+1,0)</f>
        <v>0</v>
      </c>
      <c r="C2115" s="24">
        <v>2111</v>
      </c>
      <c r="D2115" s="432" t="str">
        <f>IF(C2115&gt;'C'!$Q$7,"",VLOOKUP(C2115,'C'!$O$9:$P$10,2,FALSE))</f>
        <v/>
      </c>
    </row>
    <row r="2116" spans="2:4" x14ac:dyDescent="0.2">
      <c r="B2116" s="431">
        <f>IF(LEFT($D2116,Dashboard!$N$4)=Dashboard!$N$5,MAX($B$4:$B2115)+1,0)</f>
        <v>0</v>
      </c>
      <c r="C2116" s="24">
        <v>2112</v>
      </c>
      <c r="D2116" s="432" t="str">
        <f>IF(C2116&gt;'C'!$Q$7,"",VLOOKUP(C2116,'C'!$O$9:$P$10,2,FALSE))</f>
        <v/>
      </c>
    </row>
    <row r="2117" spans="2:4" x14ac:dyDescent="0.2">
      <c r="B2117" s="431">
        <f>IF(LEFT($D2117,Dashboard!$N$4)=Dashboard!$N$5,MAX($B$4:$B2116)+1,0)</f>
        <v>0</v>
      </c>
      <c r="C2117" s="24">
        <v>2113</v>
      </c>
      <c r="D2117" s="432" t="str">
        <f>IF(C2117&gt;'C'!$Q$7,"",VLOOKUP(C2117,'C'!$O$9:$P$10,2,FALSE))</f>
        <v/>
      </c>
    </row>
    <row r="2118" spans="2:4" x14ac:dyDescent="0.2">
      <c r="B2118" s="431">
        <f>IF(LEFT($D2118,Dashboard!$N$4)=Dashboard!$N$5,MAX($B$4:$B2117)+1,0)</f>
        <v>0</v>
      </c>
      <c r="C2118" s="24">
        <v>2114</v>
      </c>
      <c r="D2118" s="432" t="str">
        <f>IF(C2118&gt;'C'!$Q$7,"",VLOOKUP(C2118,'C'!$O$9:$P$10,2,FALSE))</f>
        <v/>
      </c>
    </row>
    <row r="2119" spans="2:4" x14ac:dyDescent="0.2">
      <c r="B2119" s="431">
        <f>IF(LEFT($D2119,Dashboard!$N$4)=Dashboard!$N$5,MAX($B$4:$B2118)+1,0)</f>
        <v>0</v>
      </c>
      <c r="C2119" s="24">
        <v>2115</v>
      </c>
      <c r="D2119" s="432" t="str">
        <f>IF(C2119&gt;'C'!$Q$7,"",VLOOKUP(C2119,'C'!$O$9:$P$10,2,FALSE))</f>
        <v/>
      </c>
    </row>
    <row r="2120" spans="2:4" x14ac:dyDescent="0.2">
      <c r="B2120" s="431">
        <f>IF(LEFT($D2120,Dashboard!$N$4)=Dashboard!$N$5,MAX($B$4:$B2119)+1,0)</f>
        <v>0</v>
      </c>
      <c r="C2120" s="24">
        <v>2116</v>
      </c>
      <c r="D2120" s="432" t="str">
        <f>IF(C2120&gt;'C'!$Q$7,"",VLOOKUP(C2120,'C'!$O$9:$P$10,2,FALSE))</f>
        <v/>
      </c>
    </row>
    <row r="2121" spans="2:4" x14ac:dyDescent="0.2">
      <c r="B2121" s="431">
        <f>IF(LEFT($D2121,Dashboard!$N$4)=Dashboard!$N$5,MAX($B$4:$B2120)+1,0)</f>
        <v>0</v>
      </c>
      <c r="C2121" s="24">
        <v>2117</v>
      </c>
      <c r="D2121" s="432" t="str">
        <f>IF(C2121&gt;'C'!$Q$7,"",VLOOKUP(C2121,'C'!$O$9:$P$10,2,FALSE))</f>
        <v/>
      </c>
    </row>
    <row r="2122" spans="2:4" x14ac:dyDescent="0.2">
      <c r="B2122" s="431">
        <f>IF(LEFT($D2122,Dashboard!$N$4)=Dashboard!$N$5,MAX($B$4:$B2121)+1,0)</f>
        <v>0</v>
      </c>
      <c r="C2122" s="24">
        <v>2118</v>
      </c>
      <c r="D2122" s="432" t="str">
        <f>IF(C2122&gt;'C'!$Q$7,"",VLOOKUP(C2122,'C'!$O$9:$P$10,2,FALSE))</f>
        <v/>
      </c>
    </row>
    <row r="2123" spans="2:4" x14ac:dyDescent="0.2">
      <c r="B2123" s="431">
        <f>IF(LEFT($D2123,Dashboard!$N$4)=Dashboard!$N$5,MAX($B$4:$B2122)+1,0)</f>
        <v>0</v>
      </c>
      <c r="C2123" s="24">
        <v>2119</v>
      </c>
      <c r="D2123" s="432" t="str">
        <f>IF(C2123&gt;'C'!$Q$7,"",VLOOKUP(C2123,'C'!$O$9:$P$10,2,FALSE))</f>
        <v/>
      </c>
    </row>
    <row r="2124" spans="2:4" x14ac:dyDescent="0.2">
      <c r="B2124" s="431">
        <f>IF(LEFT($D2124,Dashboard!$N$4)=Dashboard!$N$5,MAX($B$4:$B2123)+1,0)</f>
        <v>0</v>
      </c>
      <c r="C2124" s="24">
        <v>2120</v>
      </c>
      <c r="D2124" s="432" t="str">
        <f>IF(C2124&gt;'C'!$Q$7,"",VLOOKUP(C2124,'C'!$O$9:$P$10,2,FALSE))</f>
        <v/>
      </c>
    </row>
    <row r="2125" spans="2:4" x14ac:dyDescent="0.2">
      <c r="B2125" s="431">
        <f>IF(LEFT($D2125,Dashboard!$N$4)=Dashboard!$N$5,MAX($B$4:$B2124)+1,0)</f>
        <v>0</v>
      </c>
      <c r="C2125" s="24">
        <v>2121</v>
      </c>
      <c r="D2125" s="432" t="str">
        <f>IF(C2125&gt;'C'!$Q$7,"",VLOOKUP(C2125,'C'!$O$9:$P$10,2,FALSE))</f>
        <v/>
      </c>
    </row>
    <row r="2126" spans="2:4" x14ac:dyDescent="0.2">
      <c r="B2126" s="431">
        <f>IF(LEFT($D2126,Dashboard!$N$4)=Dashboard!$N$5,MAX($B$4:$B2125)+1,0)</f>
        <v>0</v>
      </c>
      <c r="C2126" s="24">
        <v>2122</v>
      </c>
      <c r="D2126" s="432" t="str">
        <f>IF(C2126&gt;'C'!$Q$7,"",VLOOKUP(C2126,'C'!$O$9:$P$10,2,FALSE))</f>
        <v/>
      </c>
    </row>
    <row r="2127" spans="2:4" x14ac:dyDescent="0.2">
      <c r="B2127" s="431">
        <f>IF(LEFT($D2127,Dashboard!$N$4)=Dashboard!$N$5,MAX($B$4:$B2126)+1,0)</f>
        <v>0</v>
      </c>
      <c r="C2127" s="24">
        <v>2123</v>
      </c>
      <c r="D2127" s="432" t="str">
        <f>IF(C2127&gt;'C'!$Q$7,"",VLOOKUP(C2127,'C'!$O$9:$P$10,2,FALSE))</f>
        <v/>
      </c>
    </row>
    <row r="2128" spans="2:4" x14ac:dyDescent="0.2">
      <c r="B2128" s="431">
        <f>IF(LEFT($D2128,Dashboard!$N$4)=Dashboard!$N$5,MAX($B$4:$B2127)+1,0)</f>
        <v>0</v>
      </c>
      <c r="C2128" s="24">
        <v>2124</v>
      </c>
      <c r="D2128" s="432" t="str">
        <f>IF(C2128&gt;'C'!$Q$7,"",VLOOKUP(C2128,'C'!$O$9:$P$10,2,FALSE))</f>
        <v/>
      </c>
    </row>
    <row r="2129" spans="2:4" x14ac:dyDescent="0.2">
      <c r="B2129" s="431">
        <f>IF(LEFT($D2129,Dashboard!$N$4)=Dashboard!$N$5,MAX($B$4:$B2128)+1,0)</f>
        <v>0</v>
      </c>
      <c r="C2129" s="24">
        <v>2125</v>
      </c>
      <c r="D2129" s="432" t="str">
        <f>IF(C2129&gt;'C'!$Q$7,"",VLOOKUP(C2129,'C'!$O$9:$P$10,2,FALSE))</f>
        <v/>
      </c>
    </row>
    <row r="2130" spans="2:4" x14ac:dyDescent="0.2">
      <c r="B2130" s="431">
        <f>IF(LEFT($D2130,Dashboard!$N$4)=Dashboard!$N$5,MAX($B$4:$B2129)+1,0)</f>
        <v>0</v>
      </c>
      <c r="C2130" s="24">
        <v>2126</v>
      </c>
      <c r="D2130" s="432" t="str">
        <f>IF(C2130&gt;'C'!$Q$7,"",VLOOKUP(C2130,'C'!$O$9:$P$10,2,FALSE))</f>
        <v/>
      </c>
    </row>
    <row r="2131" spans="2:4" x14ac:dyDescent="0.2">
      <c r="B2131" s="431">
        <f>IF(LEFT($D2131,Dashboard!$N$4)=Dashboard!$N$5,MAX($B$4:$B2130)+1,0)</f>
        <v>0</v>
      </c>
      <c r="C2131" s="24">
        <v>2127</v>
      </c>
      <c r="D2131" s="432" t="str">
        <f>IF(C2131&gt;'C'!$Q$7,"",VLOOKUP(C2131,'C'!$O$9:$P$10,2,FALSE))</f>
        <v/>
      </c>
    </row>
    <row r="2132" spans="2:4" x14ac:dyDescent="0.2">
      <c r="B2132" s="431">
        <f>IF(LEFT($D2132,Dashboard!$N$4)=Dashboard!$N$5,MAX($B$4:$B2131)+1,0)</f>
        <v>0</v>
      </c>
      <c r="C2132" s="24">
        <v>2128</v>
      </c>
      <c r="D2132" s="432" t="str">
        <f>IF(C2132&gt;'C'!$Q$7,"",VLOOKUP(C2132,'C'!$O$9:$P$10,2,FALSE))</f>
        <v/>
      </c>
    </row>
    <row r="2133" spans="2:4" x14ac:dyDescent="0.2">
      <c r="B2133" s="431">
        <f>IF(LEFT($D2133,Dashboard!$N$4)=Dashboard!$N$5,MAX($B$4:$B2132)+1,0)</f>
        <v>0</v>
      </c>
      <c r="C2133" s="24">
        <v>2129</v>
      </c>
      <c r="D2133" s="432" t="str">
        <f>IF(C2133&gt;'C'!$Q$7,"",VLOOKUP(C2133,'C'!$O$9:$P$10,2,FALSE))</f>
        <v/>
      </c>
    </row>
    <row r="2134" spans="2:4" x14ac:dyDescent="0.2">
      <c r="B2134" s="431">
        <f>IF(LEFT($D2134,Dashboard!$N$4)=Dashboard!$N$5,MAX($B$4:$B2133)+1,0)</f>
        <v>0</v>
      </c>
      <c r="C2134" s="24">
        <v>2130</v>
      </c>
      <c r="D2134" s="432" t="str">
        <f>IF(C2134&gt;'C'!$Q$7,"",VLOOKUP(C2134,'C'!$O$9:$P$10,2,FALSE))</f>
        <v/>
      </c>
    </row>
    <row r="2135" spans="2:4" x14ac:dyDescent="0.2">
      <c r="B2135" s="431">
        <f>IF(LEFT($D2135,Dashboard!$N$4)=Dashboard!$N$5,MAX($B$4:$B2134)+1,0)</f>
        <v>0</v>
      </c>
      <c r="C2135" s="24">
        <v>2131</v>
      </c>
      <c r="D2135" s="432" t="str">
        <f>IF(C2135&gt;'C'!$Q$7,"",VLOOKUP(C2135,'C'!$O$9:$P$10,2,FALSE))</f>
        <v/>
      </c>
    </row>
    <row r="2136" spans="2:4" x14ac:dyDescent="0.2">
      <c r="B2136" s="431">
        <f>IF(LEFT($D2136,Dashboard!$N$4)=Dashboard!$N$5,MAX($B$4:$B2135)+1,0)</f>
        <v>0</v>
      </c>
      <c r="C2136" s="24">
        <v>2132</v>
      </c>
      <c r="D2136" s="432" t="str">
        <f>IF(C2136&gt;'C'!$Q$7,"",VLOOKUP(C2136,'C'!$O$9:$P$10,2,FALSE))</f>
        <v/>
      </c>
    </row>
    <row r="2137" spans="2:4" x14ac:dyDescent="0.2">
      <c r="B2137" s="431">
        <f>IF(LEFT($D2137,Dashboard!$N$4)=Dashboard!$N$5,MAX($B$4:$B2136)+1,0)</f>
        <v>0</v>
      </c>
      <c r="C2137" s="24">
        <v>2133</v>
      </c>
      <c r="D2137" s="432" t="str">
        <f>IF(C2137&gt;'C'!$Q$7,"",VLOOKUP(C2137,'C'!$O$9:$P$10,2,FALSE))</f>
        <v/>
      </c>
    </row>
    <row r="2138" spans="2:4" x14ac:dyDescent="0.2">
      <c r="B2138" s="431">
        <f>IF(LEFT($D2138,Dashboard!$N$4)=Dashboard!$N$5,MAX($B$4:$B2137)+1,0)</f>
        <v>0</v>
      </c>
      <c r="C2138" s="24">
        <v>2134</v>
      </c>
      <c r="D2138" s="432" t="str">
        <f>IF(C2138&gt;'C'!$Q$7,"",VLOOKUP(C2138,'C'!$O$9:$P$10,2,FALSE))</f>
        <v/>
      </c>
    </row>
    <row r="2139" spans="2:4" x14ac:dyDescent="0.2">
      <c r="B2139" s="431">
        <f>IF(LEFT($D2139,Dashboard!$N$4)=Dashboard!$N$5,MAX($B$4:$B2138)+1,0)</f>
        <v>0</v>
      </c>
      <c r="C2139" s="24">
        <v>2135</v>
      </c>
      <c r="D2139" s="432" t="str">
        <f>IF(C2139&gt;'C'!$Q$7,"",VLOOKUP(C2139,'C'!$O$9:$P$10,2,FALSE))</f>
        <v/>
      </c>
    </row>
    <row r="2140" spans="2:4" x14ac:dyDescent="0.2">
      <c r="B2140" s="431">
        <f>IF(LEFT($D2140,Dashboard!$N$4)=Dashboard!$N$5,MAX($B$4:$B2139)+1,0)</f>
        <v>0</v>
      </c>
      <c r="C2140" s="24">
        <v>2136</v>
      </c>
      <c r="D2140" s="432" t="str">
        <f>IF(C2140&gt;'C'!$Q$7,"",VLOOKUP(C2140,'C'!$O$9:$P$10,2,FALSE))</f>
        <v/>
      </c>
    </row>
    <row r="2141" spans="2:4" x14ac:dyDescent="0.2">
      <c r="B2141" s="431">
        <f>IF(LEFT($D2141,Dashboard!$N$4)=Dashboard!$N$5,MAX($B$4:$B2140)+1,0)</f>
        <v>0</v>
      </c>
      <c r="C2141" s="24">
        <v>2137</v>
      </c>
      <c r="D2141" s="432" t="str">
        <f>IF(C2141&gt;'C'!$Q$7,"",VLOOKUP(C2141,'C'!$O$9:$P$10,2,FALSE))</f>
        <v/>
      </c>
    </row>
    <row r="2142" spans="2:4" x14ac:dyDescent="0.2">
      <c r="B2142" s="431">
        <f>IF(LEFT($D2142,Dashboard!$N$4)=Dashboard!$N$5,MAX($B$4:$B2141)+1,0)</f>
        <v>0</v>
      </c>
      <c r="C2142" s="24">
        <v>2138</v>
      </c>
      <c r="D2142" s="432" t="str">
        <f>IF(C2142&gt;'C'!$Q$7,"",VLOOKUP(C2142,'C'!$O$9:$P$10,2,FALSE))</f>
        <v/>
      </c>
    </row>
    <row r="2143" spans="2:4" x14ac:dyDescent="0.2">
      <c r="B2143" s="431">
        <f>IF(LEFT($D2143,Dashboard!$N$4)=Dashboard!$N$5,MAX($B$4:$B2142)+1,0)</f>
        <v>0</v>
      </c>
      <c r="C2143" s="24">
        <v>2139</v>
      </c>
      <c r="D2143" s="432" t="str">
        <f>IF(C2143&gt;'C'!$Q$7,"",VLOOKUP(C2143,'C'!$O$9:$P$10,2,FALSE))</f>
        <v/>
      </c>
    </row>
    <row r="2144" spans="2:4" x14ac:dyDescent="0.2">
      <c r="B2144" s="431">
        <f>IF(LEFT($D2144,Dashboard!$N$4)=Dashboard!$N$5,MAX($B$4:$B2143)+1,0)</f>
        <v>0</v>
      </c>
      <c r="C2144" s="24">
        <v>2140</v>
      </c>
      <c r="D2144" s="432" t="str">
        <f>IF(C2144&gt;'C'!$Q$7,"",VLOOKUP(C2144,'C'!$O$9:$P$10,2,FALSE))</f>
        <v/>
      </c>
    </row>
    <row r="2145" spans="2:4" x14ac:dyDescent="0.2">
      <c r="B2145" s="431">
        <f>IF(LEFT($D2145,Dashboard!$N$4)=Dashboard!$N$5,MAX($B$4:$B2144)+1,0)</f>
        <v>0</v>
      </c>
      <c r="C2145" s="24">
        <v>2141</v>
      </c>
      <c r="D2145" s="432" t="str">
        <f>IF(C2145&gt;'C'!$Q$7,"",VLOOKUP(C2145,'C'!$O$9:$P$10,2,FALSE))</f>
        <v/>
      </c>
    </row>
    <row r="2146" spans="2:4" x14ac:dyDescent="0.2">
      <c r="B2146" s="431">
        <f>IF(LEFT($D2146,Dashboard!$N$4)=Dashboard!$N$5,MAX($B$4:$B2145)+1,0)</f>
        <v>0</v>
      </c>
      <c r="C2146" s="24">
        <v>2142</v>
      </c>
      <c r="D2146" s="432" t="str">
        <f>IF(C2146&gt;'C'!$Q$7,"",VLOOKUP(C2146,'C'!$O$9:$P$10,2,FALSE))</f>
        <v/>
      </c>
    </row>
    <row r="2147" spans="2:4" x14ac:dyDescent="0.2">
      <c r="B2147" s="431">
        <f>IF(LEFT($D2147,Dashboard!$N$4)=Dashboard!$N$5,MAX($B$4:$B2146)+1,0)</f>
        <v>0</v>
      </c>
      <c r="C2147" s="24">
        <v>2143</v>
      </c>
      <c r="D2147" s="432" t="str">
        <f>IF(C2147&gt;'C'!$Q$7,"",VLOOKUP(C2147,'C'!$O$9:$P$10,2,FALSE))</f>
        <v/>
      </c>
    </row>
    <row r="2148" spans="2:4" x14ac:dyDescent="0.2">
      <c r="B2148" s="431">
        <f>IF(LEFT($D2148,Dashboard!$N$4)=Dashboard!$N$5,MAX($B$4:$B2147)+1,0)</f>
        <v>0</v>
      </c>
      <c r="C2148" s="24">
        <v>2144</v>
      </c>
      <c r="D2148" s="432" t="str">
        <f>IF(C2148&gt;'C'!$Q$7,"",VLOOKUP(C2148,'C'!$O$9:$P$10,2,FALSE))</f>
        <v/>
      </c>
    </row>
    <row r="2149" spans="2:4" x14ac:dyDescent="0.2">
      <c r="B2149" s="431">
        <f>IF(LEFT($D2149,Dashboard!$N$4)=Dashboard!$N$5,MAX($B$4:$B2148)+1,0)</f>
        <v>0</v>
      </c>
      <c r="C2149" s="24">
        <v>2145</v>
      </c>
      <c r="D2149" s="432" t="str">
        <f>IF(C2149&gt;'C'!$Q$7,"",VLOOKUP(C2149,'C'!$O$9:$P$10,2,FALSE))</f>
        <v/>
      </c>
    </row>
    <row r="2150" spans="2:4" x14ac:dyDescent="0.2">
      <c r="B2150" s="431">
        <f>IF(LEFT($D2150,Dashboard!$N$4)=Dashboard!$N$5,MAX($B$4:$B2149)+1,0)</f>
        <v>0</v>
      </c>
      <c r="C2150" s="24">
        <v>2146</v>
      </c>
      <c r="D2150" s="432" t="str">
        <f>IF(C2150&gt;'C'!$Q$7,"",VLOOKUP(C2150,'C'!$O$9:$P$10,2,FALSE))</f>
        <v/>
      </c>
    </row>
    <row r="2151" spans="2:4" x14ac:dyDescent="0.2">
      <c r="B2151" s="431">
        <f>IF(LEFT($D2151,Dashboard!$N$4)=Dashboard!$N$5,MAX($B$4:$B2150)+1,0)</f>
        <v>0</v>
      </c>
      <c r="C2151" s="24">
        <v>2147</v>
      </c>
      <c r="D2151" s="432" t="str">
        <f>IF(C2151&gt;'C'!$Q$7,"",VLOOKUP(C2151,'C'!$O$9:$P$10,2,FALSE))</f>
        <v/>
      </c>
    </row>
    <row r="2152" spans="2:4" x14ac:dyDescent="0.2">
      <c r="B2152" s="431">
        <f>IF(LEFT($D2152,Dashboard!$N$4)=Dashboard!$N$5,MAX($B$4:$B2151)+1,0)</f>
        <v>0</v>
      </c>
      <c r="C2152" s="24">
        <v>2148</v>
      </c>
      <c r="D2152" s="432" t="str">
        <f>IF(C2152&gt;'C'!$Q$7,"",VLOOKUP(C2152,'C'!$O$9:$P$10,2,FALSE))</f>
        <v/>
      </c>
    </row>
    <row r="2153" spans="2:4" x14ac:dyDescent="0.2">
      <c r="B2153" s="431">
        <f>IF(LEFT($D2153,Dashboard!$N$4)=Dashboard!$N$5,MAX($B$4:$B2152)+1,0)</f>
        <v>0</v>
      </c>
      <c r="C2153" s="24">
        <v>2149</v>
      </c>
      <c r="D2153" s="432" t="str">
        <f>IF(C2153&gt;'C'!$Q$7,"",VLOOKUP(C2153,'C'!$O$9:$P$10,2,FALSE))</f>
        <v/>
      </c>
    </row>
    <row r="2154" spans="2:4" x14ac:dyDescent="0.2">
      <c r="B2154" s="431">
        <f>IF(LEFT($D2154,Dashboard!$N$4)=Dashboard!$N$5,MAX($B$4:$B2153)+1,0)</f>
        <v>0</v>
      </c>
      <c r="C2154" s="24">
        <v>2150</v>
      </c>
      <c r="D2154" s="432" t="str">
        <f>IF(C2154&gt;'C'!$Q$7,"",VLOOKUP(C2154,'C'!$O$9:$P$10,2,FALSE))</f>
        <v/>
      </c>
    </row>
    <row r="2155" spans="2:4" x14ac:dyDescent="0.2">
      <c r="B2155" s="431">
        <f>IF(LEFT($D2155,Dashboard!$N$4)=Dashboard!$N$5,MAX($B$4:$B2154)+1,0)</f>
        <v>0</v>
      </c>
      <c r="C2155" s="24">
        <v>2151</v>
      </c>
      <c r="D2155" s="432" t="str">
        <f>IF(C2155&gt;'C'!$Q$7,"",VLOOKUP(C2155,'C'!$O$9:$P$10,2,FALSE))</f>
        <v/>
      </c>
    </row>
    <row r="2156" spans="2:4" x14ac:dyDescent="0.2">
      <c r="B2156" s="431">
        <f>IF(LEFT($D2156,Dashboard!$N$4)=Dashboard!$N$5,MAX($B$4:$B2155)+1,0)</f>
        <v>0</v>
      </c>
      <c r="C2156" s="24">
        <v>2152</v>
      </c>
      <c r="D2156" s="432" t="str">
        <f>IF(C2156&gt;'C'!$Q$7,"",VLOOKUP(C2156,'C'!$O$9:$P$10,2,FALSE))</f>
        <v/>
      </c>
    </row>
    <row r="2157" spans="2:4" x14ac:dyDescent="0.2">
      <c r="B2157" s="431">
        <f>IF(LEFT($D2157,Dashboard!$N$4)=Dashboard!$N$5,MAX($B$4:$B2156)+1,0)</f>
        <v>0</v>
      </c>
      <c r="C2157" s="24">
        <v>2153</v>
      </c>
      <c r="D2157" s="432" t="str">
        <f>IF(C2157&gt;'C'!$Q$7,"",VLOOKUP(C2157,'C'!$O$9:$P$10,2,FALSE))</f>
        <v/>
      </c>
    </row>
    <row r="2158" spans="2:4" x14ac:dyDescent="0.2">
      <c r="B2158" s="431">
        <f>IF(LEFT($D2158,Dashboard!$N$4)=Dashboard!$N$5,MAX($B$4:$B2157)+1,0)</f>
        <v>0</v>
      </c>
      <c r="C2158" s="24">
        <v>2154</v>
      </c>
      <c r="D2158" s="432" t="str">
        <f>IF(C2158&gt;'C'!$Q$7,"",VLOOKUP(C2158,'C'!$O$9:$P$10,2,FALSE))</f>
        <v/>
      </c>
    </row>
    <row r="2159" spans="2:4" x14ac:dyDescent="0.2">
      <c r="B2159" s="431">
        <f>IF(LEFT($D2159,Dashboard!$N$4)=Dashboard!$N$5,MAX($B$4:$B2158)+1,0)</f>
        <v>0</v>
      </c>
      <c r="C2159" s="24">
        <v>2155</v>
      </c>
      <c r="D2159" s="432" t="str">
        <f>IF(C2159&gt;'C'!$Q$7,"",VLOOKUP(C2159,'C'!$O$9:$P$10,2,FALSE))</f>
        <v/>
      </c>
    </row>
    <row r="2160" spans="2:4" x14ac:dyDescent="0.2">
      <c r="B2160" s="431">
        <f>IF(LEFT($D2160,Dashboard!$N$4)=Dashboard!$N$5,MAX($B$4:$B2159)+1,0)</f>
        <v>0</v>
      </c>
      <c r="C2160" s="24">
        <v>2156</v>
      </c>
      <c r="D2160" s="432" t="str">
        <f>IF(C2160&gt;'C'!$Q$7,"",VLOOKUP(C2160,'C'!$O$9:$P$10,2,FALSE))</f>
        <v/>
      </c>
    </row>
    <row r="2161" spans="2:4" x14ac:dyDescent="0.2">
      <c r="B2161" s="431">
        <f>IF(LEFT($D2161,Dashboard!$N$4)=Dashboard!$N$5,MAX($B$4:$B2160)+1,0)</f>
        <v>0</v>
      </c>
      <c r="C2161" s="24">
        <v>2157</v>
      </c>
      <c r="D2161" s="432" t="str">
        <f>IF(C2161&gt;'C'!$Q$7,"",VLOOKUP(C2161,'C'!$O$9:$P$10,2,FALSE))</f>
        <v/>
      </c>
    </row>
    <row r="2162" spans="2:4" x14ac:dyDescent="0.2">
      <c r="B2162" s="431">
        <f>IF(LEFT($D2162,Dashboard!$N$4)=Dashboard!$N$5,MAX($B$4:$B2161)+1,0)</f>
        <v>0</v>
      </c>
      <c r="C2162" s="24">
        <v>2158</v>
      </c>
      <c r="D2162" s="432" t="str">
        <f>IF(C2162&gt;'C'!$Q$7,"",VLOOKUP(C2162,'C'!$O$9:$P$10,2,FALSE))</f>
        <v/>
      </c>
    </row>
    <row r="2163" spans="2:4" x14ac:dyDescent="0.2">
      <c r="B2163" s="431">
        <f>IF(LEFT($D2163,Dashboard!$N$4)=Dashboard!$N$5,MAX($B$4:$B2162)+1,0)</f>
        <v>0</v>
      </c>
      <c r="C2163" s="24">
        <v>2159</v>
      </c>
      <c r="D2163" s="432" t="str">
        <f>IF(C2163&gt;'C'!$Q$7,"",VLOOKUP(C2163,'C'!$O$9:$P$10,2,FALSE))</f>
        <v/>
      </c>
    </row>
    <row r="2164" spans="2:4" x14ac:dyDescent="0.2">
      <c r="B2164" s="431">
        <f>IF(LEFT($D2164,Dashboard!$N$4)=Dashboard!$N$5,MAX($B$4:$B2163)+1,0)</f>
        <v>0</v>
      </c>
      <c r="C2164" s="24">
        <v>2160</v>
      </c>
      <c r="D2164" s="432" t="str">
        <f>IF(C2164&gt;'C'!$Q$7,"",VLOOKUP(C2164,'C'!$O$9:$P$10,2,FALSE))</f>
        <v/>
      </c>
    </row>
    <row r="2165" spans="2:4" x14ac:dyDescent="0.2">
      <c r="B2165" s="431">
        <f>IF(LEFT($D2165,Dashboard!$N$4)=Dashboard!$N$5,MAX($B$4:$B2164)+1,0)</f>
        <v>0</v>
      </c>
      <c r="C2165" s="24">
        <v>2161</v>
      </c>
      <c r="D2165" s="432" t="str">
        <f>IF(C2165&gt;'C'!$Q$7,"",VLOOKUP(C2165,'C'!$O$9:$P$10,2,FALSE))</f>
        <v/>
      </c>
    </row>
    <row r="2166" spans="2:4" x14ac:dyDescent="0.2">
      <c r="B2166" s="431">
        <f>IF(LEFT($D2166,Dashboard!$N$4)=Dashboard!$N$5,MAX($B$4:$B2165)+1,0)</f>
        <v>0</v>
      </c>
      <c r="C2166" s="24">
        <v>2162</v>
      </c>
      <c r="D2166" s="432" t="str">
        <f>IF(C2166&gt;'C'!$Q$7,"",VLOOKUP(C2166,'C'!$O$9:$P$10,2,FALSE))</f>
        <v/>
      </c>
    </row>
    <row r="2167" spans="2:4" x14ac:dyDescent="0.2">
      <c r="B2167" s="431">
        <f>IF(LEFT($D2167,Dashboard!$N$4)=Dashboard!$N$5,MAX($B$4:$B2166)+1,0)</f>
        <v>0</v>
      </c>
      <c r="C2167" s="24">
        <v>2163</v>
      </c>
      <c r="D2167" s="432" t="str">
        <f>IF(C2167&gt;'C'!$Q$7,"",VLOOKUP(C2167,'C'!$O$9:$P$10,2,FALSE))</f>
        <v/>
      </c>
    </row>
    <row r="2168" spans="2:4" x14ac:dyDescent="0.2">
      <c r="B2168" s="431">
        <f>IF(LEFT($D2168,Dashboard!$N$4)=Dashboard!$N$5,MAX($B$4:$B2167)+1,0)</f>
        <v>0</v>
      </c>
      <c r="C2168" s="24">
        <v>2164</v>
      </c>
      <c r="D2168" s="432" t="str">
        <f>IF(C2168&gt;'C'!$Q$7,"",VLOOKUP(C2168,'C'!$O$9:$P$10,2,FALSE))</f>
        <v/>
      </c>
    </row>
    <row r="2169" spans="2:4" x14ac:dyDescent="0.2">
      <c r="B2169" s="431">
        <f>IF(LEFT($D2169,Dashboard!$N$4)=Dashboard!$N$5,MAX($B$4:$B2168)+1,0)</f>
        <v>0</v>
      </c>
      <c r="C2169" s="24">
        <v>2165</v>
      </c>
      <c r="D2169" s="432" t="str">
        <f>IF(C2169&gt;'C'!$Q$7,"",VLOOKUP(C2169,'C'!$O$9:$P$10,2,FALSE))</f>
        <v/>
      </c>
    </row>
    <row r="2170" spans="2:4" x14ac:dyDescent="0.2">
      <c r="B2170" s="431">
        <f>IF(LEFT($D2170,Dashboard!$N$4)=Dashboard!$N$5,MAX($B$4:$B2169)+1,0)</f>
        <v>0</v>
      </c>
      <c r="C2170" s="24">
        <v>2166</v>
      </c>
      <c r="D2170" s="432" t="str">
        <f>IF(C2170&gt;'C'!$Q$7,"",VLOOKUP(C2170,'C'!$O$9:$P$10,2,FALSE))</f>
        <v/>
      </c>
    </row>
    <row r="2171" spans="2:4" x14ac:dyDescent="0.2">
      <c r="B2171" s="431">
        <f>IF(LEFT($D2171,Dashboard!$N$4)=Dashboard!$N$5,MAX($B$4:$B2170)+1,0)</f>
        <v>0</v>
      </c>
      <c r="C2171" s="24">
        <v>2167</v>
      </c>
      <c r="D2171" s="432" t="str">
        <f>IF(C2171&gt;'C'!$Q$7,"",VLOOKUP(C2171,'C'!$O$9:$P$10,2,FALSE))</f>
        <v/>
      </c>
    </row>
    <row r="2172" spans="2:4" x14ac:dyDescent="0.2">
      <c r="B2172" s="431">
        <f>IF(LEFT($D2172,Dashboard!$N$4)=Dashboard!$N$5,MAX($B$4:$B2171)+1,0)</f>
        <v>0</v>
      </c>
      <c r="C2172" s="24">
        <v>2168</v>
      </c>
      <c r="D2172" s="432" t="str">
        <f>IF(C2172&gt;'C'!$Q$7,"",VLOOKUP(C2172,'C'!$O$9:$P$10,2,FALSE))</f>
        <v/>
      </c>
    </row>
    <row r="2173" spans="2:4" x14ac:dyDescent="0.2">
      <c r="B2173" s="431">
        <f>IF(LEFT($D2173,Dashboard!$N$4)=Dashboard!$N$5,MAX($B$4:$B2172)+1,0)</f>
        <v>0</v>
      </c>
      <c r="C2173" s="24">
        <v>2169</v>
      </c>
      <c r="D2173" s="432" t="str">
        <f>IF(C2173&gt;'C'!$Q$7,"",VLOOKUP(C2173,'C'!$O$9:$P$10,2,FALSE))</f>
        <v/>
      </c>
    </row>
    <row r="2174" spans="2:4" x14ac:dyDescent="0.2">
      <c r="B2174" s="431">
        <f>IF(LEFT($D2174,Dashboard!$N$4)=Dashboard!$N$5,MAX($B$4:$B2173)+1,0)</f>
        <v>0</v>
      </c>
      <c r="C2174" s="24">
        <v>2170</v>
      </c>
      <c r="D2174" s="432" t="str">
        <f>IF(C2174&gt;'C'!$Q$7,"",VLOOKUP(C2174,'C'!$O$9:$P$10,2,FALSE))</f>
        <v/>
      </c>
    </row>
    <row r="2175" spans="2:4" x14ac:dyDescent="0.2">
      <c r="B2175" s="431">
        <f>IF(LEFT($D2175,Dashboard!$N$4)=Dashboard!$N$5,MAX($B$4:$B2174)+1,0)</f>
        <v>0</v>
      </c>
      <c r="C2175" s="24">
        <v>2171</v>
      </c>
      <c r="D2175" s="432" t="str">
        <f>IF(C2175&gt;'C'!$Q$7,"",VLOOKUP(C2175,'C'!$O$9:$P$10,2,FALSE))</f>
        <v/>
      </c>
    </row>
    <row r="2176" spans="2:4" x14ac:dyDescent="0.2">
      <c r="B2176" s="431">
        <f>IF(LEFT($D2176,Dashboard!$N$4)=Dashboard!$N$5,MAX($B$4:$B2175)+1,0)</f>
        <v>0</v>
      </c>
      <c r="C2176" s="24">
        <v>2172</v>
      </c>
      <c r="D2176" s="432" t="str">
        <f>IF(C2176&gt;'C'!$Q$7,"",VLOOKUP(C2176,'C'!$O$9:$P$10,2,FALSE))</f>
        <v/>
      </c>
    </row>
    <row r="2177" spans="2:4" x14ac:dyDescent="0.2">
      <c r="B2177" s="431">
        <f>IF(LEFT($D2177,Dashboard!$N$4)=Dashboard!$N$5,MAX($B$4:$B2176)+1,0)</f>
        <v>0</v>
      </c>
      <c r="C2177" s="24">
        <v>2173</v>
      </c>
      <c r="D2177" s="432" t="str">
        <f>IF(C2177&gt;'C'!$Q$7,"",VLOOKUP(C2177,'C'!$O$9:$P$10,2,FALSE))</f>
        <v/>
      </c>
    </row>
    <row r="2178" spans="2:4" x14ac:dyDescent="0.2">
      <c r="B2178" s="431">
        <f>IF(LEFT($D2178,Dashboard!$N$4)=Dashboard!$N$5,MAX($B$4:$B2177)+1,0)</f>
        <v>0</v>
      </c>
      <c r="C2178" s="24">
        <v>2174</v>
      </c>
      <c r="D2178" s="432" t="str">
        <f>IF(C2178&gt;'C'!$Q$7,"",VLOOKUP(C2178,'C'!$O$9:$P$10,2,FALSE))</f>
        <v/>
      </c>
    </row>
    <row r="2179" spans="2:4" x14ac:dyDescent="0.2">
      <c r="B2179" s="431">
        <f>IF(LEFT($D2179,Dashboard!$N$4)=Dashboard!$N$5,MAX($B$4:$B2178)+1,0)</f>
        <v>0</v>
      </c>
      <c r="C2179" s="24">
        <v>2175</v>
      </c>
      <c r="D2179" s="432" t="str">
        <f>IF(C2179&gt;'C'!$Q$7,"",VLOOKUP(C2179,'C'!$O$9:$P$10,2,FALSE))</f>
        <v/>
      </c>
    </row>
    <row r="2180" spans="2:4" x14ac:dyDescent="0.2">
      <c r="B2180" s="431">
        <f>IF(LEFT($D2180,Dashboard!$N$4)=Dashboard!$N$5,MAX($B$4:$B2179)+1,0)</f>
        <v>0</v>
      </c>
      <c r="C2180" s="24">
        <v>2176</v>
      </c>
      <c r="D2180" s="432" t="str">
        <f>IF(C2180&gt;'C'!$Q$7,"",VLOOKUP(C2180,'C'!$O$9:$P$10,2,FALSE))</f>
        <v/>
      </c>
    </row>
    <row r="2181" spans="2:4" x14ac:dyDescent="0.2">
      <c r="B2181" s="431">
        <f>IF(LEFT($D2181,Dashboard!$N$4)=Dashboard!$N$5,MAX($B$4:$B2180)+1,0)</f>
        <v>0</v>
      </c>
      <c r="C2181" s="24">
        <v>2177</v>
      </c>
      <c r="D2181" s="432" t="str">
        <f>IF(C2181&gt;'C'!$Q$7,"",VLOOKUP(C2181,'C'!$O$9:$P$10,2,FALSE))</f>
        <v/>
      </c>
    </row>
    <row r="2182" spans="2:4" x14ac:dyDescent="0.2">
      <c r="B2182" s="431">
        <f>IF(LEFT($D2182,Dashboard!$N$4)=Dashboard!$N$5,MAX($B$4:$B2181)+1,0)</f>
        <v>0</v>
      </c>
      <c r="C2182" s="24">
        <v>2178</v>
      </c>
      <c r="D2182" s="432" t="str">
        <f>IF(C2182&gt;'C'!$Q$7,"",VLOOKUP(C2182,'C'!$O$9:$P$10,2,FALSE))</f>
        <v/>
      </c>
    </row>
    <row r="2183" spans="2:4" x14ac:dyDescent="0.2">
      <c r="B2183" s="431">
        <f>IF(LEFT($D2183,Dashboard!$N$4)=Dashboard!$N$5,MAX($B$4:$B2182)+1,0)</f>
        <v>0</v>
      </c>
      <c r="C2183" s="24">
        <v>2179</v>
      </c>
      <c r="D2183" s="432" t="str">
        <f>IF(C2183&gt;'C'!$Q$7,"",VLOOKUP(C2183,'C'!$O$9:$P$10,2,FALSE))</f>
        <v/>
      </c>
    </row>
    <row r="2184" spans="2:4" x14ac:dyDescent="0.2">
      <c r="B2184" s="431">
        <f>IF(LEFT($D2184,Dashboard!$N$4)=Dashboard!$N$5,MAX($B$4:$B2183)+1,0)</f>
        <v>0</v>
      </c>
      <c r="C2184" s="24">
        <v>2180</v>
      </c>
      <c r="D2184" s="432" t="str">
        <f>IF(C2184&gt;'C'!$Q$7,"",VLOOKUP(C2184,'C'!$O$9:$P$10,2,FALSE))</f>
        <v/>
      </c>
    </row>
    <row r="2185" spans="2:4" x14ac:dyDescent="0.2">
      <c r="B2185" s="431">
        <f>IF(LEFT($D2185,Dashboard!$N$4)=Dashboard!$N$5,MAX($B$4:$B2184)+1,0)</f>
        <v>0</v>
      </c>
      <c r="C2185" s="24">
        <v>2181</v>
      </c>
      <c r="D2185" s="432" t="str">
        <f>IF(C2185&gt;'C'!$Q$7,"",VLOOKUP(C2185,'C'!$O$9:$P$10,2,FALSE))</f>
        <v/>
      </c>
    </row>
    <row r="2186" spans="2:4" x14ac:dyDescent="0.2">
      <c r="B2186" s="431">
        <f>IF(LEFT($D2186,Dashboard!$N$4)=Dashboard!$N$5,MAX($B$4:$B2185)+1,0)</f>
        <v>0</v>
      </c>
      <c r="C2186" s="24">
        <v>2182</v>
      </c>
      <c r="D2186" s="432" t="str">
        <f>IF(C2186&gt;'C'!$Q$7,"",VLOOKUP(C2186,'C'!$O$9:$P$10,2,FALSE))</f>
        <v/>
      </c>
    </row>
    <row r="2187" spans="2:4" x14ac:dyDescent="0.2">
      <c r="B2187" s="431">
        <f>IF(LEFT($D2187,Dashboard!$N$4)=Dashboard!$N$5,MAX($B$4:$B2186)+1,0)</f>
        <v>0</v>
      </c>
      <c r="C2187" s="24">
        <v>2183</v>
      </c>
      <c r="D2187" s="432" t="str">
        <f>IF(C2187&gt;'C'!$Q$7,"",VLOOKUP(C2187,'C'!$O$9:$P$10,2,FALSE))</f>
        <v/>
      </c>
    </row>
    <row r="2188" spans="2:4" x14ac:dyDescent="0.2">
      <c r="B2188" s="431">
        <f>IF(LEFT($D2188,Dashboard!$N$4)=Dashboard!$N$5,MAX($B$4:$B2187)+1,0)</f>
        <v>0</v>
      </c>
      <c r="C2188" s="24">
        <v>2184</v>
      </c>
      <c r="D2188" s="432" t="str">
        <f>IF(C2188&gt;'C'!$Q$7,"",VLOOKUP(C2188,'C'!$O$9:$P$10,2,FALSE))</f>
        <v/>
      </c>
    </row>
    <row r="2189" spans="2:4" x14ac:dyDescent="0.2">
      <c r="B2189" s="431">
        <f>IF(LEFT($D2189,Dashboard!$N$4)=Dashboard!$N$5,MAX($B$4:$B2188)+1,0)</f>
        <v>0</v>
      </c>
      <c r="C2189" s="24">
        <v>2185</v>
      </c>
      <c r="D2189" s="432" t="str">
        <f>IF(C2189&gt;'C'!$Q$7,"",VLOOKUP(C2189,'C'!$O$9:$P$10,2,FALSE))</f>
        <v/>
      </c>
    </row>
    <row r="2190" spans="2:4" x14ac:dyDescent="0.2">
      <c r="B2190" s="431">
        <f>IF(LEFT($D2190,Dashboard!$N$4)=Dashboard!$N$5,MAX($B$4:$B2189)+1,0)</f>
        <v>0</v>
      </c>
      <c r="C2190" s="24">
        <v>2186</v>
      </c>
      <c r="D2190" s="432" t="str">
        <f>IF(C2190&gt;'C'!$Q$7,"",VLOOKUP(C2190,'C'!$O$9:$P$10,2,FALSE))</f>
        <v/>
      </c>
    </row>
    <row r="2191" spans="2:4" x14ac:dyDescent="0.2">
      <c r="B2191" s="431">
        <f>IF(LEFT($D2191,Dashboard!$N$4)=Dashboard!$N$5,MAX($B$4:$B2190)+1,0)</f>
        <v>0</v>
      </c>
      <c r="C2191" s="24">
        <v>2187</v>
      </c>
      <c r="D2191" s="432" t="str">
        <f>IF(C2191&gt;'C'!$Q$7,"",VLOOKUP(C2191,'C'!$O$9:$P$10,2,FALSE))</f>
        <v/>
      </c>
    </row>
    <row r="2192" spans="2:4" x14ac:dyDescent="0.2">
      <c r="B2192" s="431">
        <f>IF(LEFT($D2192,Dashboard!$N$4)=Dashboard!$N$5,MAX($B$4:$B2191)+1,0)</f>
        <v>0</v>
      </c>
      <c r="C2192" s="24">
        <v>2188</v>
      </c>
      <c r="D2192" s="432" t="str">
        <f>IF(C2192&gt;'C'!$Q$7,"",VLOOKUP(C2192,'C'!$O$9:$P$10,2,FALSE))</f>
        <v/>
      </c>
    </row>
    <row r="2193" spans="2:4" x14ac:dyDescent="0.2">
      <c r="B2193" s="431">
        <f>IF(LEFT($D2193,Dashboard!$N$4)=Dashboard!$N$5,MAX($B$4:$B2192)+1,0)</f>
        <v>0</v>
      </c>
      <c r="C2193" s="24">
        <v>2189</v>
      </c>
      <c r="D2193" s="432" t="str">
        <f>IF(C2193&gt;'C'!$Q$7,"",VLOOKUP(C2193,'C'!$O$9:$P$10,2,FALSE))</f>
        <v/>
      </c>
    </row>
    <row r="2194" spans="2:4" x14ac:dyDescent="0.2">
      <c r="B2194" s="431">
        <f>IF(LEFT($D2194,Dashboard!$N$4)=Dashboard!$N$5,MAX($B$4:$B2193)+1,0)</f>
        <v>0</v>
      </c>
      <c r="C2194" s="24">
        <v>2190</v>
      </c>
      <c r="D2194" s="432" t="str">
        <f>IF(C2194&gt;'C'!$Q$7,"",VLOOKUP(C2194,'C'!$O$9:$P$10,2,FALSE))</f>
        <v/>
      </c>
    </row>
    <row r="2195" spans="2:4" x14ac:dyDescent="0.2">
      <c r="B2195" s="431">
        <f>IF(LEFT($D2195,Dashboard!$N$4)=Dashboard!$N$5,MAX($B$4:$B2194)+1,0)</f>
        <v>0</v>
      </c>
      <c r="C2195" s="24">
        <v>2191</v>
      </c>
      <c r="D2195" s="432" t="str">
        <f>IF(C2195&gt;'C'!$Q$7,"",VLOOKUP(C2195,'C'!$O$9:$P$10,2,FALSE))</f>
        <v/>
      </c>
    </row>
    <row r="2196" spans="2:4" x14ac:dyDescent="0.2">
      <c r="B2196" s="431">
        <f>IF(LEFT($D2196,Dashboard!$N$4)=Dashboard!$N$5,MAX($B$4:$B2195)+1,0)</f>
        <v>0</v>
      </c>
      <c r="C2196" s="24">
        <v>2192</v>
      </c>
      <c r="D2196" s="432" t="str">
        <f>IF(C2196&gt;'C'!$Q$7,"",VLOOKUP(C2196,'C'!$O$9:$P$10,2,FALSE))</f>
        <v/>
      </c>
    </row>
    <row r="2197" spans="2:4" x14ac:dyDescent="0.2">
      <c r="B2197" s="431">
        <f>IF(LEFT($D2197,Dashboard!$N$4)=Dashboard!$N$5,MAX($B$4:$B2196)+1,0)</f>
        <v>0</v>
      </c>
      <c r="C2197" s="24">
        <v>2193</v>
      </c>
      <c r="D2197" s="432" t="str">
        <f>IF(C2197&gt;'C'!$Q$7,"",VLOOKUP(C2197,'C'!$O$9:$P$10,2,FALSE))</f>
        <v/>
      </c>
    </row>
    <row r="2198" spans="2:4" x14ac:dyDescent="0.2">
      <c r="B2198" s="431">
        <f>IF(LEFT($D2198,Dashboard!$N$4)=Dashboard!$N$5,MAX($B$4:$B2197)+1,0)</f>
        <v>0</v>
      </c>
      <c r="C2198" s="24">
        <v>2194</v>
      </c>
      <c r="D2198" s="432" t="str">
        <f>IF(C2198&gt;'C'!$Q$7,"",VLOOKUP(C2198,'C'!$O$9:$P$10,2,FALSE))</f>
        <v/>
      </c>
    </row>
    <row r="2199" spans="2:4" x14ac:dyDescent="0.2">
      <c r="B2199" s="431">
        <f>IF(LEFT($D2199,Dashboard!$N$4)=Dashboard!$N$5,MAX($B$4:$B2198)+1,0)</f>
        <v>0</v>
      </c>
      <c r="C2199" s="24">
        <v>2195</v>
      </c>
      <c r="D2199" s="432" t="str">
        <f>IF(C2199&gt;'C'!$Q$7,"",VLOOKUP(C2199,'C'!$O$9:$P$10,2,FALSE))</f>
        <v/>
      </c>
    </row>
    <row r="2200" spans="2:4" x14ac:dyDescent="0.2">
      <c r="B2200" s="431">
        <f>IF(LEFT($D2200,Dashboard!$N$4)=Dashboard!$N$5,MAX($B$4:$B2199)+1,0)</f>
        <v>0</v>
      </c>
      <c r="C2200" s="24">
        <v>2196</v>
      </c>
      <c r="D2200" s="432" t="str">
        <f>IF(C2200&gt;'C'!$Q$7,"",VLOOKUP(C2200,'C'!$O$9:$P$10,2,FALSE))</f>
        <v/>
      </c>
    </row>
    <row r="2201" spans="2:4" x14ac:dyDescent="0.2">
      <c r="B2201" s="431">
        <f>IF(LEFT($D2201,Dashboard!$N$4)=Dashboard!$N$5,MAX($B$4:$B2200)+1,0)</f>
        <v>0</v>
      </c>
      <c r="C2201" s="24">
        <v>2197</v>
      </c>
      <c r="D2201" s="432" t="str">
        <f>IF(C2201&gt;'C'!$Q$7,"",VLOOKUP(C2201,'C'!$O$9:$P$10,2,FALSE))</f>
        <v/>
      </c>
    </row>
    <row r="2202" spans="2:4" x14ac:dyDescent="0.2">
      <c r="B2202" s="431">
        <f>IF(LEFT($D2202,Dashboard!$N$4)=Dashboard!$N$5,MAX($B$4:$B2201)+1,0)</f>
        <v>0</v>
      </c>
      <c r="C2202" s="24">
        <v>2198</v>
      </c>
      <c r="D2202" s="432" t="str">
        <f>IF(C2202&gt;'C'!$Q$7,"",VLOOKUP(C2202,'C'!$O$9:$P$10,2,FALSE))</f>
        <v/>
      </c>
    </row>
    <row r="2203" spans="2:4" x14ac:dyDescent="0.2">
      <c r="B2203" s="431">
        <f>IF(LEFT($D2203,Dashboard!$N$4)=Dashboard!$N$5,MAX($B$4:$B2202)+1,0)</f>
        <v>0</v>
      </c>
      <c r="C2203" s="24">
        <v>2199</v>
      </c>
      <c r="D2203" s="432" t="str">
        <f>IF(C2203&gt;'C'!$Q$7,"",VLOOKUP(C2203,'C'!$O$9:$P$10,2,FALSE))</f>
        <v/>
      </c>
    </row>
    <row r="2204" spans="2:4" x14ac:dyDescent="0.2">
      <c r="B2204" s="431">
        <f>IF(LEFT($D2204,Dashboard!$N$4)=Dashboard!$N$5,MAX($B$4:$B2203)+1,0)</f>
        <v>0</v>
      </c>
      <c r="C2204" s="24">
        <v>2200</v>
      </c>
      <c r="D2204" s="432" t="str">
        <f>IF(C2204&gt;'C'!$Q$7,"",VLOOKUP(C2204,'C'!$O$9:$P$10,2,FALSE))</f>
        <v/>
      </c>
    </row>
    <row r="2205" spans="2:4" x14ac:dyDescent="0.2">
      <c r="B2205" s="431">
        <f>IF(LEFT($D2205,Dashboard!$N$4)=Dashboard!$N$5,MAX($B$4:$B2204)+1,0)</f>
        <v>0</v>
      </c>
      <c r="C2205" s="24">
        <v>2201</v>
      </c>
      <c r="D2205" s="432" t="str">
        <f>IF(C2205&gt;'C'!$Q$7,"",VLOOKUP(C2205,'C'!$O$9:$P$10,2,FALSE))</f>
        <v/>
      </c>
    </row>
    <row r="2206" spans="2:4" x14ac:dyDescent="0.2">
      <c r="B2206" s="431">
        <f>IF(LEFT($D2206,Dashboard!$N$4)=Dashboard!$N$5,MAX($B$4:$B2205)+1,0)</f>
        <v>0</v>
      </c>
      <c r="C2206" s="24">
        <v>2202</v>
      </c>
      <c r="D2206" s="432" t="str">
        <f>IF(C2206&gt;'C'!$Q$7,"",VLOOKUP(C2206,'C'!$O$9:$P$10,2,FALSE))</f>
        <v/>
      </c>
    </row>
    <row r="2207" spans="2:4" x14ac:dyDescent="0.2">
      <c r="B2207" s="431">
        <f>IF(LEFT($D2207,Dashboard!$N$4)=Dashboard!$N$5,MAX($B$4:$B2206)+1,0)</f>
        <v>0</v>
      </c>
      <c r="C2207" s="24">
        <v>2203</v>
      </c>
      <c r="D2207" s="432" t="str">
        <f>IF(C2207&gt;'C'!$Q$7,"",VLOOKUP(C2207,'C'!$O$9:$P$10,2,FALSE))</f>
        <v/>
      </c>
    </row>
    <row r="2208" spans="2:4" x14ac:dyDescent="0.2">
      <c r="B2208" s="431">
        <f>IF(LEFT($D2208,Dashboard!$N$4)=Dashboard!$N$5,MAX($B$4:$B2207)+1,0)</f>
        <v>0</v>
      </c>
      <c r="C2208" s="24">
        <v>2204</v>
      </c>
      <c r="D2208" s="432" t="str">
        <f>IF(C2208&gt;'C'!$Q$7,"",VLOOKUP(C2208,'C'!$O$9:$P$10,2,FALSE))</f>
        <v/>
      </c>
    </row>
    <row r="2209" spans="2:4" x14ac:dyDescent="0.2">
      <c r="B2209" s="431">
        <f>IF(LEFT($D2209,Dashboard!$N$4)=Dashboard!$N$5,MAX($B$4:$B2208)+1,0)</f>
        <v>0</v>
      </c>
      <c r="C2209" s="24">
        <v>2205</v>
      </c>
      <c r="D2209" s="432" t="str">
        <f>IF(C2209&gt;'C'!$Q$7,"",VLOOKUP(C2209,'C'!$O$9:$P$10,2,FALSE))</f>
        <v/>
      </c>
    </row>
    <row r="2210" spans="2:4" x14ac:dyDescent="0.2">
      <c r="B2210" s="431">
        <f>IF(LEFT($D2210,Dashboard!$N$4)=Dashboard!$N$5,MAX($B$4:$B2209)+1,0)</f>
        <v>0</v>
      </c>
      <c r="C2210" s="24">
        <v>2206</v>
      </c>
      <c r="D2210" s="432" t="str">
        <f>IF(C2210&gt;'C'!$Q$7,"",VLOOKUP(C2210,'C'!$O$9:$P$10,2,FALSE))</f>
        <v/>
      </c>
    </row>
    <row r="2211" spans="2:4" x14ac:dyDescent="0.2">
      <c r="B2211" s="431">
        <f>IF(LEFT($D2211,Dashboard!$N$4)=Dashboard!$N$5,MAX($B$4:$B2210)+1,0)</f>
        <v>0</v>
      </c>
      <c r="C2211" s="24">
        <v>2207</v>
      </c>
      <c r="D2211" s="432" t="str">
        <f>IF(C2211&gt;'C'!$Q$7,"",VLOOKUP(C2211,'C'!$O$9:$P$10,2,FALSE))</f>
        <v/>
      </c>
    </row>
    <row r="2212" spans="2:4" x14ac:dyDescent="0.2">
      <c r="B2212" s="431">
        <f>IF(LEFT($D2212,Dashboard!$N$4)=Dashboard!$N$5,MAX($B$4:$B2211)+1,0)</f>
        <v>0</v>
      </c>
      <c r="C2212" s="24">
        <v>2208</v>
      </c>
      <c r="D2212" s="432" t="str">
        <f>IF(C2212&gt;'C'!$Q$7,"",VLOOKUP(C2212,'C'!$O$9:$P$10,2,FALSE))</f>
        <v/>
      </c>
    </row>
    <row r="2213" spans="2:4" x14ac:dyDescent="0.2">
      <c r="B2213" s="431">
        <f>IF(LEFT($D2213,Dashboard!$N$4)=Dashboard!$N$5,MAX($B$4:$B2212)+1,0)</f>
        <v>0</v>
      </c>
      <c r="C2213" s="24">
        <v>2209</v>
      </c>
      <c r="D2213" s="432" t="str">
        <f>IF(C2213&gt;'C'!$Q$7,"",VLOOKUP(C2213,'C'!$O$9:$P$10,2,FALSE))</f>
        <v/>
      </c>
    </row>
    <row r="2214" spans="2:4" x14ac:dyDescent="0.2">
      <c r="B2214" s="431">
        <f>IF(LEFT($D2214,Dashboard!$N$4)=Dashboard!$N$5,MAX($B$4:$B2213)+1,0)</f>
        <v>0</v>
      </c>
      <c r="C2214" s="24">
        <v>2210</v>
      </c>
      <c r="D2214" s="432" t="str">
        <f>IF(C2214&gt;'C'!$Q$7,"",VLOOKUP(C2214,'C'!$O$9:$P$10,2,FALSE))</f>
        <v/>
      </c>
    </row>
    <row r="2215" spans="2:4" x14ac:dyDescent="0.2">
      <c r="B2215" s="431">
        <f>IF(LEFT($D2215,Dashboard!$N$4)=Dashboard!$N$5,MAX($B$4:$B2214)+1,0)</f>
        <v>0</v>
      </c>
      <c r="C2215" s="24">
        <v>2211</v>
      </c>
      <c r="D2215" s="432" t="str">
        <f>IF(C2215&gt;'C'!$Q$7,"",VLOOKUP(C2215,'C'!$O$9:$P$10,2,FALSE))</f>
        <v/>
      </c>
    </row>
    <row r="2216" spans="2:4" x14ac:dyDescent="0.2">
      <c r="B2216" s="431">
        <f>IF(LEFT($D2216,Dashboard!$N$4)=Dashboard!$N$5,MAX($B$4:$B2215)+1,0)</f>
        <v>0</v>
      </c>
      <c r="C2216" s="24">
        <v>2212</v>
      </c>
      <c r="D2216" s="432" t="str">
        <f>IF(C2216&gt;'C'!$Q$7,"",VLOOKUP(C2216,'C'!$O$9:$P$10,2,FALSE))</f>
        <v/>
      </c>
    </row>
    <row r="2217" spans="2:4" x14ac:dyDescent="0.2">
      <c r="B2217" s="431">
        <f>IF(LEFT($D2217,Dashboard!$N$4)=Dashboard!$N$5,MAX($B$4:$B2216)+1,0)</f>
        <v>0</v>
      </c>
      <c r="C2217" s="24">
        <v>2213</v>
      </c>
      <c r="D2217" s="432" t="str">
        <f>IF(C2217&gt;'C'!$Q$7,"",VLOOKUP(C2217,'C'!$O$9:$P$10,2,FALSE))</f>
        <v/>
      </c>
    </row>
    <row r="2218" spans="2:4" x14ac:dyDescent="0.2">
      <c r="B2218" s="431">
        <f>IF(LEFT($D2218,Dashboard!$N$4)=Dashboard!$N$5,MAX($B$4:$B2217)+1,0)</f>
        <v>0</v>
      </c>
      <c r="C2218" s="24">
        <v>2214</v>
      </c>
      <c r="D2218" s="432" t="str">
        <f>IF(C2218&gt;'C'!$Q$7,"",VLOOKUP(C2218,'C'!$O$9:$P$10,2,FALSE))</f>
        <v/>
      </c>
    </row>
    <row r="2219" spans="2:4" x14ac:dyDescent="0.2">
      <c r="B2219" s="431">
        <f>IF(LEFT($D2219,Dashboard!$N$4)=Dashboard!$N$5,MAX($B$4:$B2218)+1,0)</f>
        <v>0</v>
      </c>
      <c r="C2219" s="24">
        <v>2215</v>
      </c>
      <c r="D2219" s="432" t="str">
        <f>IF(C2219&gt;'C'!$Q$7,"",VLOOKUP(C2219,'C'!$O$9:$P$10,2,FALSE))</f>
        <v/>
      </c>
    </row>
    <row r="2220" spans="2:4" x14ac:dyDescent="0.2">
      <c r="B2220" s="431">
        <f>IF(LEFT($D2220,Dashboard!$N$4)=Dashboard!$N$5,MAX($B$4:$B2219)+1,0)</f>
        <v>0</v>
      </c>
      <c r="C2220" s="24">
        <v>2216</v>
      </c>
      <c r="D2220" s="432" t="str">
        <f>IF(C2220&gt;'C'!$Q$7,"",VLOOKUP(C2220,'C'!$O$9:$P$10,2,FALSE))</f>
        <v/>
      </c>
    </row>
    <row r="2221" spans="2:4" x14ac:dyDescent="0.2">
      <c r="B2221" s="431">
        <f>IF(LEFT($D2221,Dashboard!$N$4)=Dashboard!$N$5,MAX($B$4:$B2220)+1,0)</f>
        <v>0</v>
      </c>
      <c r="C2221" s="24">
        <v>2217</v>
      </c>
      <c r="D2221" s="432" t="str">
        <f>IF(C2221&gt;'C'!$Q$7,"",VLOOKUP(C2221,'C'!$O$9:$P$10,2,FALSE))</f>
        <v/>
      </c>
    </row>
    <row r="2222" spans="2:4" x14ac:dyDescent="0.2">
      <c r="B2222" s="431">
        <f>IF(LEFT($D2222,Dashboard!$N$4)=Dashboard!$N$5,MAX($B$4:$B2221)+1,0)</f>
        <v>0</v>
      </c>
      <c r="C2222" s="24">
        <v>2218</v>
      </c>
      <c r="D2222" s="432" t="str">
        <f>IF(C2222&gt;'C'!$Q$7,"",VLOOKUP(C2222,'C'!$O$9:$P$10,2,FALSE))</f>
        <v/>
      </c>
    </row>
    <row r="2223" spans="2:4" x14ac:dyDescent="0.2">
      <c r="B2223" s="431">
        <f>IF(LEFT($D2223,Dashboard!$N$4)=Dashboard!$N$5,MAX($B$4:$B2222)+1,0)</f>
        <v>0</v>
      </c>
      <c r="C2223" s="24">
        <v>2219</v>
      </c>
      <c r="D2223" s="432" t="str">
        <f>IF(C2223&gt;'C'!$Q$7,"",VLOOKUP(C2223,'C'!$O$9:$P$10,2,FALSE))</f>
        <v/>
      </c>
    </row>
    <row r="2224" spans="2:4" x14ac:dyDescent="0.2">
      <c r="B2224" s="431">
        <f>IF(LEFT($D2224,Dashboard!$N$4)=Dashboard!$N$5,MAX($B$4:$B2223)+1,0)</f>
        <v>0</v>
      </c>
      <c r="C2224" s="24">
        <v>2220</v>
      </c>
      <c r="D2224" s="432" t="str">
        <f>IF(C2224&gt;'C'!$Q$7,"",VLOOKUP(C2224,'C'!$O$9:$P$10,2,FALSE))</f>
        <v/>
      </c>
    </row>
    <row r="2225" spans="2:4" x14ac:dyDescent="0.2">
      <c r="B2225" s="431">
        <f>IF(LEFT($D2225,Dashboard!$N$4)=Dashboard!$N$5,MAX($B$4:$B2224)+1,0)</f>
        <v>0</v>
      </c>
      <c r="C2225" s="24">
        <v>2221</v>
      </c>
      <c r="D2225" s="432" t="str">
        <f>IF(C2225&gt;'C'!$Q$7,"",VLOOKUP(C2225,'C'!$O$9:$P$10,2,FALSE))</f>
        <v/>
      </c>
    </row>
    <row r="2226" spans="2:4" x14ac:dyDescent="0.2">
      <c r="B2226" s="431">
        <f>IF(LEFT($D2226,Dashboard!$N$4)=Dashboard!$N$5,MAX($B$4:$B2225)+1,0)</f>
        <v>0</v>
      </c>
      <c r="C2226" s="24">
        <v>2222</v>
      </c>
      <c r="D2226" s="432" t="str">
        <f>IF(C2226&gt;'C'!$Q$7,"",VLOOKUP(C2226,'C'!$O$9:$P$10,2,FALSE))</f>
        <v/>
      </c>
    </row>
    <row r="2227" spans="2:4" x14ac:dyDescent="0.2">
      <c r="B2227" s="431">
        <f>IF(LEFT($D2227,Dashboard!$N$4)=Dashboard!$N$5,MAX($B$4:$B2226)+1,0)</f>
        <v>0</v>
      </c>
      <c r="C2227" s="24">
        <v>2223</v>
      </c>
      <c r="D2227" s="432" t="str">
        <f>IF(C2227&gt;'C'!$Q$7,"",VLOOKUP(C2227,'C'!$O$9:$P$10,2,FALSE))</f>
        <v/>
      </c>
    </row>
    <row r="2228" spans="2:4" x14ac:dyDescent="0.2">
      <c r="B2228" s="431">
        <f>IF(LEFT($D2228,Dashboard!$N$4)=Dashboard!$N$5,MAX($B$4:$B2227)+1,0)</f>
        <v>0</v>
      </c>
      <c r="C2228" s="24">
        <v>2224</v>
      </c>
      <c r="D2228" s="432" t="str">
        <f>IF(C2228&gt;'C'!$Q$7,"",VLOOKUP(C2228,'C'!$O$9:$P$10,2,FALSE))</f>
        <v/>
      </c>
    </row>
    <row r="2229" spans="2:4" x14ac:dyDescent="0.2">
      <c r="B2229" s="431">
        <f>IF(LEFT($D2229,Dashboard!$N$4)=Dashboard!$N$5,MAX($B$4:$B2228)+1,0)</f>
        <v>0</v>
      </c>
      <c r="C2229" s="24">
        <v>2225</v>
      </c>
      <c r="D2229" s="432" t="str">
        <f>IF(C2229&gt;'C'!$Q$7,"",VLOOKUP(C2229,'C'!$O$9:$P$10,2,FALSE))</f>
        <v/>
      </c>
    </row>
    <row r="2230" spans="2:4" x14ac:dyDescent="0.2">
      <c r="B2230" s="431">
        <f>IF(LEFT($D2230,Dashboard!$N$4)=Dashboard!$N$5,MAX($B$4:$B2229)+1,0)</f>
        <v>0</v>
      </c>
      <c r="C2230" s="24">
        <v>2226</v>
      </c>
      <c r="D2230" s="432" t="str">
        <f>IF(C2230&gt;'C'!$Q$7,"",VLOOKUP(C2230,'C'!$O$9:$P$10,2,FALSE))</f>
        <v/>
      </c>
    </row>
    <row r="2231" spans="2:4" x14ac:dyDescent="0.2">
      <c r="B2231" s="431">
        <f>IF(LEFT($D2231,Dashboard!$N$4)=Dashboard!$N$5,MAX($B$4:$B2230)+1,0)</f>
        <v>0</v>
      </c>
      <c r="C2231" s="24">
        <v>2227</v>
      </c>
      <c r="D2231" s="432" t="str">
        <f>IF(C2231&gt;'C'!$Q$7,"",VLOOKUP(C2231,'C'!$O$9:$P$10,2,FALSE))</f>
        <v/>
      </c>
    </row>
    <row r="2232" spans="2:4" x14ac:dyDescent="0.2">
      <c r="B2232" s="431">
        <f>IF(LEFT($D2232,Dashboard!$N$4)=Dashboard!$N$5,MAX($B$4:$B2231)+1,0)</f>
        <v>0</v>
      </c>
      <c r="C2232" s="24">
        <v>2228</v>
      </c>
      <c r="D2232" s="432" t="str">
        <f>IF(C2232&gt;'C'!$Q$7,"",VLOOKUP(C2232,'C'!$O$9:$P$10,2,FALSE))</f>
        <v/>
      </c>
    </row>
    <row r="2233" spans="2:4" x14ac:dyDescent="0.2">
      <c r="B2233" s="431">
        <f>IF(LEFT($D2233,Dashboard!$N$4)=Dashboard!$N$5,MAX($B$4:$B2232)+1,0)</f>
        <v>0</v>
      </c>
      <c r="C2233" s="24">
        <v>2229</v>
      </c>
      <c r="D2233" s="432" t="str">
        <f>IF(C2233&gt;'C'!$Q$7,"",VLOOKUP(C2233,'C'!$O$9:$P$10,2,FALSE))</f>
        <v/>
      </c>
    </row>
    <row r="2234" spans="2:4" x14ac:dyDescent="0.2">
      <c r="B2234" s="431">
        <f>IF(LEFT($D2234,Dashboard!$N$4)=Dashboard!$N$5,MAX($B$4:$B2233)+1,0)</f>
        <v>0</v>
      </c>
      <c r="C2234" s="24">
        <v>2230</v>
      </c>
      <c r="D2234" s="432" t="str">
        <f>IF(C2234&gt;'C'!$Q$7,"",VLOOKUP(C2234,'C'!$O$9:$P$10,2,FALSE))</f>
        <v/>
      </c>
    </row>
    <row r="2235" spans="2:4" x14ac:dyDescent="0.2">
      <c r="B2235" s="431">
        <f>IF(LEFT($D2235,Dashboard!$N$4)=Dashboard!$N$5,MAX($B$4:$B2234)+1,0)</f>
        <v>0</v>
      </c>
      <c r="C2235" s="24">
        <v>2231</v>
      </c>
      <c r="D2235" s="432" t="str">
        <f>IF(C2235&gt;'C'!$Q$7,"",VLOOKUP(C2235,'C'!$O$9:$P$10,2,FALSE))</f>
        <v/>
      </c>
    </row>
    <row r="2236" spans="2:4" x14ac:dyDescent="0.2">
      <c r="B2236" s="431">
        <f>IF(LEFT($D2236,Dashboard!$N$4)=Dashboard!$N$5,MAX($B$4:$B2235)+1,0)</f>
        <v>0</v>
      </c>
      <c r="C2236" s="24">
        <v>2232</v>
      </c>
      <c r="D2236" s="432" t="str">
        <f>IF(C2236&gt;'C'!$Q$7,"",VLOOKUP(C2236,'C'!$O$9:$P$10,2,FALSE))</f>
        <v/>
      </c>
    </row>
    <row r="2237" spans="2:4" x14ac:dyDescent="0.2">
      <c r="B2237" s="431">
        <f>IF(LEFT($D2237,Dashboard!$N$4)=Dashboard!$N$5,MAX($B$4:$B2236)+1,0)</f>
        <v>0</v>
      </c>
      <c r="C2237" s="24">
        <v>2233</v>
      </c>
      <c r="D2237" s="432" t="str">
        <f>IF(C2237&gt;'C'!$Q$7,"",VLOOKUP(C2237,'C'!$O$9:$P$10,2,FALSE))</f>
        <v/>
      </c>
    </row>
    <row r="2238" spans="2:4" x14ac:dyDescent="0.2">
      <c r="B2238" s="431">
        <f>IF(LEFT($D2238,Dashboard!$N$4)=Dashboard!$N$5,MAX($B$4:$B2237)+1,0)</f>
        <v>0</v>
      </c>
      <c r="C2238" s="24">
        <v>2234</v>
      </c>
      <c r="D2238" s="432" t="str">
        <f>IF(C2238&gt;'C'!$Q$7,"",VLOOKUP(C2238,'C'!$O$9:$P$10,2,FALSE))</f>
        <v/>
      </c>
    </row>
    <row r="2239" spans="2:4" x14ac:dyDescent="0.2">
      <c r="B2239" s="431">
        <f>IF(LEFT($D2239,Dashboard!$N$4)=Dashboard!$N$5,MAX($B$4:$B2238)+1,0)</f>
        <v>0</v>
      </c>
      <c r="C2239" s="24">
        <v>2235</v>
      </c>
      <c r="D2239" s="432" t="str">
        <f>IF(C2239&gt;'C'!$Q$7,"",VLOOKUP(C2239,'C'!$O$9:$P$10,2,FALSE))</f>
        <v/>
      </c>
    </row>
    <row r="2240" spans="2:4" x14ac:dyDescent="0.2">
      <c r="B2240" s="431">
        <f>IF(LEFT($D2240,Dashboard!$N$4)=Dashboard!$N$5,MAX($B$4:$B2239)+1,0)</f>
        <v>0</v>
      </c>
      <c r="C2240" s="24">
        <v>2236</v>
      </c>
      <c r="D2240" s="432" t="str">
        <f>IF(C2240&gt;'C'!$Q$7,"",VLOOKUP(C2240,'C'!$O$9:$P$10,2,FALSE))</f>
        <v/>
      </c>
    </row>
    <row r="2241" spans="2:4" x14ac:dyDescent="0.2">
      <c r="B2241" s="431">
        <f>IF(LEFT($D2241,Dashboard!$N$4)=Dashboard!$N$5,MAX($B$4:$B2240)+1,0)</f>
        <v>0</v>
      </c>
      <c r="C2241" s="24">
        <v>2237</v>
      </c>
      <c r="D2241" s="432" t="str">
        <f>IF(C2241&gt;'C'!$Q$7,"",VLOOKUP(C2241,'C'!$O$9:$P$10,2,FALSE))</f>
        <v/>
      </c>
    </row>
    <row r="2242" spans="2:4" x14ac:dyDescent="0.2">
      <c r="B2242" s="431">
        <f>IF(LEFT($D2242,Dashboard!$N$4)=Dashboard!$N$5,MAX($B$4:$B2241)+1,0)</f>
        <v>0</v>
      </c>
      <c r="C2242" s="24">
        <v>2238</v>
      </c>
      <c r="D2242" s="432" t="str">
        <f>IF(C2242&gt;'C'!$Q$7,"",VLOOKUP(C2242,'C'!$O$9:$P$10,2,FALSE))</f>
        <v/>
      </c>
    </row>
    <row r="2243" spans="2:4" x14ac:dyDescent="0.2">
      <c r="B2243" s="431">
        <f>IF(LEFT($D2243,Dashboard!$N$4)=Dashboard!$N$5,MAX($B$4:$B2242)+1,0)</f>
        <v>0</v>
      </c>
      <c r="C2243" s="24">
        <v>2239</v>
      </c>
      <c r="D2243" s="432" t="str">
        <f>IF(C2243&gt;'C'!$Q$7,"",VLOOKUP(C2243,'C'!$O$9:$P$10,2,FALSE))</f>
        <v/>
      </c>
    </row>
    <row r="2244" spans="2:4" x14ac:dyDescent="0.2">
      <c r="B2244" s="431">
        <f>IF(LEFT($D2244,Dashboard!$N$4)=Dashboard!$N$5,MAX($B$4:$B2243)+1,0)</f>
        <v>0</v>
      </c>
      <c r="C2244" s="24">
        <v>2240</v>
      </c>
      <c r="D2244" s="432" t="str">
        <f>IF(C2244&gt;'C'!$Q$7,"",VLOOKUP(C2244,'C'!$O$9:$P$10,2,FALSE))</f>
        <v/>
      </c>
    </row>
    <row r="2245" spans="2:4" x14ac:dyDescent="0.2">
      <c r="B2245" s="431">
        <f>IF(LEFT($D2245,Dashboard!$N$4)=Dashboard!$N$5,MAX($B$4:$B2244)+1,0)</f>
        <v>0</v>
      </c>
      <c r="C2245" s="24">
        <v>2241</v>
      </c>
      <c r="D2245" s="432" t="str">
        <f>IF(C2245&gt;'C'!$Q$7,"",VLOOKUP(C2245,'C'!$O$9:$P$10,2,FALSE))</f>
        <v/>
      </c>
    </row>
    <row r="2246" spans="2:4" x14ac:dyDescent="0.2">
      <c r="B2246" s="431">
        <f>IF(LEFT($D2246,Dashboard!$N$4)=Dashboard!$N$5,MAX($B$4:$B2245)+1,0)</f>
        <v>0</v>
      </c>
      <c r="C2246" s="24">
        <v>2242</v>
      </c>
      <c r="D2246" s="432" t="str">
        <f>IF(C2246&gt;'C'!$Q$7,"",VLOOKUP(C2246,'C'!$O$9:$P$10,2,FALSE))</f>
        <v/>
      </c>
    </row>
    <row r="2247" spans="2:4" x14ac:dyDescent="0.2">
      <c r="B2247" s="431">
        <f>IF(LEFT($D2247,Dashboard!$N$4)=Dashboard!$N$5,MAX($B$4:$B2246)+1,0)</f>
        <v>0</v>
      </c>
      <c r="C2247" s="24">
        <v>2243</v>
      </c>
      <c r="D2247" s="432" t="str">
        <f>IF(C2247&gt;'C'!$Q$7,"",VLOOKUP(C2247,'C'!$O$9:$P$10,2,FALSE))</f>
        <v/>
      </c>
    </row>
    <row r="2248" spans="2:4" x14ac:dyDescent="0.2">
      <c r="B2248" s="431">
        <f>IF(LEFT($D2248,Dashboard!$N$4)=Dashboard!$N$5,MAX($B$4:$B2247)+1,0)</f>
        <v>0</v>
      </c>
      <c r="C2248" s="24">
        <v>2244</v>
      </c>
      <c r="D2248" s="432" t="str">
        <f>IF(C2248&gt;'C'!$Q$7,"",VLOOKUP(C2248,'C'!$O$9:$P$10,2,FALSE))</f>
        <v/>
      </c>
    </row>
    <row r="2249" spans="2:4" x14ac:dyDescent="0.2">
      <c r="B2249" s="431">
        <f>IF(LEFT($D2249,Dashboard!$N$4)=Dashboard!$N$5,MAX($B$4:$B2248)+1,0)</f>
        <v>0</v>
      </c>
      <c r="C2249" s="24">
        <v>2245</v>
      </c>
      <c r="D2249" s="432" t="str">
        <f>IF(C2249&gt;'C'!$Q$7,"",VLOOKUP(C2249,'C'!$O$9:$P$10,2,FALSE))</f>
        <v/>
      </c>
    </row>
    <row r="2250" spans="2:4" x14ac:dyDescent="0.2">
      <c r="B2250" s="431">
        <f>IF(LEFT($D2250,Dashboard!$N$4)=Dashboard!$N$5,MAX($B$4:$B2249)+1,0)</f>
        <v>0</v>
      </c>
      <c r="C2250" s="24">
        <v>2246</v>
      </c>
      <c r="D2250" s="432" t="str">
        <f>IF(C2250&gt;'C'!$Q$7,"",VLOOKUP(C2250,'C'!$O$9:$P$10,2,FALSE))</f>
        <v/>
      </c>
    </row>
    <row r="2251" spans="2:4" x14ac:dyDescent="0.2">
      <c r="B2251" s="431">
        <f>IF(LEFT($D2251,Dashboard!$N$4)=Dashboard!$N$5,MAX($B$4:$B2250)+1,0)</f>
        <v>0</v>
      </c>
      <c r="C2251" s="24">
        <v>2247</v>
      </c>
      <c r="D2251" s="432" t="str">
        <f>IF(C2251&gt;'C'!$Q$7,"",VLOOKUP(C2251,'C'!$O$9:$P$10,2,FALSE))</f>
        <v/>
      </c>
    </row>
    <row r="2252" spans="2:4" x14ac:dyDescent="0.2">
      <c r="B2252" s="431">
        <f>IF(LEFT($D2252,Dashboard!$N$4)=Dashboard!$N$5,MAX($B$4:$B2251)+1,0)</f>
        <v>0</v>
      </c>
      <c r="C2252" s="24">
        <v>2248</v>
      </c>
      <c r="D2252" s="432" t="str">
        <f>IF(C2252&gt;'C'!$Q$7,"",VLOOKUP(C2252,'C'!$O$9:$P$10,2,FALSE))</f>
        <v/>
      </c>
    </row>
    <row r="2253" spans="2:4" x14ac:dyDescent="0.2">
      <c r="B2253" s="431">
        <f>IF(LEFT($D2253,Dashboard!$N$4)=Dashboard!$N$5,MAX($B$4:$B2252)+1,0)</f>
        <v>0</v>
      </c>
      <c r="C2253" s="24">
        <v>2249</v>
      </c>
      <c r="D2253" s="432" t="str">
        <f>IF(C2253&gt;'C'!$Q$7,"",VLOOKUP(C2253,'C'!$O$9:$P$10,2,FALSE))</f>
        <v/>
      </c>
    </row>
    <row r="2254" spans="2:4" x14ac:dyDescent="0.2">
      <c r="B2254" s="431">
        <f>IF(LEFT($D2254,Dashboard!$N$4)=Dashboard!$N$5,MAX($B$4:$B2253)+1,0)</f>
        <v>0</v>
      </c>
      <c r="C2254" s="24">
        <v>2250</v>
      </c>
      <c r="D2254" s="432" t="str">
        <f>IF(C2254&gt;'C'!$Q$7,"",VLOOKUP(C2254,'C'!$O$9:$P$10,2,FALSE))</f>
        <v/>
      </c>
    </row>
    <row r="2255" spans="2:4" x14ac:dyDescent="0.2">
      <c r="B2255" s="431">
        <f>IF(LEFT($D2255,Dashboard!$N$4)=Dashboard!$N$5,MAX($B$4:$B2254)+1,0)</f>
        <v>0</v>
      </c>
      <c r="C2255" s="24">
        <v>2251</v>
      </c>
      <c r="D2255" s="432" t="str">
        <f>IF(C2255&gt;'C'!$Q$7,"",VLOOKUP(C2255,'C'!$O$9:$P$10,2,FALSE))</f>
        <v/>
      </c>
    </row>
    <row r="2256" spans="2:4" x14ac:dyDescent="0.2">
      <c r="B2256" s="431">
        <f>IF(LEFT($D2256,Dashboard!$N$4)=Dashboard!$N$5,MAX($B$4:$B2255)+1,0)</f>
        <v>0</v>
      </c>
      <c r="C2256" s="24">
        <v>2252</v>
      </c>
      <c r="D2256" s="432" t="str">
        <f>IF(C2256&gt;'C'!$Q$7,"",VLOOKUP(C2256,'C'!$O$9:$P$10,2,FALSE))</f>
        <v/>
      </c>
    </row>
    <row r="2257" spans="2:4" x14ac:dyDescent="0.2">
      <c r="B2257" s="431">
        <f>IF(LEFT($D2257,Dashboard!$N$4)=Dashboard!$N$5,MAX($B$4:$B2256)+1,0)</f>
        <v>0</v>
      </c>
      <c r="C2257" s="24">
        <v>2253</v>
      </c>
      <c r="D2257" s="432" t="str">
        <f>IF(C2257&gt;'C'!$Q$7,"",VLOOKUP(C2257,'C'!$O$9:$P$10,2,FALSE))</f>
        <v/>
      </c>
    </row>
    <row r="2258" spans="2:4" x14ac:dyDescent="0.2">
      <c r="B2258" s="431">
        <f>IF(LEFT($D2258,Dashboard!$N$4)=Dashboard!$N$5,MAX($B$4:$B2257)+1,0)</f>
        <v>0</v>
      </c>
      <c r="C2258" s="24">
        <v>2254</v>
      </c>
      <c r="D2258" s="432" t="str">
        <f>IF(C2258&gt;'C'!$Q$7,"",VLOOKUP(C2258,'C'!$O$9:$P$10,2,FALSE))</f>
        <v/>
      </c>
    </row>
    <row r="2259" spans="2:4" x14ac:dyDescent="0.2">
      <c r="B2259" s="431">
        <f>IF(LEFT($D2259,Dashboard!$N$4)=Dashboard!$N$5,MAX($B$4:$B2258)+1,0)</f>
        <v>0</v>
      </c>
      <c r="C2259" s="24">
        <v>2255</v>
      </c>
      <c r="D2259" s="432" t="str">
        <f>IF(C2259&gt;'C'!$Q$7,"",VLOOKUP(C2259,'C'!$O$9:$P$10,2,FALSE))</f>
        <v/>
      </c>
    </row>
    <row r="2260" spans="2:4" x14ac:dyDescent="0.2">
      <c r="B2260" s="431">
        <f>IF(LEFT($D2260,Dashboard!$N$4)=Dashboard!$N$5,MAX($B$4:$B2259)+1,0)</f>
        <v>0</v>
      </c>
      <c r="C2260" s="24">
        <v>2256</v>
      </c>
      <c r="D2260" s="432" t="str">
        <f>IF(C2260&gt;'C'!$Q$7,"",VLOOKUP(C2260,'C'!$O$9:$P$10,2,FALSE))</f>
        <v/>
      </c>
    </row>
    <row r="2261" spans="2:4" x14ac:dyDescent="0.2">
      <c r="B2261" s="431">
        <f>IF(LEFT($D2261,Dashboard!$N$4)=Dashboard!$N$5,MAX($B$4:$B2260)+1,0)</f>
        <v>0</v>
      </c>
      <c r="C2261" s="24">
        <v>2257</v>
      </c>
      <c r="D2261" s="432" t="str">
        <f>IF(C2261&gt;'C'!$Q$7,"",VLOOKUP(C2261,'C'!$O$9:$P$10,2,FALSE))</f>
        <v/>
      </c>
    </row>
    <row r="2262" spans="2:4" x14ac:dyDescent="0.2">
      <c r="B2262" s="431">
        <f>IF(LEFT($D2262,Dashboard!$N$4)=Dashboard!$N$5,MAX($B$4:$B2261)+1,0)</f>
        <v>0</v>
      </c>
      <c r="C2262" s="24">
        <v>2258</v>
      </c>
      <c r="D2262" s="432" t="str">
        <f>IF(C2262&gt;'C'!$Q$7,"",VLOOKUP(C2262,'C'!$O$9:$P$10,2,FALSE))</f>
        <v/>
      </c>
    </row>
    <row r="2263" spans="2:4" x14ac:dyDescent="0.2">
      <c r="B2263" s="431">
        <f>IF(LEFT($D2263,Dashboard!$N$4)=Dashboard!$N$5,MAX($B$4:$B2262)+1,0)</f>
        <v>0</v>
      </c>
      <c r="C2263" s="24">
        <v>2259</v>
      </c>
      <c r="D2263" s="432" t="str">
        <f>IF(C2263&gt;'C'!$Q$7,"",VLOOKUP(C2263,'C'!$O$9:$P$10,2,FALSE))</f>
        <v/>
      </c>
    </row>
    <row r="2264" spans="2:4" x14ac:dyDescent="0.2">
      <c r="B2264" s="431">
        <f>IF(LEFT($D2264,Dashboard!$N$4)=Dashboard!$N$5,MAX($B$4:$B2263)+1,0)</f>
        <v>0</v>
      </c>
      <c r="C2264" s="24">
        <v>2260</v>
      </c>
      <c r="D2264" s="432" t="str">
        <f>IF(C2264&gt;'C'!$Q$7,"",VLOOKUP(C2264,'C'!$O$9:$P$10,2,FALSE))</f>
        <v/>
      </c>
    </row>
    <row r="2265" spans="2:4" x14ac:dyDescent="0.2">
      <c r="B2265" s="431">
        <f>IF(LEFT($D2265,Dashboard!$N$4)=Dashboard!$N$5,MAX($B$4:$B2264)+1,0)</f>
        <v>0</v>
      </c>
      <c r="C2265" s="24">
        <v>2261</v>
      </c>
      <c r="D2265" s="432" t="str">
        <f>IF(C2265&gt;'C'!$Q$7,"",VLOOKUP(C2265,'C'!$O$9:$P$10,2,FALSE))</f>
        <v/>
      </c>
    </row>
    <row r="2266" spans="2:4" x14ac:dyDescent="0.2">
      <c r="B2266" s="431">
        <f>IF(LEFT($D2266,Dashboard!$N$4)=Dashboard!$N$5,MAX($B$4:$B2265)+1,0)</f>
        <v>0</v>
      </c>
      <c r="C2266" s="24">
        <v>2262</v>
      </c>
      <c r="D2266" s="432" t="str">
        <f>IF(C2266&gt;'C'!$Q$7,"",VLOOKUP(C2266,'C'!$O$9:$P$10,2,FALSE))</f>
        <v/>
      </c>
    </row>
    <row r="2267" spans="2:4" x14ac:dyDescent="0.2">
      <c r="B2267" s="431">
        <f>IF(LEFT($D2267,Dashboard!$N$4)=Dashboard!$N$5,MAX($B$4:$B2266)+1,0)</f>
        <v>0</v>
      </c>
      <c r="C2267" s="24">
        <v>2263</v>
      </c>
      <c r="D2267" s="432" t="str">
        <f>IF(C2267&gt;'C'!$Q$7,"",VLOOKUP(C2267,'C'!$O$9:$P$10,2,FALSE))</f>
        <v/>
      </c>
    </row>
    <row r="2268" spans="2:4" x14ac:dyDescent="0.2">
      <c r="B2268" s="431">
        <f>IF(LEFT($D2268,Dashboard!$N$4)=Dashboard!$N$5,MAX($B$4:$B2267)+1,0)</f>
        <v>0</v>
      </c>
      <c r="C2268" s="24">
        <v>2264</v>
      </c>
      <c r="D2268" s="432" t="str">
        <f>IF(C2268&gt;'C'!$Q$7,"",VLOOKUP(C2268,'C'!$O$9:$P$10,2,FALSE))</f>
        <v/>
      </c>
    </row>
    <row r="2269" spans="2:4" x14ac:dyDescent="0.2">
      <c r="B2269" s="431">
        <f>IF(LEFT($D2269,Dashboard!$N$4)=Dashboard!$N$5,MAX($B$4:$B2268)+1,0)</f>
        <v>0</v>
      </c>
      <c r="C2269" s="24">
        <v>2265</v>
      </c>
      <c r="D2269" s="432" t="str">
        <f>IF(C2269&gt;'C'!$Q$7,"",VLOOKUP(C2269,'C'!$O$9:$P$10,2,FALSE))</f>
        <v/>
      </c>
    </row>
    <row r="2270" spans="2:4" x14ac:dyDescent="0.2">
      <c r="B2270" s="431">
        <f>IF(LEFT($D2270,Dashboard!$N$4)=Dashboard!$N$5,MAX($B$4:$B2269)+1,0)</f>
        <v>0</v>
      </c>
      <c r="C2270" s="24">
        <v>2266</v>
      </c>
      <c r="D2270" s="432" t="str">
        <f>IF(C2270&gt;'C'!$Q$7,"",VLOOKUP(C2270,'C'!$O$9:$P$10,2,FALSE))</f>
        <v/>
      </c>
    </row>
    <row r="2271" spans="2:4" x14ac:dyDescent="0.2">
      <c r="B2271" s="431">
        <f>IF(LEFT($D2271,Dashboard!$N$4)=Dashboard!$N$5,MAX($B$4:$B2270)+1,0)</f>
        <v>0</v>
      </c>
      <c r="C2271" s="24">
        <v>2267</v>
      </c>
      <c r="D2271" s="432" t="str">
        <f>IF(C2271&gt;'C'!$Q$7,"",VLOOKUP(C2271,'C'!$O$9:$P$10,2,FALSE))</f>
        <v/>
      </c>
    </row>
    <row r="2272" spans="2:4" x14ac:dyDescent="0.2">
      <c r="B2272" s="431">
        <f>IF(LEFT($D2272,Dashboard!$N$4)=Dashboard!$N$5,MAX($B$4:$B2271)+1,0)</f>
        <v>0</v>
      </c>
      <c r="C2272" s="24">
        <v>2268</v>
      </c>
      <c r="D2272" s="432" t="str">
        <f>IF(C2272&gt;'C'!$Q$7,"",VLOOKUP(C2272,'C'!$O$9:$P$10,2,FALSE))</f>
        <v/>
      </c>
    </row>
    <row r="2273" spans="2:4" x14ac:dyDescent="0.2">
      <c r="B2273" s="431">
        <f>IF(LEFT($D2273,Dashboard!$N$4)=Dashboard!$N$5,MAX($B$4:$B2272)+1,0)</f>
        <v>0</v>
      </c>
      <c r="C2273" s="24">
        <v>2269</v>
      </c>
      <c r="D2273" s="432" t="str">
        <f>IF(C2273&gt;'C'!$Q$7,"",VLOOKUP(C2273,'C'!$O$9:$P$10,2,FALSE))</f>
        <v/>
      </c>
    </row>
    <row r="2274" spans="2:4" x14ac:dyDescent="0.2">
      <c r="B2274" s="431">
        <f>IF(LEFT($D2274,Dashboard!$N$4)=Dashboard!$N$5,MAX($B$4:$B2273)+1,0)</f>
        <v>0</v>
      </c>
      <c r="C2274" s="24">
        <v>2270</v>
      </c>
      <c r="D2274" s="432" t="str">
        <f>IF(C2274&gt;'C'!$Q$7,"",VLOOKUP(C2274,'C'!$O$9:$P$10,2,FALSE))</f>
        <v/>
      </c>
    </row>
    <row r="2275" spans="2:4" x14ac:dyDescent="0.2">
      <c r="B2275" s="431">
        <f>IF(LEFT($D2275,Dashboard!$N$4)=Dashboard!$N$5,MAX($B$4:$B2274)+1,0)</f>
        <v>0</v>
      </c>
      <c r="C2275" s="24">
        <v>2271</v>
      </c>
      <c r="D2275" s="432" t="str">
        <f>IF(C2275&gt;'C'!$Q$7,"",VLOOKUP(C2275,'C'!$O$9:$P$10,2,FALSE))</f>
        <v/>
      </c>
    </row>
    <row r="2276" spans="2:4" x14ac:dyDescent="0.2">
      <c r="B2276" s="431">
        <f>IF(LEFT($D2276,Dashboard!$N$4)=Dashboard!$N$5,MAX($B$4:$B2275)+1,0)</f>
        <v>0</v>
      </c>
      <c r="C2276" s="24">
        <v>2272</v>
      </c>
      <c r="D2276" s="432" t="str">
        <f>IF(C2276&gt;'C'!$Q$7,"",VLOOKUP(C2276,'C'!$O$9:$P$10,2,FALSE))</f>
        <v/>
      </c>
    </row>
    <row r="2277" spans="2:4" x14ac:dyDescent="0.2">
      <c r="B2277" s="431">
        <f>IF(LEFT($D2277,Dashboard!$N$4)=Dashboard!$N$5,MAX($B$4:$B2276)+1,0)</f>
        <v>0</v>
      </c>
      <c r="C2277" s="24">
        <v>2273</v>
      </c>
      <c r="D2277" s="432" t="str">
        <f>IF(C2277&gt;'C'!$Q$7,"",VLOOKUP(C2277,'C'!$O$9:$P$10,2,FALSE))</f>
        <v/>
      </c>
    </row>
    <row r="2278" spans="2:4" x14ac:dyDescent="0.2">
      <c r="B2278" s="431">
        <f>IF(LEFT($D2278,Dashboard!$N$4)=Dashboard!$N$5,MAX($B$4:$B2277)+1,0)</f>
        <v>0</v>
      </c>
      <c r="C2278" s="24">
        <v>2274</v>
      </c>
      <c r="D2278" s="432" t="str">
        <f>IF(C2278&gt;'C'!$Q$7,"",VLOOKUP(C2278,'C'!$O$9:$P$10,2,FALSE))</f>
        <v/>
      </c>
    </row>
    <row r="2279" spans="2:4" x14ac:dyDescent="0.2">
      <c r="B2279" s="431">
        <f>IF(LEFT($D2279,Dashboard!$N$4)=Dashboard!$N$5,MAX($B$4:$B2278)+1,0)</f>
        <v>0</v>
      </c>
      <c r="C2279" s="24">
        <v>2275</v>
      </c>
      <c r="D2279" s="432" t="str">
        <f>IF(C2279&gt;'C'!$Q$7,"",VLOOKUP(C2279,'C'!$O$9:$P$10,2,FALSE))</f>
        <v/>
      </c>
    </row>
    <row r="2280" spans="2:4" x14ac:dyDescent="0.2">
      <c r="B2280" s="431">
        <f>IF(LEFT($D2280,Dashboard!$N$4)=Dashboard!$N$5,MAX($B$4:$B2279)+1,0)</f>
        <v>0</v>
      </c>
      <c r="C2280" s="24">
        <v>2276</v>
      </c>
      <c r="D2280" s="432" t="str">
        <f>IF(C2280&gt;'C'!$Q$7,"",VLOOKUP(C2280,'C'!$O$9:$P$10,2,FALSE))</f>
        <v/>
      </c>
    </row>
    <row r="2281" spans="2:4" x14ac:dyDescent="0.2">
      <c r="B2281" s="431">
        <f>IF(LEFT($D2281,Dashboard!$N$4)=Dashboard!$N$5,MAX($B$4:$B2280)+1,0)</f>
        <v>0</v>
      </c>
      <c r="C2281" s="24">
        <v>2277</v>
      </c>
      <c r="D2281" s="432" t="str">
        <f>IF(C2281&gt;'C'!$Q$7,"",VLOOKUP(C2281,'C'!$O$9:$P$10,2,FALSE))</f>
        <v/>
      </c>
    </row>
    <row r="2282" spans="2:4" x14ac:dyDescent="0.2">
      <c r="B2282" s="431">
        <f>IF(LEFT($D2282,Dashboard!$N$4)=Dashboard!$N$5,MAX($B$4:$B2281)+1,0)</f>
        <v>0</v>
      </c>
      <c r="C2282" s="24">
        <v>2278</v>
      </c>
      <c r="D2282" s="432" t="str">
        <f>IF(C2282&gt;'C'!$Q$7,"",VLOOKUP(C2282,'C'!$O$9:$P$10,2,FALSE))</f>
        <v/>
      </c>
    </row>
    <row r="2283" spans="2:4" x14ac:dyDescent="0.2">
      <c r="B2283" s="431">
        <f>IF(LEFT($D2283,Dashboard!$N$4)=Dashboard!$N$5,MAX($B$4:$B2282)+1,0)</f>
        <v>0</v>
      </c>
      <c r="C2283" s="24">
        <v>2279</v>
      </c>
      <c r="D2283" s="432" t="str">
        <f>IF(C2283&gt;'C'!$Q$7,"",VLOOKUP(C2283,'C'!$O$9:$P$10,2,FALSE))</f>
        <v/>
      </c>
    </row>
    <row r="2284" spans="2:4" x14ac:dyDescent="0.2">
      <c r="B2284" s="431">
        <f>IF(LEFT($D2284,Dashboard!$N$4)=Dashboard!$N$5,MAX($B$4:$B2283)+1,0)</f>
        <v>0</v>
      </c>
      <c r="C2284" s="24">
        <v>2280</v>
      </c>
      <c r="D2284" s="432" t="str">
        <f>IF(C2284&gt;'C'!$Q$7,"",VLOOKUP(C2284,'C'!$O$9:$P$10,2,FALSE))</f>
        <v/>
      </c>
    </row>
    <row r="2285" spans="2:4" x14ac:dyDescent="0.2">
      <c r="B2285" s="431">
        <f>IF(LEFT($D2285,Dashboard!$N$4)=Dashboard!$N$5,MAX($B$4:$B2284)+1,0)</f>
        <v>0</v>
      </c>
      <c r="C2285" s="24">
        <v>2281</v>
      </c>
      <c r="D2285" s="432" t="str">
        <f>IF(C2285&gt;'C'!$Q$7,"",VLOOKUP(C2285,'C'!$O$9:$P$10,2,FALSE))</f>
        <v/>
      </c>
    </row>
    <row r="2286" spans="2:4" x14ac:dyDescent="0.2">
      <c r="B2286" s="431">
        <f>IF(LEFT($D2286,Dashboard!$N$4)=Dashboard!$N$5,MAX($B$4:$B2285)+1,0)</f>
        <v>0</v>
      </c>
      <c r="C2286" s="24">
        <v>2282</v>
      </c>
      <c r="D2286" s="432" t="str">
        <f>IF(C2286&gt;'C'!$Q$7,"",VLOOKUP(C2286,'C'!$O$9:$P$10,2,FALSE))</f>
        <v/>
      </c>
    </row>
    <row r="2287" spans="2:4" x14ac:dyDescent="0.2">
      <c r="B2287" s="431">
        <f>IF(LEFT($D2287,Dashboard!$N$4)=Dashboard!$N$5,MAX($B$4:$B2286)+1,0)</f>
        <v>0</v>
      </c>
      <c r="C2287" s="24">
        <v>2283</v>
      </c>
      <c r="D2287" s="432" t="str">
        <f>IF(C2287&gt;'C'!$Q$7,"",VLOOKUP(C2287,'C'!$O$9:$P$10,2,FALSE))</f>
        <v/>
      </c>
    </row>
    <row r="2288" spans="2:4" x14ac:dyDescent="0.2">
      <c r="B2288" s="431">
        <f>IF(LEFT($D2288,Dashboard!$N$4)=Dashboard!$N$5,MAX($B$4:$B2287)+1,0)</f>
        <v>0</v>
      </c>
      <c r="C2288" s="24">
        <v>2284</v>
      </c>
      <c r="D2288" s="432" t="str">
        <f>IF(C2288&gt;'C'!$Q$7,"",VLOOKUP(C2288,'C'!$O$9:$P$10,2,FALSE))</f>
        <v/>
      </c>
    </row>
    <row r="2289" spans="2:4" x14ac:dyDescent="0.2">
      <c r="B2289" s="431">
        <f>IF(LEFT($D2289,Dashboard!$N$4)=Dashboard!$N$5,MAX($B$4:$B2288)+1,0)</f>
        <v>0</v>
      </c>
      <c r="C2289" s="24">
        <v>2285</v>
      </c>
      <c r="D2289" s="432" t="str">
        <f>IF(C2289&gt;'C'!$Q$7,"",VLOOKUP(C2289,'C'!$O$9:$P$10,2,FALSE))</f>
        <v/>
      </c>
    </row>
    <row r="2290" spans="2:4" x14ac:dyDescent="0.2">
      <c r="B2290" s="431">
        <f>IF(LEFT($D2290,Dashboard!$N$4)=Dashboard!$N$5,MAX($B$4:$B2289)+1,0)</f>
        <v>0</v>
      </c>
      <c r="C2290" s="24">
        <v>2286</v>
      </c>
      <c r="D2290" s="432" t="str">
        <f>IF(C2290&gt;'C'!$Q$7,"",VLOOKUP(C2290,'C'!$O$9:$P$10,2,FALSE))</f>
        <v/>
      </c>
    </row>
    <row r="2291" spans="2:4" x14ac:dyDescent="0.2">
      <c r="B2291" s="431">
        <f>IF(LEFT($D2291,Dashboard!$N$4)=Dashboard!$N$5,MAX($B$4:$B2290)+1,0)</f>
        <v>0</v>
      </c>
      <c r="C2291" s="24">
        <v>2287</v>
      </c>
      <c r="D2291" s="432" t="str">
        <f>IF(C2291&gt;'C'!$Q$7,"",VLOOKUP(C2291,'C'!$O$9:$P$10,2,FALSE))</f>
        <v/>
      </c>
    </row>
    <row r="2292" spans="2:4" x14ac:dyDescent="0.2">
      <c r="B2292" s="431">
        <f>IF(LEFT($D2292,Dashboard!$N$4)=Dashboard!$N$5,MAX($B$4:$B2291)+1,0)</f>
        <v>0</v>
      </c>
      <c r="C2292" s="24">
        <v>2288</v>
      </c>
      <c r="D2292" s="432" t="str">
        <f>IF(C2292&gt;'C'!$Q$7,"",VLOOKUP(C2292,'C'!$O$9:$P$10,2,FALSE))</f>
        <v/>
      </c>
    </row>
    <row r="2293" spans="2:4" x14ac:dyDescent="0.2">
      <c r="B2293" s="431">
        <f>IF(LEFT($D2293,Dashboard!$N$4)=Dashboard!$N$5,MAX($B$4:$B2292)+1,0)</f>
        <v>0</v>
      </c>
      <c r="C2293" s="24">
        <v>2289</v>
      </c>
      <c r="D2293" s="432" t="str">
        <f>IF(C2293&gt;'C'!$Q$7,"",VLOOKUP(C2293,'C'!$O$9:$P$10,2,FALSE))</f>
        <v/>
      </c>
    </row>
    <row r="2294" spans="2:4" x14ac:dyDescent="0.2">
      <c r="B2294" s="431">
        <f>IF(LEFT($D2294,Dashboard!$N$4)=Dashboard!$N$5,MAX($B$4:$B2293)+1,0)</f>
        <v>0</v>
      </c>
      <c r="C2294" s="24">
        <v>2290</v>
      </c>
      <c r="D2294" s="432" t="str">
        <f>IF(C2294&gt;'C'!$Q$7,"",VLOOKUP(C2294,'C'!$O$9:$P$10,2,FALSE))</f>
        <v/>
      </c>
    </row>
    <row r="2295" spans="2:4" x14ac:dyDescent="0.2">
      <c r="B2295" s="431">
        <f>IF(LEFT($D2295,Dashboard!$N$4)=Dashboard!$N$5,MAX($B$4:$B2294)+1,0)</f>
        <v>0</v>
      </c>
      <c r="C2295" s="24">
        <v>2291</v>
      </c>
      <c r="D2295" s="432" t="str">
        <f>IF(C2295&gt;'C'!$Q$7,"",VLOOKUP(C2295,'C'!$O$9:$P$10,2,FALSE))</f>
        <v/>
      </c>
    </row>
    <row r="2296" spans="2:4" x14ac:dyDescent="0.2">
      <c r="B2296" s="431">
        <f>IF(LEFT($D2296,Dashboard!$N$4)=Dashboard!$N$5,MAX($B$4:$B2295)+1,0)</f>
        <v>0</v>
      </c>
      <c r="C2296" s="24">
        <v>2292</v>
      </c>
      <c r="D2296" s="432" t="str">
        <f>IF(C2296&gt;'C'!$Q$7,"",VLOOKUP(C2296,'C'!$O$9:$P$10,2,FALSE))</f>
        <v/>
      </c>
    </row>
    <row r="2297" spans="2:4" x14ac:dyDescent="0.2">
      <c r="B2297" s="431">
        <f>IF(LEFT($D2297,Dashboard!$N$4)=Dashboard!$N$5,MAX($B$4:$B2296)+1,0)</f>
        <v>0</v>
      </c>
      <c r="C2297" s="24">
        <v>2293</v>
      </c>
      <c r="D2297" s="432" t="str">
        <f>IF(C2297&gt;'C'!$Q$7,"",VLOOKUP(C2297,'C'!$O$9:$P$10,2,FALSE))</f>
        <v/>
      </c>
    </row>
    <row r="2298" spans="2:4" x14ac:dyDescent="0.2">
      <c r="B2298" s="431">
        <f>IF(LEFT($D2298,Dashboard!$N$4)=Dashboard!$N$5,MAX($B$4:$B2297)+1,0)</f>
        <v>0</v>
      </c>
      <c r="C2298" s="24">
        <v>2294</v>
      </c>
      <c r="D2298" s="432" t="str">
        <f>IF(C2298&gt;'C'!$Q$7,"",VLOOKUP(C2298,'C'!$O$9:$P$10,2,FALSE))</f>
        <v/>
      </c>
    </row>
    <row r="2299" spans="2:4" x14ac:dyDescent="0.2">
      <c r="B2299" s="431">
        <f>IF(LEFT($D2299,Dashboard!$N$4)=Dashboard!$N$5,MAX($B$4:$B2298)+1,0)</f>
        <v>0</v>
      </c>
      <c r="C2299" s="24">
        <v>2295</v>
      </c>
      <c r="D2299" s="432" t="str">
        <f>IF(C2299&gt;'C'!$Q$7,"",VLOOKUP(C2299,'C'!$O$9:$P$10,2,FALSE))</f>
        <v/>
      </c>
    </row>
    <row r="2300" spans="2:4" x14ac:dyDescent="0.2">
      <c r="B2300" s="431">
        <f>IF(LEFT($D2300,Dashboard!$N$4)=Dashboard!$N$5,MAX($B$4:$B2299)+1,0)</f>
        <v>0</v>
      </c>
      <c r="C2300" s="24">
        <v>2296</v>
      </c>
      <c r="D2300" s="432" t="str">
        <f>IF(C2300&gt;'C'!$Q$7,"",VLOOKUP(C2300,'C'!$O$9:$P$10,2,FALSE))</f>
        <v/>
      </c>
    </row>
    <row r="2301" spans="2:4" x14ac:dyDescent="0.2">
      <c r="B2301" s="431">
        <f>IF(LEFT($D2301,Dashboard!$N$4)=Dashboard!$N$5,MAX($B$4:$B2300)+1,0)</f>
        <v>0</v>
      </c>
      <c r="C2301" s="24">
        <v>2297</v>
      </c>
      <c r="D2301" s="432" t="str">
        <f>IF(C2301&gt;'C'!$Q$7,"",VLOOKUP(C2301,'C'!$O$9:$P$10,2,FALSE))</f>
        <v/>
      </c>
    </row>
    <row r="2302" spans="2:4" x14ac:dyDescent="0.2">
      <c r="B2302" s="431">
        <f>IF(LEFT($D2302,Dashboard!$N$4)=Dashboard!$N$5,MAX($B$4:$B2301)+1,0)</f>
        <v>0</v>
      </c>
      <c r="C2302" s="24">
        <v>2298</v>
      </c>
      <c r="D2302" s="432" t="str">
        <f>IF(C2302&gt;'C'!$Q$7,"",VLOOKUP(C2302,'C'!$O$9:$P$10,2,FALSE))</f>
        <v/>
      </c>
    </row>
    <row r="2303" spans="2:4" x14ac:dyDescent="0.2">
      <c r="B2303" s="431">
        <f>IF(LEFT($D2303,Dashboard!$N$4)=Dashboard!$N$5,MAX($B$4:$B2302)+1,0)</f>
        <v>0</v>
      </c>
      <c r="C2303" s="24">
        <v>2299</v>
      </c>
      <c r="D2303" s="432" t="str">
        <f>IF(C2303&gt;'C'!$Q$7,"",VLOOKUP(C2303,'C'!$O$9:$P$10,2,FALSE))</f>
        <v/>
      </c>
    </row>
    <row r="2304" spans="2:4" x14ac:dyDescent="0.2">
      <c r="B2304" s="431">
        <f>IF(LEFT($D2304,Dashboard!$N$4)=Dashboard!$N$5,MAX($B$4:$B2303)+1,0)</f>
        <v>0</v>
      </c>
      <c r="C2304" s="24">
        <v>2300</v>
      </c>
      <c r="D2304" s="432" t="str">
        <f>IF(C2304&gt;'C'!$Q$7,"",VLOOKUP(C2304,'C'!$O$9:$P$10,2,FALSE))</f>
        <v/>
      </c>
    </row>
    <row r="2305" spans="2:4" x14ac:dyDescent="0.2">
      <c r="B2305" s="431">
        <f>IF(LEFT($D2305,Dashboard!$N$4)=Dashboard!$N$5,MAX($B$4:$B2304)+1,0)</f>
        <v>0</v>
      </c>
      <c r="C2305" s="24">
        <v>2301</v>
      </c>
      <c r="D2305" s="432" t="str">
        <f>IF(C2305&gt;'C'!$Q$7,"",VLOOKUP(C2305,'C'!$O$9:$P$10,2,FALSE))</f>
        <v/>
      </c>
    </row>
    <row r="2306" spans="2:4" x14ac:dyDescent="0.2">
      <c r="B2306" s="431">
        <f>IF(LEFT($D2306,Dashboard!$N$4)=Dashboard!$N$5,MAX($B$4:$B2305)+1,0)</f>
        <v>0</v>
      </c>
      <c r="C2306" s="24">
        <v>2302</v>
      </c>
      <c r="D2306" s="432" t="str">
        <f>IF(C2306&gt;'C'!$Q$7,"",VLOOKUP(C2306,'C'!$O$9:$P$10,2,FALSE))</f>
        <v/>
      </c>
    </row>
    <row r="2307" spans="2:4" x14ac:dyDescent="0.2">
      <c r="B2307" s="431">
        <f>IF(LEFT($D2307,Dashboard!$N$4)=Dashboard!$N$5,MAX($B$4:$B2306)+1,0)</f>
        <v>0</v>
      </c>
      <c r="C2307" s="24">
        <v>2303</v>
      </c>
      <c r="D2307" s="432" t="str">
        <f>IF(C2307&gt;'C'!$Q$7,"",VLOOKUP(C2307,'C'!$O$9:$P$10,2,FALSE))</f>
        <v/>
      </c>
    </row>
    <row r="2308" spans="2:4" x14ac:dyDescent="0.2">
      <c r="B2308" s="431">
        <f>IF(LEFT($D2308,Dashboard!$N$4)=Dashboard!$N$5,MAX($B$4:$B2307)+1,0)</f>
        <v>0</v>
      </c>
      <c r="C2308" s="24">
        <v>2304</v>
      </c>
      <c r="D2308" s="432" t="str">
        <f>IF(C2308&gt;'C'!$Q$7,"",VLOOKUP(C2308,'C'!$O$9:$P$10,2,FALSE))</f>
        <v/>
      </c>
    </row>
    <row r="2309" spans="2:4" x14ac:dyDescent="0.2">
      <c r="B2309" s="431">
        <f>IF(LEFT($D2309,Dashboard!$N$4)=Dashboard!$N$5,MAX($B$4:$B2308)+1,0)</f>
        <v>0</v>
      </c>
      <c r="C2309" s="24">
        <v>2305</v>
      </c>
      <c r="D2309" s="432" t="str">
        <f>IF(C2309&gt;'C'!$Q$7,"",VLOOKUP(C2309,'C'!$O$9:$P$10,2,FALSE))</f>
        <v/>
      </c>
    </row>
    <row r="2310" spans="2:4" x14ac:dyDescent="0.2">
      <c r="B2310" s="431">
        <f>IF(LEFT($D2310,Dashboard!$N$4)=Dashboard!$N$5,MAX($B$4:$B2309)+1,0)</f>
        <v>0</v>
      </c>
      <c r="C2310" s="24">
        <v>2306</v>
      </c>
      <c r="D2310" s="432" t="str">
        <f>IF(C2310&gt;'C'!$Q$7,"",VLOOKUP(C2310,'C'!$O$9:$P$10,2,FALSE))</f>
        <v/>
      </c>
    </row>
    <row r="2311" spans="2:4" x14ac:dyDescent="0.2">
      <c r="B2311" s="431">
        <f>IF(LEFT($D2311,Dashboard!$N$4)=Dashboard!$N$5,MAX($B$4:$B2310)+1,0)</f>
        <v>0</v>
      </c>
      <c r="C2311" s="24">
        <v>2307</v>
      </c>
      <c r="D2311" s="432" t="str">
        <f>IF(C2311&gt;'C'!$Q$7,"",VLOOKUP(C2311,'C'!$O$9:$P$10,2,FALSE))</f>
        <v/>
      </c>
    </row>
    <row r="2312" spans="2:4" x14ac:dyDescent="0.2">
      <c r="B2312" s="431">
        <f>IF(LEFT($D2312,Dashboard!$N$4)=Dashboard!$N$5,MAX($B$4:$B2311)+1,0)</f>
        <v>0</v>
      </c>
      <c r="C2312" s="24">
        <v>2308</v>
      </c>
      <c r="D2312" s="432" t="str">
        <f>IF(C2312&gt;'C'!$Q$7,"",VLOOKUP(C2312,'C'!$O$9:$P$10,2,FALSE))</f>
        <v/>
      </c>
    </row>
    <row r="2313" spans="2:4" x14ac:dyDescent="0.2">
      <c r="B2313" s="431">
        <f>IF(LEFT($D2313,Dashboard!$N$4)=Dashboard!$N$5,MAX($B$4:$B2312)+1,0)</f>
        <v>0</v>
      </c>
      <c r="C2313" s="24">
        <v>2309</v>
      </c>
      <c r="D2313" s="432" t="str">
        <f>IF(C2313&gt;'C'!$Q$7,"",VLOOKUP(C2313,'C'!$O$9:$P$10,2,FALSE))</f>
        <v/>
      </c>
    </row>
    <row r="2314" spans="2:4" x14ac:dyDescent="0.2">
      <c r="B2314" s="431">
        <f>IF(LEFT($D2314,Dashboard!$N$4)=Dashboard!$N$5,MAX($B$4:$B2313)+1,0)</f>
        <v>0</v>
      </c>
      <c r="C2314" s="24">
        <v>2310</v>
      </c>
      <c r="D2314" s="432" t="str">
        <f>IF(C2314&gt;'C'!$Q$7,"",VLOOKUP(C2314,'C'!$O$9:$P$10,2,FALSE))</f>
        <v/>
      </c>
    </row>
    <row r="2315" spans="2:4" x14ac:dyDescent="0.2">
      <c r="B2315" s="431">
        <f>IF(LEFT($D2315,Dashboard!$N$4)=Dashboard!$N$5,MAX($B$4:$B2314)+1,0)</f>
        <v>0</v>
      </c>
      <c r="C2315" s="24">
        <v>2311</v>
      </c>
      <c r="D2315" s="432" t="str">
        <f>IF(C2315&gt;'C'!$Q$7,"",VLOOKUP(C2315,'C'!$O$9:$P$10,2,FALSE))</f>
        <v/>
      </c>
    </row>
    <row r="2316" spans="2:4" x14ac:dyDescent="0.2">
      <c r="B2316" s="431">
        <f>IF(LEFT($D2316,Dashboard!$N$4)=Dashboard!$N$5,MAX($B$4:$B2315)+1,0)</f>
        <v>0</v>
      </c>
      <c r="C2316" s="24">
        <v>2312</v>
      </c>
      <c r="D2316" s="432" t="str">
        <f>IF(C2316&gt;'C'!$Q$7,"",VLOOKUP(C2316,'C'!$O$9:$P$10,2,FALSE))</f>
        <v/>
      </c>
    </row>
    <row r="2317" spans="2:4" x14ac:dyDescent="0.2">
      <c r="B2317" s="431">
        <f>IF(LEFT($D2317,Dashboard!$N$4)=Dashboard!$N$5,MAX($B$4:$B2316)+1,0)</f>
        <v>0</v>
      </c>
      <c r="C2317" s="24">
        <v>2313</v>
      </c>
      <c r="D2317" s="432" t="str">
        <f>IF(C2317&gt;'C'!$Q$7,"",VLOOKUP(C2317,'C'!$O$9:$P$10,2,FALSE))</f>
        <v/>
      </c>
    </row>
    <row r="2318" spans="2:4" x14ac:dyDescent="0.2">
      <c r="B2318" s="431">
        <f>IF(LEFT($D2318,Dashboard!$N$4)=Dashboard!$N$5,MAX($B$4:$B2317)+1,0)</f>
        <v>0</v>
      </c>
      <c r="C2318" s="24">
        <v>2314</v>
      </c>
      <c r="D2318" s="432" t="str">
        <f>IF(C2318&gt;'C'!$Q$7,"",VLOOKUP(C2318,'C'!$O$9:$P$10,2,FALSE))</f>
        <v/>
      </c>
    </row>
    <row r="2319" spans="2:4" x14ac:dyDescent="0.2">
      <c r="B2319" s="431">
        <f>IF(LEFT($D2319,Dashboard!$N$4)=Dashboard!$N$5,MAX($B$4:$B2318)+1,0)</f>
        <v>0</v>
      </c>
      <c r="C2319" s="24">
        <v>2315</v>
      </c>
      <c r="D2319" s="432" t="str">
        <f>IF(C2319&gt;'C'!$Q$7,"",VLOOKUP(C2319,'C'!$O$9:$P$10,2,FALSE))</f>
        <v/>
      </c>
    </row>
    <row r="2320" spans="2:4" x14ac:dyDescent="0.2">
      <c r="B2320" s="431">
        <f>IF(LEFT($D2320,Dashboard!$N$4)=Dashboard!$N$5,MAX($B$4:$B2319)+1,0)</f>
        <v>0</v>
      </c>
      <c r="C2320" s="24">
        <v>2316</v>
      </c>
      <c r="D2320" s="432" t="str">
        <f>IF(C2320&gt;'C'!$Q$7,"",VLOOKUP(C2320,'C'!$O$9:$P$10,2,FALSE))</f>
        <v/>
      </c>
    </row>
    <row r="2321" spans="2:4" x14ac:dyDescent="0.2">
      <c r="B2321" s="431">
        <f>IF(LEFT($D2321,Dashboard!$N$4)=Dashboard!$N$5,MAX($B$4:$B2320)+1,0)</f>
        <v>0</v>
      </c>
      <c r="C2321" s="24">
        <v>2317</v>
      </c>
      <c r="D2321" s="432" t="str">
        <f>IF(C2321&gt;'C'!$Q$7,"",VLOOKUP(C2321,'C'!$O$9:$P$10,2,FALSE))</f>
        <v/>
      </c>
    </row>
    <row r="2322" spans="2:4" x14ac:dyDescent="0.2">
      <c r="B2322" s="431">
        <f>IF(LEFT($D2322,Dashboard!$N$4)=Dashboard!$N$5,MAX($B$4:$B2321)+1,0)</f>
        <v>0</v>
      </c>
      <c r="C2322" s="24">
        <v>2318</v>
      </c>
      <c r="D2322" s="432" t="str">
        <f>IF(C2322&gt;'C'!$Q$7,"",VLOOKUP(C2322,'C'!$O$9:$P$10,2,FALSE))</f>
        <v/>
      </c>
    </row>
    <row r="2323" spans="2:4" x14ac:dyDescent="0.2">
      <c r="B2323" s="431">
        <f>IF(LEFT($D2323,Dashboard!$N$4)=Dashboard!$N$5,MAX($B$4:$B2322)+1,0)</f>
        <v>0</v>
      </c>
      <c r="C2323" s="24">
        <v>2319</v>
      </c>
      <c r="D2323" s="432" t="str">
        <f>IF(C2323&gt;'C'!$Q$7,"",VLOOKUP(C2323,'C'!$O$9:$P$10,2,FALSE))</f>
        <v/>
      </c>
    </row>
    <row r="2324" spans="2:4" x14ac:dyDescent="0.2">
      <c r="B2324" s="431">
        <f>IF(LEFT($D2324,Dashboard!$N$4)=Dashboard!$N$5,MAX($B$4:$B2323)+1,0)</f>
        <v>0</v>
      </c>
      <c r="C2324" s="24">
        <v>2320</v>
      </c>
      <c r="D2324" s="432" t="str">
        <f>IF(C2324&gt;'C'!$Q$7,"",VLOOKUP(C2324,'C'!$O$9:$P$10,2,FALSE))</f>
        <v/>
      </c>
    </row>
    <row r="2325" spans="2:4" x14ac:dyDescent="0.2">
      <c r="B2325" s="431">
        <f>IF(LEFT($D2325,Dashboard!$N$4)=Dashboard!$N$5,MAX($B$4:$B2324)+1,0)</f>
        <v>0</v>
      </c>
      <c r="C2325" s="24">
        <v>2321</v>
      </c>
      <c r="D2325" s="432" t="str">
        <f>IF(C2325&gt;'C'!$Q$7,"",VLOOKUP(C2325,'C'!$O$9:$P$10,2,FALSE))</f>
        <v/>
      </c>
    </row>
    <row r="2326" spans="2:4" x14ac:dyDescent="0.2">
      <c r="B2326" s="431">
        <f>IF(LEFT($D2326,Dashboard!$N$4)=Dashboard!$N$5,MAX($B$4:$B2325)+1,0)</f>
        <v>0</v>
      </c>
      <c r="C2326" s="24">
        <v>2322</v>
      </c>
      <c r="D2326" s="432" t="str">
        <f>IF(C2326&gt;'C'!$Q$7,"",VLOOKUP(C2326,'C'!$O$9:$P$10,2,FALSE))</f>
        <v/>
      </c>
    </row>
    <row r="2327" spans="2:4" x14ac:dyDescent="0.2">
      <c r="B2327" s="431">
        <f>IF(LEFT($D2327,Dashboard!$N$4)=Dashboard!$N$5,MAX($B$4:$B2326)+1,0)</f>
        <v>0</v>
      </c>
      <c r="C2327" s="24">
        <v>2323</v>
      </c>
      <c r="D2327" s="432" t="str">
        <f>IF(C2327&gt;'C'!$Q$7,"",VLOOKUP(C2327,'C'!$O$9:$P$10,2,FALSE))</f>
        <v/>
      </c>
    </row>
    <row r="2328" spans="2:4" x14ac:dyDescent="0.2">
      <c r="B2328" s="431">
        <f>IF(LEFT($D2328,Dashboard!$N$4)=Dashboard!$N$5,MAX($B$4:$B2327)+1,0)</f>
        <v>0</v>
      </c>
      <c r="C2328" s="24">
        <v>2324</v>
      </c>
      <c r="D2328" s="432" t="str">
        <f>IF(C2328&gt;'C'!$Q$7,"",VLOOKUP(C2328,'C'!$O$9:$P$10,2,FALSE))</f>
        <v/>
      </c>
    </row>
    <row r="2329" spans="2:4" x14ac:dyDescent="0.2">
      <c r="B2329" s="431">
        <f>IF(LEFT($D2329,Dashboard!$N$4)=Dashboard!$N$5,MAX($B$4:$B2328)+1,0)</f>
        <v>0</v>
      </c>
      <c r="C2329" s="24">
        <v>2325</v>
      </c>
      <c r="D2329" s="432" t="str">
        <f>IF(C2329&gt;'C'!$Q$7,"",VLOOKUP(C2329,'C'!$O$9:$P$10,2,FALSE))</f>
        <v/>
      </c>
    </row>
    <row r="2330" spans="2:4" x14ac:dyDescent="0.2">
      <c r="B2330" s="431">
        <f>IF(LEFT($D2330,Dashboard!$N$4)=Dashboard!$N$5,MAX($B$4:$B2329)+1,0)</f>
        <v>0</v>
      </c>
      <c r="C2330" s="24">
        <v>2326</v>
      </c>
      <c r="D2330" s="432" t="str">
        <f>IF(C2330&gt;'C'!$Q$7,"",VLOOKUP(C2330,'C'!$O$9:$P$10,2,FALSE))</f>
        <v/>
      </c>
    </row>
    <row r="2331" spans="2:4" x14ac:dyDescent="0.2">
      <c r="B2331" s="431">
        <f>IF(LEFT($D2331,Dashboard!$N$4)=Dashboard!$N$5,MAX($B$4:$B2330)+1,0)</f>
        <v>0</v>
      </c>
      <c r="C2331" s="24">
        <v>2327</v>
      </c>
      <c r="D2331" s="432" t="str">
        <f>IF(C2331&gt;'C'!$Q$7,"",VLOOKUP(C2331,'C'!$O$9:$P$10,2,FALSE))</f>
        <v/>
      </c>
    </row>
    <row r="2332" spans="2:4" x14ac:dyDescent="0.2">
      <c r="B2332" s="431">
        <f>IF(LEFT($D2332,Dashboard!$N$4)=Dashboard!$N$5,MAX($B$4:$B2331)+1,0)</f>
        <v>0</v>
      </c>
      <c r="C2332" s="24">
        <v>2328</v>
      </c>
      <c r="D2332" s="432" t="str">
        <f>IF(C2332&gt;'C'!$Q$7,"",VLOOKUP(C2332,'C'!$O$9:$P$10,2,FALSE))</f>
        <v/>
      </c>
    </row>
    <row r="2333" spans="2:4" x14ac:dyDescent="0.2">
      <c r="B2333" s="431">
        <f>IF(LEFT($D2333,Dashboard!$N$4)=Dashboard!$N$5,MAX($B$4:$B2332)+1,0)</f>
        <v>0</v>
      </c>
      <c r="C2333" s="24">
        <v>2329</v>
      </c>
      <c r="D2333" s="432" t="str">
        <f>IF(C2333&gt;'C'!$Q$7,"",VLOOKUP(C2333,'C'!$O$9:$P$10,2,FALSE))</f>
        <v/>
      </c>
    </row>
    <row r="2334" spans="2:4" x14ac:dyDescent="0.2">
      <c r="B2334" s="431">
        <f>IF(LEFT($D2334,Dashboard!$N$4)=Dashboard!$N$5,MAX($B$4:$B2333)+1,0)</f>
        <v>0</v>
      </c>
      <c r="C2334" s="24">
        <v>2330</v>
      </c>
      <c r="D2334" s="432" t="str">
        <f>IF(C2334&gt;'C'!$Q$7,"",VLOOKUP(C2334,'C'!$O$9:$P$10,2,FALSE))</f>
        <v/>
      </c>
    </row>
    <row r="2335" spans="2:4" x14ac:dyDescent="0.2">
      <c r="B2335" s="431">
        <f>IF(LEFT($D2335,Dashboard!$N$4)=Dashboard!$N$5,MAX($B$4:$B2334)+1,0)</f>
        <v>0</v>
      </c>
      <c r="C2335" s="24">
        <v>2331</v>
      </c>
      <c r="D2335" s="432" t="str">
        <f>IF(C2335&gt;'C'!$Q$7,"",VLOOKUP(C2335,'C'!$O$9:$P$10,2,FALSE))</f>
        <v/>
      </c>
    </row>
    <row r="2336" spans="2:4" x14ac:dyDescent="0.2">
      <c r="B2336" s="431">
        <f>IF(LEFT($D2336,Dashboard!$N$4)=Dashboard!$N$5,MAX($B$4:$B2335)+1,0)</f>
        <v>0</v>
      </c>
      <c r="C2336" s="24">
        <v>2332</v>
      </c>
      <c r="D2336" s="432" t="str">
        <f>IF(C2336&gt;'C'!$Q$7,"",VLOOKUP(C2336,'C'!$O$9:$P$10,2,FALSE))</f>
        <v/>
      </c>
    </row>
    <row r="2337" spans="2:4" x14ac:dyDescent="0.2">
      <c r="B2337" s="431">
        <f>IF(LEFT($D2337,Dashboard!$N$4)=Dashboard!$N$5,MAX($B$4:$B2336)+1,0)</f>
        <v>0</v>
      </c>
      <c r="C2337" s="24">
        <v>2333</v>
      </c>
      <c r="D2337" s="432" t="str">
        <f>IF(C2337&gt;'C'!$Q$7,"",VLOOKUP(C2337,'C'!$O$9:$P$10,2,FALSE))</f>
        <v/>
      </c>
    </row>
    <row r="2338" spans="2:4" x14ac:dyDescent="0.2">
      <c r="B2338" s="431">
        <f>IF(LEFT($D2338,Dashboard!$N$4)=Dashboard!$N$5,MAX($B$4:$B2337)+1,0)</f>
        <v>0</v>
      </c>
      <c r="C2338" s="24">
        <v>2334</v>
      </c>
      <c r="D2338" s="432" t="str">
        <f>IF(C2338&gt;'C'!$Q$7,"",VLOOKUP(C2338,'C'!$O$9:$P$10,2,FALSE))</f>
        <v/>
      </c>
    </row>
    <row r="2339" spans="2:4" x14ac:dyDescent="0.2">
      <c r="B2339" s="431">
        <f>IF(LEFT($D2339,Dashboard!$N$4)=Dashboard!$N$5,MAX($B$4:$B2338)+1,0)</f>
        <v>0</v>
      </c>
      <c r="C2339" s="24">
        <v>2335</v>
      </c>
      <c r="D2339" s="432" t="str">
        <f>IF(C2339&gt;'C'!$Q$7,"",VLOOKUP(C2339,'C'!$O$9:$P$10,2,FALSE))</f>
        <v/>
      </c>
    </row>
    <row r="2340" spans="2:4" x14ac:dyDescent="0.2">
      <c r="B2340" s="431">
        <f>IF(LEFT($D2340,Dashboard!$N$4)=Dashboard!$N$5,MAX($B$4:$B2339)+1,0)</f>
        <v>0</v>
      </c>
      <c r="C2340" s="24">
        <v>2336</v>
      </c>
      <c r="D2340" s="432" t="str">
        <f>IF(C2340&gt;'C'!$Q$7,"",VLOOKUP(C2340,'C'!$O$9:$P$10,2,FALSE))</f>
        <v/>
      </c>
    </row>
    <row r="2341" spans="2:4" x14ac:dyDescent="0.2">
      <c r="B2341" s="431">
        <f>IF(LEFT($D2341,Dashboard!$N$4)=Dashboard!$N$5,MAX($B$4:$B2340)+1,0)</f>
        <v>0</v>
      </c>
      <c r="C2341" s="24">
        <v>2337</v>
      </c>
      <c r="D2341" s="432" t="str">
        <f>IF(C2341&gt;'C'!$Q$7,"",VLOOKUP(C2341,'C'!$O$9:$P$10,2,FALSE))</f>
        <v/>
      </c>
    </row>
    <row r="2342" spans="2:4" x14ac:dyDescent="0.2">
      <c r="B2342" s="431">
        <f>IF(LEFT($D2342,Dashboard!$N$4)=Dashboard!$N$5,MAX($B$4:$B2341)+1,0)</f>
        <v>0</v>
      </c>
      <c r="C2342" s="24">
        <v>2338</v>
      </c>
      <c r="D2342" s="432" t="str">
        <f>IF(C2342&gt;'C'!$Q$7,"",VLOOKUP(C2342,'C'!$O$9:$P$10,2,FALSE))</f>
        <v/>
      </c>
    </row>
    <row r="2343" spans="2:4" x14ac:dyDescent="0.2">
      <c r="B2343" s="431">
        <f>IF(LEFT($D2343,Dashboard!$N$4)=Dashboard!$N$5,MAX($B$4:$B2342)+1,0)</f>
        <v>0</v>
      </c>
      <c r="C2343" s="24">
        <v>2339</v>
      </c>
      <c r="D2343" s="432" t="str">
        <f>IF(C2343&gt;'C'!$Q$7,"",VLOOKUP(C2343,'C'!$O$9:$P$10,2,FALSE))</f>
        <v/>
      </c>
    </row>
    <row r="2344" spans="2:4" x14ac:dyDescent="0.2">
      <c r="B2344" s="431">
        <f>IF(LEFT($D2344,Dashboard!$N$4)=Dashboard!$N$5,MAX($B$4:$B2343)+1,0)</f>
        <v>0</v>
      </c>
      <c r="C2344" s="24">
        <v>2340</v>
      </c>
      <c r="D2344" s="432" t="str">
        <f>IF(C2344&gt;'C'!$Q$7,"",VLOOKUP(C2344,'C'!$O$9:$P$10,2,FALSE))</f>
        <v/>
      </c>
    </row>
    <row r="2345" spans="2:4" x14ac:dyDescent="0.2">
      <c r="B2345" s="431">
        <f>IF(LEFT($D2345,Dashboard!$N$4)=Dashboard!$N$5,MAX($B$4:$B2344)+1,0)</f>
        <v>0</v>
      </c>
      <c r="C2345" s="24">
        <v>2341</v>
      </c>
      <c r="D2345" s="432" t="str">
        <f>IF(C2345&gt;'C'!$Q$7,"",VLOOKUP(C2345,'C'!$O$9:$P$10,2,FALSE))</f>
        <v/>
      </c>
    </row>
    <row r="2346" spans="2:4" x14ac:dyDescent="0.2">
      <c r="B2346" s="431">
        <f>IF(LEFT($D2346,Dashboard!$N$4)=Dashboard!$N$5,MAX($B$4:$B2345)+1,0)</f>
        <v>0</v>
      </c>
      <c r="C2346" s="24">
        <v>2342</v>
      </c>
      <c r="D2346" s="432" t="str">
        <f>IF(C2346&gt;'C'!$Q$7,"",VLOOKUP(C2346,'C'!$O$9:$P$10,2,FALSE))</f>
        <v/>
      </c>
    </row>
    <row r="2347" spans="2:4" x14ac:dyDescent="0.2">
      <c r="B2347" s="431">
        <f>IF(LEFT($D2347,Dashboard!$N$4)=Dashboard!$N$5,MAX($B$4:$B2346)+1,0)</f>
        <v>0</v>
      </c>
      <c r="C2347" s="24">
        <v>2343</v>
      </c>
      <c r="D2347" s="432" t="str">
        <f>IF(C2347&gt;'C'!$Q$7,"",VLOOKUP(C2347,'C'!$O$9:$P$10,2,FALSE))</f>
        <v/>
      </c>
    </row>
    <row r="2348" spans="2:4" x14ac:dyDescent="0.2">
      <c r="B2348" s="431">
        <f>IF(LEFT($D2348,Dashboard!$N$4)=Dashboard!$N$5,MAX($B$4:$B2347)+1,0)</f>
        <v>0</v>
      </c>
      <c r="C2348" s="24">
        <v>2344</v>
      </c>
      <c r="D2348" s="432" t="str">
        <f>IF(C2348&gt;'C'!$Q$7,"",VLOOKUP(C2348,'C'!$O$9:$P$10,2,FALSE))</f>
        <v/>
      </c>
    </row>
    <row r="2349" spans="2:4" x14ac:dyDescent="0.2">
      <c r="B2349" s="431">
        <f>IF(LEFT($D2349,Dashboard!$N$4)=Dashboard!$N$5,MAX($B$4:$B2348)+1,0)</f>
        <v>0</v>
      </c>
      <c r="C2349" s="24">
        <v>2345</v>
      </c>
      <c r="D2349" s="432" t="str">
        <f>IF(C2349&gt;'C'!$Q$7,"",VLOOKUP(C2349,'C'!$O$9:$P$10,2,FALSE))</f>
        <v/>
      </c>
    </row>
    <row r="2350" spans="2:4" x14ac:dyDescent="0.2">
      <c r="B2350" s="431">
        <f>IF(LEFT($D2350,Dashboard!$N$4)=Dashboard!$N$5,MAX($B$4:$B2349)+1,0)</f>
        <v>0</v>
      </c>
      <c r="C2350" s="24">
        <v>2346</v>
      </c>
      <c r="D2350" s="432" t="str">
        <f>IF(C2350&gt;'C'!$Q$7,"",VLOOKUP(C2350,'C'!$O$9:$P$10,2,FALSE))</f>
        <v/>
      </c>
    </row>
    <row r="2351" spans="2:4" x14ac:dyDescent="0.2">
      <c r="B2351" s="431">
        <f>IF(LEFT($D2351,Dashboard!$N$4)=Dashboard!$N$5,MAX($B$4:$B2350)+1,0)</f>
        <v>0</v>
      </c>
      <c r="C2351" s="24">
        <v>2347</v>
      </c>
      <c r="D2351" s="432" t="str">
        <f>IF(C2351&gt;'C'!$Q$7,"",VLOOKUP(C2351,'C'!$O$9:$P$10,2,FALSE))</f>
        <v/>
      </c>
    </row>
    <row r="2352" spans="2:4" x14ac:dyDescent="0.2">
      <c r="B2352" s="431">
        <f>IF(LEFT($D2352,Dashboard!$N$4)=Dashboard!$N$5,MAX($B$4:$B2351)+1,0)</f>
        <v>0</v>
      </c>
      <c r="C2352" s="24">
        <v>2348</v>
      </c>
      <c r="D2352" s="432" t="str">
        <f>IF(C2352&gt;'C'!$Q$7,"",VLOOKUP(C2352,'C'!$O$9:$P$10,2,FALSE))</f>
        <v/>
      </c>
    </row>
    <row r="2353" spans="2:4" x14ac:dyDescent="0.2">
      <c r="B2353" s="431">
        <f>IF(LEFT($D2353,Dashboard!$N$4)=Dashboard!$N$5,MAX($B$4:$B2352)+1,0)</f>
        <v>0</v>
      </c>
      <c r="C2353" s="24">
        <v>2349</v>
      </c>
      <c r="D2353" s="432" t="str">
        <f>IF(C2353&gt;'C'!$Q$7,"",VLOOKUP(C2353,'C'!$O$9:$P$10,2,FALSE))</f>
        <v/>
      </c>
    </row>
    <row r="2354" spans="2:4" x14ac:dyDescent="0.2">
      <c r="B2354" s="431">
        <f>IF(LEFT($D2354,Dashboard!$N$4)=Dashboard!$N$5,MAX($B$4:$B2353)+1,0)</f>
        <v>0</v>
      </c>
      <c r="C2354" s="24">
        <v>2350</v>
      </c>
      <c r="D2354" s="432" t="str">
        <f>IF(C2354&gt;'C'!$Q$7,"",VLOOKUP(C2354,'C'!$O$9:$P$10,2,FALSE))</f>
        <v/>
      </c>
    </row>
    <row r="2355" spans="2:4" x14ac:dyDescent="0.2">
      <c r="B2355" s="431">
        <f>IF(LEFT($D2355,Dashboard!$N$4)=Dashboard!$N$5,MAX($B$4:$B2354)+1,0)</f>
        <v>0</v>
      </c>
      <c r="C2355" s="24">
        <v>2351</v>
      </c>
      <c r="D2355" s="432" t="str">
        <f>IF(C2355&gt;'C'!$Q$7,"",VLOOKUP(C2355,'C'!$O$9:$P$10,2,FALSE))</f>
        <v/>
      </c>
    </row>
    <row r="2356" spans="2:4" x14ac:dyDescent="0.2">
      <c r="B2356" s="431">
        <f>IF(LEFT($D2356,Dashboard!$N$4)=Dashboard!$N$5,MAX($B$4:$B2355)+1,0)</f>
        <v>0</v>
      </c>
      <c r="C2356" s="24">
        <v>2352</v>
      </c>
      <c r="D2356" s="432" t="str">
        <f>IF(C2356&gt;'C'!$Q$7,"",VLOOKUP(C2356,'C'!$O$9:$P$10,2,FALSE))</f>
        <v/>
      </c>
    </row>
    <row r="2357" spans="2:4" x14ac:dyDescent="0.2">
      <c r="B2357" s="431">
        <f>IF(LEFT($D2357,Dashboard!$N$4)=Dashboard!$N$5,MAX($B$4:$B2356)+1,0)</f>
        <v>0</v>
      </c>
      <c r="C2357" s="24">
        <v>2353</v>
      </c>
      <c r="D2357" s="432" t="str">
        <f>IF(C2357&gt;'C'!$Q$7,"",VLOOKUP(C2357,'C'!$O$9:$P$10,2,FALSE))</f>
        <v/>
      </c>
    </row>
    <row r="2358" spans="2:4" x14ac:dyDescent="0.2">
      <c r="B2358" s="431">
        <f>IF(LEFT($D2358,Dashboard!$N$4)=Dashboard!$N$5,MAX($B$4:$B2357)+1,0)</f>
        <v>0</v>
      </c>
      <c r="C2358" s="24">
        <v>2354</v>
      </c>
      <c r="D2358" s="432" t="str">
        <f>IF(C2358&gt;'C'!$Q$7,"",VLOOKUP(C2358,'C'!$O$9:$P$10,2,FALSE))</f>
        <v/>
      </c>
    </row>
    <row r="2359" spans="2:4" x14ac:dyDescent="0.2">
      <c r="B2359" s="431">
        <f>IF(LEFT($D2359,Dashboard!$N$4)=Dashboard!$N$5,MAX($B$4:$B2358)+1,0)</f>
        <v>0</v>
      </c>
      <c r="C2359" s="24">
        <v>2355</v>
      </c>
      <c r="D2359" s="432" t="str">
        <f>IF(C2359&gt;'C'!$Q$7,"",VLOOKUP(C2359,'C'!$O$9:$P$10,2,FALSE))</f>
        <v/>
      </c>
    </row>
    <row r="2360" spans="2:4" x14ac:dyDescent="0.2">
      <c r="B2360" s="431">
        <f>IF(LEFT($D2360,Dashboard!$N$4)=Dashboard!$N$5,MAX($B$4:$B2359)+1,0)</f>
        <v>0</v>
      </c>
      <c r="C2360" s="24">
        <v>2356</v>
      </c>
      <c r="D2360" s="432" t="str">
        <f>IF(C2360&gt;'C'!$Q$7,"",VLOOKUP(C2360,'C'!$O$9:$P$10,2,FALSE))</f>
        <v/>
      </c>
    </row>
    <row r="2361" spans="2:4" x14ac:dyDescent="0.2">
      <c r="B2361" s="431">
        <f>IF(LEFT($D2361,Dashboard!$N$4)=Dashboard!$N$5,MAX($B$4:$B2360)+1,0)</f>
        <v>0</v>
      </c>
      <c r="C2361" s="24">
        <v>2357</v>
      </c>
      <c r="D2361" s="432" t="str">
        <f>IF(C2361&gt;'C'!$Q$7,"",VLOOKUP(C2361,'C'!$O$9:$P$10,2,FALSE))</f>
        <v/>
      </c>
    </row>
    <row r="2362" spans="2:4" x14ac:dyDescent="0.2">
      <c r="B2362" s="431">
        <f>IF(LEFT($D2362,Dashboard!$N$4)=Dashboard!$N$5,MAX($B$4:$B2361)+1,0)</f>
        <v>0</v>
      </c>
      <c r="C2362" s="24">
        <v>2358</v>
      </c>
      <c r="D2362" s="432" t="str">
        <f>IF(C2362&gt;'C'!$Q$7,"",VLOOKUP(C2362,'C'!$O$9:$P$10,2,FALSE))</f>
        <v/>
      </c>
    </row>
    <row r="2363" spans="2:4" x14ac:dyDescent="0.2">
      <c r="B2363" s="431">
        <f>IF(LEFT($D2363,Dashboard!$N$4)=Dashboard!$N$5,MAX($B$4:$B2362)+1,0)</f>
        <v>0</v>
      </c>
      <c r="C2363" s="24">
        <v>2359</v>
      </c>
      <c r="D2363" s="432" t="str">
        <f>IF(C2363&gt;'C'!$Q$7,"",VLOOKUP(C2363,'C'!$O$9:$P$10,2,FALSE))</f>
        <v/>
      </c>
    </row>
    <row r="2364" spans="2:4" x14ac:dyDescent="0.2">
      <c r="B2364" s="431">
        <f>IF(LEFT($D2364,Dashboard!$N$4)=Dashboard!$N$5,MAX($B$4:$B2363)+1,0)</f>
        <v>0</v>
      </c>
      <c r="C2364" s="24">
        <v>2360</v>
      </c>
      <c r="D2364" s="432" t="str">
        <f>IF(C2364&gt;'C'!$Q$7,"",VLOOKUP(C2364,'C'!$O$9:$P$10,2,FALSE))</f>
        <v/>
      </c>
    </row>
    <row r="2365" spans="2:4" x14ac:dyDescent="0.2">
      <c r="B2365" s="431">
        <f>IF(LEFT($D2365,Dashboard!$N$4)=Dashboard!$N$5,MAX($B$4:$B2364)+1,0)</f>
        <v>0</v>
      </c>
      <c r="C2365" s="24">
        <v>2361</v>
      </c>
      <c r="D2365" s="432" t="str">
        <f>IF(C2365&gt;'C'!$Q$7,"",VLOOKUP(C2365,'C'!$O$9:$P$10,2,FALSE))</f>
        <v/>
      </c>
    </row>
    <row r="2366" spans="2:4" x14ac:dyDescent="0.2">
      <c r="B2366" s="431">
        <f>IF(LEFT($D2366,Dashboard!$N$4)=Dashboard!$N$5,MAX($B$4:$B2365)+1,0)</f>
        <v>0</v>
      </c>
      <c r="C2366" s="24">
        <v>2362</v>
      </c>
      <c r="D2366" s="432" t="str">
        <f>IF(C2366&gt;'C'!$Q$7,"",VLOOKUP(C2366,'C'!$O$9:$P$10,2,FALSE))</f>
        <v/>
      </c>
    </row>
    <row r="2367" spans="2:4" x14ac:dyDescent="0.2">
      <c r="B2367" s="431">
        <f>IF(LEFT($D2367,Dashboard!$N$4)=Dashboard!$N$5,MAX($B$4:$B2366)+1,0)</f>
        <v>0</v>
      </c>
      <c r="C2367" s="24">
        <v>2363</v>
      </c>
      <c r="D2367" s="432" t="str">
        <f>IF(C2367&gt;'C'!$Q$7,"",VLOOKUP(C2367,'C'!$O$9:$P$10,2,FALSE))</f>
        <v/>
      </c>
    </row>
    <row r="2368" spans="2:4" x14ac:dyDescent="0.2">
      <c r="B2368" s="431">
        <f>IF(LEFT($D2368,Dashboard!$N$4)=Dashboard!$N$5,MAX($B$4:$B2367)+1,0)</f>
        <v>0</v>
      </c>
      <c r="C2368" s="24">
        <v>2364</v>
      </c>
      <c r="D2368" s="432" t="str">
        <f>IF(C2368&gt;'C'!$Q$7,"",VLOOKUP(C2368,'C'!$O$9:$P$10,2,FALSE))</f>
        <v/>
      </c>
    </row>
    <row r="2369" spans="2:4" x14ac:dyDescent="0.2">
      <c r="B2369" s="431">
        <f>IF(LEFT($D2369,Dashboard!$N$4)=Dashboard!$N$5,MAX($B$4:$B2368)+1,0)</f>
        <v>0</v>
      </c>
      <c r="C2369" s="24">
        <v>2365</v>
      </c>
      <c r="D2369" s="432" t="str">
        <f>IF(C2369&gt;'C'!$Q$7,"",VLOOKUP(C2369,'C'!$O$9:$P$10,2,FALSE))</f>
        <v/>
      </c>
    </row>
    <row r="2370" spans="2:4" x14ac:dyDescent="0.2">
      <c r="B2370" s="431">
        <f>IF(LEFT($D2370,Dashboard!$N$4)=Dashboard!$N$5,MAX($B$4:$B2369)+1,0)</f>
        <v>0</v>
      </c>
      <c r="C2370" s="24">
        <v>2366</v>
      </c>
      <c r="D2370" s="432" t="str">
        <f>IF(C2370&gt;'C'!$Q$7,"",VLOOKUP(C2370,'C'!$O$9:$P$10,2,FALSE))</f>
        <v/>
      </c>
    </row>
    <row r="2371" spans="2:4" x14ac:dyDescent="0.2">
      <c r="B2371" s="431">
        <f>IF(LEFT($D2371,Dashboard!$N$4)=Dashboard!$N$5,MAX($B$4:$B2370)+1,0)</f>
        <v>0</v>
      </c>
      <c r="C2371" s="24">
        <v>2367</v>
      </c>
      <c r="D2371" s="432" t="str">
        <f>IF(C2371&gt;'C'!$Q$7,"",VLOOKUP(C2371,'C'!$O$9:$P$10,2,FALSE))</f>
        <v/>
      </c>
    </row>
    <row r="2372" spans="2:4" x14ac:dyDescent="0.2">
      <c r="B2372" s="431">
        <f>IF(LEFT($D2372,Dashboard!$N$4)=Dashboard!$N$5,MAX($B$4:$B2371)+1,0)</f>
        <v>0</v>
      </c>
      <c r="C2372" s="24">
        <v>2368</v>
      </c>
      <c r="D2372" s="432" t="str">
        <f>IF(C2372&gt;'C'!$Q$7,"",VLOOKUP(C2372,'C'!$O$9:$P$10,2,FALSE))</f>
        <v/>
      </c>
    </row>
    <row r="2373" spans="2:4" x14ac:dyDescent="0.2">
      <c r="B2373" s="431">
        <f>IF(LEFT($D2373,Dashboard!$N$4)=Dashboard!$N$5,MAX($B$4:$B2372)+1,0)</f>
        <v>0</v>
      </c>
      <c r="C2373" s="24">
        <v>2369</v>
      </c>
      <c r="D2373" s="432" t="str">
        <f>IF(C2373&gt;'C'!$Q$7,"",VLOOKUP(C2373,'C'!$O$9:$P$10,2,FALSE))</f>
        <v/>
      </c>
    </row>
    <row r="2374" spans="2:4" x14ac:dyDescent="0.2">
      <c r="B2374" s="431">
        <f>IF(LEFT($D2374,Dashboard!$N$4)=Dashboard!$N$5,MAX($B$4:$B2373)+1,0)</f>
        <v>0</v>
      </c>
      <c r="C2374" s="24">
        <v>2370</v>
      </c>
      <c r="D2374" s="432" t="str">
        <f>IF(C2374&gt;'C'!$Q$7,"",VLOOKUP(C2374,'C'!$O$9:$P$10,2,FALSE))</f>
        <v/>
      </c>
    </row>
    <row r="2375" spans="2:4" x14ac:dyDescent="0.2">
      <c r="B2375" s="431">
        <f>IF(LEFT($D2375,Dashboard!$N$4)=Dashboard!$N$5,MAX($B$4:$B2374)+1,0)</f>
        <v>0</v>
      </c>
      <c r="C2375" s="24">
        <v>2371</v>
      </c>
      <c r="D2375" s="432" t="str">
        <f>IF(C2375&gt;'C'!$Q$7,"",VLOOKUP(C2375,'C'!$O$9:$P$10,2,FALSE))</f>
        <v/>
      </c>
    </row>
    <row r="2376" spans="2:4" x14ac:dyDescent="0.2">
      <c r="B2376" s="431">
        <f>IF(LEFT($D2376,Dashboard!$N$4)=Dashboard!$N$5,MAX($B$4:$B2375)+1,0)</f>
        <v>0</v>
      </c>
      <c r="C2376" s="24">
        <v>2372</v>
      </c>
      <c r="D2376" s="432" t="str">
        <f>IF(C2376&gt;'C'!$Q$7,"",VLOOKUP(C2376,'C'!$O$9:$P$10,2,FALSE))</f>
        <v/>
      </c>
    </row>
    <row r="2377" spans="2:4" x14ac:dyDescent="0.2">
      <c r="B2377" s="431">
        <f>IF(LEFT($D2377,Dashboard!$N$4)=Dashboard!$N$5,MAX($B$4:$B2376)+1,0)</f>
        <v>0</v>
      </c>
      <c r="C2377" s="24">
        <v>2373</v>
      </c>
      <c r="D2377" s="432" t="str">
        <f>IF(C2377&gt;'C'!$Q$7,"",VLOOKUP(C2377,'C'!$O$9:$P$10,2,FALSE))</f>
        <v/>
      </c>
    </row>
    <row r="2378" spans="2:4" x14ac:dyDescent="0.2">
      <c r="B2378" s="431">
        <f>IF(LEFT($D2378,Dashboard!$N$4)=Dashboard!$N$5,MAX($B$4:$B2377)+1,0)</f>
        <v>0</v>
      </c>
      <c r="C2378" s="24">
        <v>2374</v>
      </c>
      <c r="D2378" s="432" t="str">
        <f>IF(C2378&gt;'C'!$Q$7,"",VLOOKUP(C2378,'C'!$O$9:$P$10,2,FALSE))</f>
        <v/>
      </c>
    </row>
    <row r="2379" spans="2:4" x14ac:dyDescent="0.2">
      <c r="B2379" s="431">
        <f>IF(LEFT($D2379,Dashboard!$N$4)=Dashboard!$N$5,MAX($B$4:$B2378)+1,0)</f>
        <v>0</v>
      </c>
      <c r="C2379" s="24">
        <v>2375</v>
      </c>
      <c r="D2379" s="432" t="str">
        <f>IF(C2379&gt;'C'!$Q$7,"",VLOOKUP(C2379,'C'!$O$9:$P$10,2,FALSE))</f>
        <v/>
      </c>
    </row>
    <row r="2380" spans="2:4" x14ac:dyDescent="0.2">
      <c r="B2380" s="431">
        <f>IF(LEFT($D2380,Dashboard!$N$4)=Dashboard!$N$5,MAX($B$4:$B2379)+1,0)</f>
        <v>0</v>
      </c>
      <c r="C2380" s="24">
        <v>2376</v>
      </c>
      <c r="D2380" s="432" t="str">
        <f>IF(C2380&gt;'C'!$Q$7,"",VLOOKUP(C2380,'C'!$O$9:$P$10,2,FALSE))</f>
        <v/>
      </c>
    </row>
    <row r="2381" spans="2:4" x14ac:dyDescent="0.2">
      <c r="B2381" s="431">
        <f>IF(LEFT($D2381,Dashboard!$N$4)=Dashboard!$N$5,MAX($B$4:$B2380)+1,0)</f>
        <v>0</v>
      </c>
      <c r="C2381" s="24">
        <v>2377</v>
      </c>
      <c r="D2381" s="432" t="str">
        <f>IF(C2381&gt;'C'!$Q$7,"",VLOOKUP(C2381,'C'!$O$9:$P$10,2,FALSE))</f>
        <v/>
      </c>
    </row>
    <row r="2382" spans="2:4" x14ac:dyDescent="0.2">
      <c r="B2382" s="431">
        <f>IF(LEFT($D2382,Dashboard!$N$4)=Dashboard!$N$5,MAX($B$4:$B2381)+1,0)</f>
        <v>0</v>
      </c>
      <c r="C2382" s="24">
        <v>2378</v>
      </c>
      <c r="D2382" s="432" t="str">
        <f>IF(C2382&gt;'C'!$Q$7,"",VLOOKUP(C2382,'C'!$O$9:$P$10,2,FALSE))</f>
        <v/>
      </c>
    </row>
    <row r="2383" spans="2:4" x14ac:dyDescent="0.2">
      <c r="B2383" s="431">
        <f>IF(LEFT($D2383,Dashboard!$N$4)=Dashboard!$N$5,MAX($B$4:$B2382)+1,0)</f>
        <v>0</v>
      </c>
      <c r="C2383" s="24">
        <v>2379</v>
      </c>
      <c r="D2383" s="432" t="str">
        <f>IF(C2383&gt;'C'!$Q$7,"",VLOOKUP(C2383,'C'!$O$9:$P$10,2,FALSE))</f>
        <v/>
      </c>
    </row>
    <row r="2384" spans="2:4" x14ac:dyDescent="0.2">
      <c r="B2384" s="431">
        <f>IF(LEFT($D2384,Dashboard!$N$4)=Dashboard!$N$5,MAX($B$4:$B2383)+1,0)</f>
        <v>0</v>
      </c>
      <c r="C2384" s="24">
        <v>2380</v>
      </c>
      <c r="D2384" s="432" t="str">
        <f>IF(C2384&gt;'C'!$Q$7,"",VLOOKUP(C2384,'C'!$O$9:$P$10,2,FALSE))</f>
        <v/>
      </c>
    </row>
    <row r="2385" spans="2:4" x14ac:dyDescent="0.2">
      <c r="B2385" s="431">
        <f>IF(LEFT($D2385,Dashboard!$N$4)=Dashboard!$N$5,MAX($B$4:$B2384)+1,0)</f>
        <v>0</v>
      </c>
      <c r="C2385" s="24">
        <v>2381</v>
      </c>
      <c r="D2385" s="432" t="str">
        <f>IF(C2385&gt;'C'!$Q$7,"",VLOOKUP(C2385,'C'!$O$9:$P$10,2,FALSE))</f>
        <v/>
      </c>
    </row>
    <row r="2386" spans="2:4" x14ac:dyDescent="0.2">
      <c r="B2386" s="431">
        <f>IF(LEFT($D2386,Dashboard!$N$4)=Dashboard!$N$5,MAX($B$4:$B2385)+1,0)</f>
        <v>0</v>
      </c>
      <c r="C2386" s="24">
        <v>2382</v>
      </c>
      <c r="D2386" s="432" t="str">
        <f>IF(C2386&gt;'C'!$Q$7,"",VLOOKUP(C2386,'C'!$O$9:$P$10,2,FALSE))</f>
        <v/>
      </c>
    </row>
    <row r="2387" spans="2:4" x14ac:dyDescent="0.2">
      <c r="B2387" s="431">
        <f>IF(LEFT($D2387,Dashboard!$N$4)=Dashboard!$N$5,MAX($B$4:$B2386)+1,0)</f>
        <v>0</v>
      </c>
      <c r="C2387" s="24">
        <v>2383</v>
      </c>
      <c r="D2387" s="432" t="str">
        <f>IF(C2387&gt;'C'!$Q$7,"",VLOOKUP(C2387,'C'!$O$9:$P$10,2,FALSE))</f>
        <v/>
      </c>
    </row>
    <row r="2388" spans="2:4" x14ac:dyDescent="0.2">
      <c r="B2388" s="431">
        <f>IF(LEFT($D2388,Dashboard!$N$4)=Dashboard!$N$5,MAX($B$4:$B2387)+1,0)</f>
        <v>0</v>
      </c>
      <c r="C2388" s="24">
        <v>2384</v>
      </c>
      <c r="D2388" s="432" t="str">
        <f>IF(C2388&gt;'C'!$Q$7,"",VLOOKUP(C2388,'C'!$O$9:$P$10,2,FALSE))</f>
        <v/>
      </c>
    </row>
    <row r="2389" spans="2:4" x14ac:dyDescent="0.2">
      <c r="B2389" s="431">
        <f>IF(LEFT($D2389,Dashboard!$N$4)=Dashboard!$N$5,MAX($B$4:$B2388)+1,0)</f>
        <v>0</v>
      </c>
      <c r="C2389" s="24">
        <v>2385</v>
      </c>
      <c r="D2389" s="432" t="str">
        <f>IF(C2389&gt;'C'!$Q$7,"",VLOOKUP(C2389,'C'!$O$9:$P$10,2,FALSE))</f>
        <v/>
      </c>
    </row>
    <row r="2390" spans="2:4" x14ac:dyDescent="0.2">
      <c r="B2390" s="431">
        <f>IF(LEFT($D2390,Dashboard!$N$4)=Dashboard!$N$5,MAX($B$4:$B2389)+1,0)</f>
        <v>0</v>
      </c>
      <c r="C2390" s="24">
        <v>2386</v>
      </c>
      <c r="D2390" s="432" t="str">
        <f>IF(C2390&gt;'C'!$Q$7,"",VLOOKUP(C2390,'C'!$O$9:$P$10,2,FALSE))</f>
        <v/>
      </c>
    </row>
    <row r="2391" spans="2:4" x14ac:dyDescent="0.2">
      <c r="B2391" s="431">
        <f>IF(LEFT($D2391,Dashboard!$N$4)=Dashboard!$N$5,MAX($B$4:$B2390)+1,0)</f>
        <v>0</v>
      </c>
      <c r="C2391" s="24">
        <v>2387</v>
      </c>
      <c r="D2391" s="432" t="str">
        <f>IF(C2391&gt;'C'!$Q$7,"",VLOOKUP(C2391,'C'!$O$9:$P$10,2,FALSE))</f>
        <v/>
      </c>
    </row>
    <row r="2392" spans="2:4" x14ac:dyDescent="0.2">
      <c r="B2392" s="431">
        <f>IF(LEFT($D2392,Dashboard!$N$4)=Dashboard!$N$5,MAX($B$4:$B2391)+1,0)</f>
        <v>0</v>
      </c>
      <c r="C2392" s="24">
        <v>2388</v>
      </c>
      <c r="D2392" s="432" t="str">
        <f>IF(C2392&gt;'C'!$Q$7,"",VLOOKUP(C2392,'C'!$O$9:$P$10,2,FALSE))</f>
        <v/>
      </c>
    </row>
    <row r="2393" spans="2:4" x14ac:dyDescent="0.2">
      <c r="B2393" s="431">
        <f>IF(LEFT($D2393,Dashboard!$N$4)=Dashboard!$N$5,MAX($B$4:$B2392)+1,0)</f>
        <v>0</v>
      </c>
      <c r="C2393" s="24">
        <v>2389</v>
      </c>
      <c r="D2393" s="432" t="str">
        <f>IF(C2393&gt;'C'!$Q$7,"",VLOOKUP(C2393,'C'!$O$9:$P$10,2,FALSE))</f>
        <v/>
      </c>
    </row>
    <row r="2394" spans="2:4" x14ac:dyDescent="0.2">
      <c r="B2394" s="431">
        <f>IF(LEFT($D2394,Dashboard!$N$4)=Dashboard!$N$5,MAX($B$4:$B2393)+1,0)</f>
        <v>0</v>
      </c>
      <c r="C2394" s="24">
        <v>2390</v>
      </c>
      <c r="D2394" s="432" t="str">
        <f>IF(C2394&gt;'C'!$Q$7,"",VLOOKUP(C2394,'C'!$O$9:$P$10,2,FALSE))</f>
        <v/>
      </c>
    </row>
    <row r="2395" spans="2:4" x14ac:dyDescent="0.2">
      <c r="B2395" s="431">
        <f>IF(LEFT($D2395,Dashboard!$N$4)=Dashboard!$N$5,MAX($B$4:$B2394)+1,0)</f>
        <v>0</v>
      </c>
      <c r="C2395" s="24">
        <v>2391</v>
      </c>
      <c r="D2395" s="432" t="str">
        <f>IF(C2395&gt;'C'!$Q$7,"",VLOOKUP(C2395,'C'!$O$9:$P$10,2,FALSE))</f>
        <v/>
      </c>
    </row>
    <row r="2396" spans="2:4" x14ac:dyDescent="0.2">
      <c r="B2396" s="431">
        <f>IF(LEFT($D2396,Dashboard!$N$4)=Dashboard!$N$5,MAX($B$4:$B2395)+1,0)</f>
        <v>0</v>
      </c>
      <c r="C2396" s="24">
        <v>2392</v>
      </c>
      <c r="D2396" s="432" t="str">
        <f>IF(C2396&gt;'C'!$Q$7,"",VLOOKUP(C2396,'C'!$O$9:$P$10,2,FALSE))</f>
        <v/>
      </c>
    </row>
    <row r="2397" spans="2:4" x14ac:dyDescent="0.2">
      <c r="B2397" s="431">
        <f>IF(LEFT($D2397,Dashboard!$N$4)=Dashboard!$N$5,MAX($B$4:$B2396)+1,0)</f>
        <v>0</v>
      </c>
      <c r="C2397" s="24">
        <v>2393</v>
      </c>
      <c r="D2397" s="432" t="str">
        <f>IF(C2397&gt;'C'!$Q$7,"",VLOOKUP(C2397,'C'!$O$9:$P$10,2,FALSE))</f>
        <v/>
      </c>
    </row>
    <row r="2398" spans="2:4" x14ac:dyDescent="0.2">
      <c r="B2398" s="431">
        <f>IF(LEFT($D2398,Dashboard!$N$4)=Dashboard!$N$5,MAX($B$4:$B2397)+1,0)</f>
        <v>0</v>
      </c>
      <c r="C2398" s="24">
        <v>2394</v>
      </c>
      <c r="D2398" s="432" t="str">
        <f>IF(C2398&gt;'C'!$Q$7,"",VLOOKUP(C2398,'C'!$O$9:$P$10,2,FALSE))</f>
        <v/>
      </c>
    </row>
    <row r="2399" spans="2:4" x14ac:dyDescent="0.2">
      <c r="B2399" s="431">
        <f>IF(LEFT($D2399,Dashboard!$N$4)=Dashboard!$N$5,MAX($B$4:$B2398)+1,0)</f>
        <v>0</v>
      </c>
      <c r="C2399" s="24">
        <v>2395</v>
      </c>
      <c r="D2399" s="432" t="str">
        <f>IF(C2399&gt;'C'!$Q$7,"",VLOOKUP(C2399,'C'!$O$9:$P$10,2,FALSE))</f>
        <v/>
      </c>
    </row>
    <row r="2400" spans="2:4" x14ac:dyDescent="0.2">
      <c r="B2400" s="431">
        <f>IF(LEFT($D2400,Dashboard!$N$4)=Dashboard!$N$5,MAX($B$4:$B2399)+1,0)</f>
        <v>0</v>
      </c>
      <c r="C2400" s="24">
        <v>2396</v>
      </c>
      <c r="D2400" s="432" t="str">
        <f>IF(C2400&gt;'C'!$Q$7,"",VLOOKUP(C2400,'C'!$O$9:$P$10,2,FALSE))</f>
        <v/>
      </c>
    </row>
    <row r="2401" spans="2:4" x14ac:dyDescent="0.2">
      <c r="B2401" s="431">
        <f>IF(LEFT($D2401,Dashboard!$N$4)=Dashboard!$N$5,MAX($B$4:$B2400)+1,0)</f>
        <v>0</v>
      </c>
      <c r="C2401" s="24">
        <v>2397</v>
      </c>
      <c r="D2401" s="432" t="str">
        <f>IF(C2401&gt;'C'!$Q$7,"",VLOOKUP(C2401,'C'!$O$9:$P$10,2,FALSE))</f>
        <v/>
      </c>
    </row>
    <row r="2402" spans="2:4" x14ac:dyDescent="0.2">
      <c r="B2402" s="431">
        <f>IF(LEFT($D2402,Dashboard!$N$4)=Dashboard!$N$5,MAX($B$4:$B2401)+1,0)</f>
        <v>0</v>
      </c>
      <c r="C2402" s="24">
        <v>2398</v>
      </c>
      <c r="D2402" s="432" t="str">
        <f>IF(C2402&gt;'C'!$Q$7,"",VLOOKUP(C2402,'C'!$O$9:$P$10,2,FALSE))</f>
        <v/>
      </c>
    </row>
    <row r="2403" spans="2:4" x14ac:dyDescent="0.2">
      <c r="B2403" s="431">
        <f>IF(LEFT($D2403,Dashboard!$N$4)=Dashboard!$N$5,MAX($B$4:$B2402)+1,0)</f>
        <v>0</v>
      </c>
      <c r="C2403" s="24">
        <v>2399</v>
      </c>
      <c r="D2403" s="432" t="str">
        <f>IF(C2403&gt;'C'!$Q$7,"",VLOOKUP(C2403,'C'!$O$9:$P$10,2,FALSE))</f>
        <v/>
      </c>
    </row>
    <row r="2404" spans="2:4" x14ac:dyDescent="0.2">
      <c r="B2404" s="431">
        <f>IF(LEFT($D2404,Dashboard!$N$4)=Dashboard!$N$5,MAX($B$4:$B2403)+1,0)</f>
        <v>0</v>
      </c>
      <c r="C2404" s="24">
        <v>2400</v>
      </c>
      <c r="D2404" s="432" t="str">
        <f>IF(C2404&gt;'C'!$Q$7,"",VLOOKUP(C2404,'C'!$O$9:$P$10,2,FALSE))</f>
        <v/>
      </c>
    </row>
    <row r="2405" spans="2:4" x14ac:dyDescent="0.2">
      <c r="B2405" s="431">
        <f>IF(LEFT($D2405,Dashboard!$N$4)=Dashboard!$N$5,MAX($B$4:$B2404)+1,0)</f>
        <v>0</v>
      </c>
      <c r="C2405" s="24">
        <v>2401</v>
      </c>
      <c r="D2405" s="432" t="str">
        <f>IF(C2405&gt;'C'!$Q$7,"",VLOOKUP(C2405,'C'!$O$9:$P$10,2,FALSE))</f>
        <v/>
      </c>
    </row>
    <row r="2406" spans="2:4" x14ac:dyDescent="0.2">
      <c r="B2406" s="431">
        <f>IF(LEFT($D2406,Dashboard!$N$4)=Dashboard!$N$5,MAX($B$4:$B2405)+1,0)</f>
        <v>0</v>
      </c>
      <c r="C2406" s="24">
        <v>2402</v>
      </c>
      <c r="D2406" s="432" t="str">
        <f>IF(C2406&gt;'C'!$Q$7,"",VLOOKUP(C2406,'C'!$O$9:$P$10,2,FALSE))</f>
        <v/>
      </c>
    </row>
    <row r="2407" spans="2:4" x14ac:dyDescent="0.2">
      <c r="B2407" s="431">
        <f>IF(LEFT($D2407,Dashboard!$N$4)=Dashboard!$N$5,MAX($B$4:$B2406)+1,0)</f>
        <v>0</v>
      </c>
      <c r="C2407" s="24">
        <v>2403</v>
      </c>
      <c r="D2407" s="432" t="str">
        <f>IF(C2407&gt;'C'!$Q$7,"",VLOOKUP(C2407,'C'!$O$9:$P$10,2,FALSE))</f>
        <v/>
      </c>
    </row>
    <row r="2408" spans="2:4" x14ac:dyDescent="0.2">
      <c r="B2408" s="431">
        <f>IF(LEFT($D2408,Dashboard!$N$4)=Dashboard!$N$5,MAX($B$4:$B2407)+1,0)</f>
        <v>0</v>
      </c>
      <c r="C2408" s="24">
        <v>2404</v>
      </c>
      <c r="D2408" s="432" t="str">
        <f>IF(C2408&gt;'C'!$Q$7,"",VLOOKUP(C2408,'C'!$O$9:$P$10,2,FALSE))</f>
        <v/>
      </c>
    </row>
    <row r="2409" spans="2:4" x14ac:dyDescent="0.2">
      <c r="B2409" s="431">
        <f>IF(LEFT($D2409,Dashboard!$N$4)=Dashboard!$N$5,MAX($B$4:$B2408)+1,0)</f>
        <v>0</v>
      </c>
      <c r="C2409" s="24">
        <v>2405</v>
      </c>
      <c r="D2409" s="432" t="str">
        <f>IF(C2409&gt;'C'!$Q$7,"",VLOOKUP(C2409,'C'!$O$9:$P$10,2,FALSE))</f>
        <v/>
      </c>
    </row>
    <row r="2410" spans="2:4" x14ac:dyDescent="0.2">
      <c r="B2410" s="431">
        <f>IF(LEFT($D2410,Dashboard!$N$4)=Dashboard!$N$5,MAX($B$4:$B2409)+1,0)</f>
        <v>0</v>
      </c>
      <c r="C2410" s="24">
        <v>2406</v>
      </c>
      <c r="D2410" s="432" t="str">
        <f>IF(C2410&gt;'C'!$Q$7,"",VLOOKUP(C2410,'C'!$O$9:$P$10,2,FALSE))</f>
        <v/>
      </c>
    </row>
    <row r="2411" spans="2:4" x14ac:dyDescent="0.2">
      <c r="B2411" s="431">
        <f>IF(LEFT($D2411,Dashboard!$N$4)=Dashboard!$N$5,MAX($B$4:$B2410)+1,0)</f>
        <v>0</v>
      </c>
      <c r="C2411" s="24">
        <v>2407</v>
      </c>
      <c r="D2411" s="432" t="str">
        <f>IF(C2411&gt;'C'!$Q$7,"",VLOOKUP(C2411,'C'!$O$9:$P$10,2,FALSE))</f>
        <v/>
      </c>
    </row>
    <row r="2412" spans="2:4" x14ac:dyDescent="0.2">
      <c r="B2412" s="431">
        <f>IF(LEFT($D2412,Dashboard!$N$4)=Dashboard!$N$5,MAX($B$4:$B2411)+1,0)</f>
        <v>0</v>
      </c>
      <c r="C2412" s="24">
        <v>2408</v>
      </c>
      <c r="D2412" s="432" t="str">
        <f>IF(C2412&gt;'C'!$Q$7,"",VLOOKUP(C2412,'C'!$O$9:$P$10,2,FALSE))</f>
        <v/>
      </c>
    </row>
    <row r="2413" spans="2:4" x14ac:dyDescent="0.2">
      <c r="B2413" s="431">
        <f>IF(LEFT($D2413,Dashboard!$N$4)=Dashboard!$N$5,MAX($B$4:$B2412)+1,0)</f>
        <v>0</v>
      </c>
      <c r="C2413" s="24">
        <v>2409</v>
      </c>
      <c r="D2413" s="432" t="str">
        <f>IF(C2413&gt;'C'!$Q$7,"",VLOOKUP(C2413,'C'!$O$9:$P$10,2,FALSE))</f>
        <v/>
      </c>
    </row>
    <row r="2414" spans="2:4" x14ac:dyDescent="0.2">
      <c r="B2414" s="431">
        <f>IF(LEFT($D2414,Dashboard!$N$4)=Dashboard!$N$5,MAX($B$4:$B2413)+1,0)</f>
        <v>0</v>
      </c>
      <c r="C2414" s="24">
        <v>2410</v>
      </c>
      <c r="D2414" s="432" t="str">
        <f>IF(C2414&gt;'C'!$Q$7,"",VLOOKUP(C2414,'C'!$O$9:$P$10,2,FALSE))</f>
        <v/>
      </c>
    </row>
    <row r="2415" spans="2:4" x14ac:dyDescent="0.2">
      <c r="B2415" s="431">
        <f>IF(LEFT($D2415,Dashboard!$N$4)=Dashboard!$N$5,MAX($B$4:$B2414)+1,0)</f>
        <v>0</v>
      </c>
      <c r="C2415" s="24">
        <v>2411</v>
      </c>
      <c r="D2415" s="432" t="str">
        <f>IF(C2415&gt;'C'!$Q$7,"",VLOOKUP(C2415,'C'!$O$9:$P$10,2,FALSE))</f>
        <v/>
      </c>
    </row>
    <row r="2416" spans="2:4" x14ac:dyDescent="0.2">
      <c r="B2416" s="431">
        <f>IF(LEFT($D2416,Dashboard!$N$4)=Dashboard!$N$5,MAX($B$4:$B2415)+1,0)</f>
        <v>0</v>
      </c>
      <c r="C2416" s="24">
        <v>2412</v>
      </c>
      <c r="D2416" s="432" t="str">
        <f>IF(C2416&gt;'C'!$Q$7,"",VLOOKUP(C2416,'C'!$O$9:$P$10,2,FALSE))</f>
        <v/>
      </c>
    </row>
    <row r="2417" spans="2:4" x14ac:dyDescent="0.2">
      <c r="B2417" s="431">
        <f>IF(LEFT($D2417,Dashboard!$N$4)=Dashboard!$N$5,MAX($B$4:$B2416)+1,0)</f>
        <v>0</v>
      </c>
      <c r="C2417" s="24">
        <v>2413</v>
      </c>
      <c r="D2417" s="432" t="str">
        <f>IF(C2417&gt;'C'!$Q$7,"",VLOOKUP(C2417,'C'!$O$9:$P$10,2,FALSE))</f>
        <v/>
      </c>
    </row>
    <row r="2418" spans="2:4" x14ac:dyDescent="0.2">
      <c r="B2418" s="431">
        <f>IF(LEFT($D2418,Dashboard!$N$4)=Dashboard!$N$5,MAX($B$4:$B2417)+1,0)</f>
        <v>0</v>
      </c>
      <c r="C2418" s="24">
        <v>2414</v>
      </c>
      <c r="D2418" s="432" t="str">
        <f>IF(C2418&gt;'C'!$Q$7,"",VLOOKUP(C2418,'C'!$O$9:$P$10,2,FALSE))</f>
        <v/>
      </c>
    </row>
    <row r="2419" spans="2:4" x14ac:dyDescent="0.2">
      <c r="B2419" s="431">
        <f>IF(LEFT($D2419,Dashboard!$N$4)=Dashboard!$N$5,MAX($B$4:$B2418)+1,0)</f>
        <v>0</v>
      </c>
      <c r="C2419" s="24">
        <v>2415</v>
      </c>
      <c r="D2419" s="432" t="str">
        <f>IF(C2419&gt;'C'!$Q$7,"",VLOOKUP(C2419,'C'!$O$9:$P$10,2,FALSE))</f>
        <v/>
      </c>
    </row>
    <row r="2420" spans="2:4" x14ac:dyDescent="0.2">
      <c r="B2420" s="431">
        <f>IF(LEFT($D2420,Dashboard!$N$4)=Dashboard!$N$5,MAX($B$4:$B2419)+1,0)</f>
        <v>0</v>
      </c>
      <c r="C2420" s="24">
        <v>2416</v>
      </c>
      <c r="D2420" s="432" t="str">
        <f>IF(C2420&gt;'C'!$Q$7,"",VLOOKUP(C2420,'C'!$O$9:$P$10,2,FALSE))</f>
        <v/>
      </c>
    </row>
    <row r="2421" spans="2:4" x14ac:dyDescent="0.2">
      <c r="B2421" s="431">
        <f>IF(LEFT($D2421,Dashboard!$N$4)=Dashboard!$N$5,MAX($B$4:$B2420)+1,0)</f>
        <v>0</v>
      </c>
      <c r="C2421" s="24">
        <v>2417</v>
      </c>
      <c r="D2421" s="432" t="str">
        <f>IF(C2421&gt;'C'!$Q$7,"",VLOOKUP(C2421,'C'!$O$9:$P$10,2,FALSE))</f>
        <v/>
      </c>
    </row>
    <row r="2422" spans="2:4" x14ac:dyDescent="0.2">
      <c r="B2422" s="431">
        <f>IF(LEFT($D2422,Dashboard!$N$4)=Dashboard!$N$5,MAX($B$4:$B2421)+1,0)</f>
        <v>0</v>
      </c>
      <c r="C2422" s="24">
        <v>2418</v>
      </c>
      <c r="D2422" s="432" t="str">
        <f>IF(C2422&gt;'C'!$Q$7,"",VLOOKUP(C2422,'C'!$O$9:$P$10,2,FALSE))</f>
        <v/>
      </c>
    </row>
    <row r="2423" spans="2:4" x14ac:dyDescent="0.2">
      <c r="B2423" s="431">
        <f>IF(LEFT($D2423,Dashboard!$N$4)=Dashboard!$N$5,MAX($B$4:$B2422)+1,0)</f>
        <v>0</v>
      </c>
      <c r="C2423" s="24">
        <v>2419</v>
      </c>
      <c r="D2423" s="432" t="str">
        <f>IF(C2423&gt;'C'!$Q$7,"",VLOOKUP(C2423,'C'!$O$9:$P$10,2,FALSE))</f>
        <v/>
      </c>
    </row>
    <row r="2424" spans="2:4" x14ac:dyDescent="0.2">
      <c r="B2424" s="431">
        <f>IF(LEFT($D2424,Dashboard!$N$4)=Dashboard!$N$5,MAX($B$4:$B2423)+1,0)</f>
        <v>0</v>
      </c>
      <c r="C2424" s="24">
        <v>2420</v>
      </c>
      <c r="D2424" s="432" t="str">
        <f>IF(C2424&gt;'C'!$Q$7,"",VLOOKUP(C2424,'C'!$O$9:$P$10,2,FALSE))</f>
        <v/>
      </c>
    </row>
    <row r="2425" spans="2:4" x14ac:dyDescent="0.2">
      <c r="B2425" s="431">
        <f>IF(LEFT($D2425,Dashboard!$N$4)=Dashboard!$N$5,MAX($B$4:$B2424)+1,0)</f>
        <v>0</v>
      </c>
      <c r="C2425" s="24">
        <v>2421</v>
      </c>
      <c r="D2425" s="432" t="str">
        <f>IF(C2425&gt;'C'!$Q$7,"",VLOOKUP(C2425,'C'!$O$9:$P$10,2,FALSE))</f>
        <v/>
      </c>
    </row>
    <row r="2426" spans="2:4" x14ac:dyDescent="0.2">
      <c r="B2426" s="431">
        <f>IF(LEFT($D2426,Dashboard!$N$4)=Dashboard!$N$5,MAX($B$4:$B2425)+1,0)</f>
        <v>0</v>
      </c>
      <c r="C2426" s="24">
        <v>2422</v>
      </c>
      <c r="D2426" s="432" t="str">
        <f>IF(C2426&gt;'C'!$Q$7,"",VLOOKUP(C2426,'C'!$O$9:$P$10,2,FALSE))</f>
        <v/>
      </c>
    </row>
    <row r="2427" spans="2:4" x14ac:dyDescent="0.2">
      <c r="B2427" s="431">
        <f>IF(LEFT($D2427,Dashboard!$N$4)=Dashboard!$N$5,MAX($B$4:$B2426)+1,0)</f>
        <v>0</v>
      </c>
      <c r="C2427" s="24">
        <v>2423</v>
      </c>
      <c r="D2427" s="432" t="str">
        <f>IF(C2427&gt;'C'!$Q$7,"",VLOOKUP(C2427,'C'!$O$9:$P$10,2,FALSE))</f>
        <v/>
      </c>
    </row>
    <row r="2428" spans="2:4" x14ac:dyDescent="0.2">
      <c r="B2428" s="431">
        <f>IF(LEFT($D2428,Dashboard!$N$4)=Dashboard!$N$5,MAX($B$4:$B2427)+1,0)</f>
        <v>0</v>
      </c>
      <c r="C2428" s="24">
        <v>2424</v>
      </c>
      <c r="D2428" s="432" t="str">
        <f>IF(C2428&gt;'C'!$Q$7,"",VLOOKUP(C2428,'C'!$O$9:$P$10,2,FALSE))</f>
        <v/>
      </c>
    </row>
    <row r="2429" spans="2:4" x14ac:dyDescent="0.2">
      <c r="B2429" s="431">
        <f>IF(LEFT($D2429,Dashboard!$N$4)=Dashboard!$N$5,MAX($B$4:$B2428)+1,0)</f>
        <v>0</v>
      </c>
      <c r="C2429" s="24">
        <v>2425</v>
      </c>
      <c r="D2429" s="432" t="str">
        <f>IF(C2429&gt;'C'!$Q$7,"",VLOOKUP(C2429,'C'!$O$9:$P$10,2,FALSE))</f>
        <v/>
      </c>
    </row>
    <row r="2430" spans="2:4" x14ac:dyDescent="0.2">
      <c r="B2430" s="431">
        <f>IF(LEFT($D2430,Dashboard!$N$4)=Dashboard!$N$5,MAX($B$4:$B2429)+1,0)</f>
        <v>0</v>
      </c>
      <c r="C2430" s="24">
        <v>2426</v>
      </c>
      <c r="D2430" s="432" t="str">
        <f>IF(C2430&gt;'C'!$Q$7,"",VLOOKUP(C2430,'C'!$O$9:$P$10,2,FALSE))</f>
        <v/>
      </c>
    </row>
    <row r="2431" spans="2:4" x14ac:dyDescent="0.2">
      <c r="B2431" s="431">
        <f>IF(LEFT($D2431,Dashboard!$N$4)=Dashboard!$N$5,MAX($B$4:$B2430)+1,0)</f>
        <v>0</v>
      </c>
      <c r="C2431" s="24">
        <v>2427</v>
      </c>
      <c r="D2431" s="432" t="str">
        <f>IF(C2431&gt;'C'!$Q$7,"",VLOOKUP(C2431,'C'!$O$9:$P$10,2,FALSE))</f>
        <v/>
      </c>
    </row>
    <row r="2432" spans="2:4" x14ac:dyDescent="0.2">
      <c r="B2432" s="431">
        <f>IF(LEFT($D2432,Dashboard!$N$4)=Dashboard!$N$5,MAX($B$4:$B2431)+1,0)</f>
        <v>0</v>
      </c>
      <c r="C2432" s="24">
        <v>2428</v>
      </c>
      <c r="D2432" s="432" t="str">
        <f>IF(C2432&gt;'C'!$Q$7,"",VLOOKUP(C2432,'C'!$O$9:$P$10,2,FALSE))</f>
        <v/>
      </c>
    </row>
    <row r="2433" spans="2:4" x14ac:dyDescent="0.2">
      <c r="B2433" s="431">
        <f>IF(LEFT($D2433,Dashboard!$N$4)=Dashboard!$N$5,MAX($B$4:$B2432)+1,0)</f>
        <v>0</v>
      </c>
      <c r="C2433" s="24">
        <v>2429</v>
      </c>
      <c r="D2433" s="432" t="str">
        <f>IF(C2433&gt;'C'!$Q$7,"",VLOOKUP(C2433,'C'!$O$9:$P$10,2,FALSE))</f>
        <v/>
      </c>
    </row>
    <row r="2434" spans="2:4" x14ac:dyDescent="0.2">
      <c r="B2434" s="431">
        <f>IF(LEFT($D2434,Dashboard!$N$4)=Dashboard!$N$5,MAX($B$4:$B2433)+1,0)</f>
        <v>0</v>
      </c>
      <c r="C2434" s="24">
        <v>2430</v>
      </c>
      <c r="D2434" s="432" t="str">
        <f>IF(C2434&gt;'C'!$Q$7,"",VLOOKUP(C2434,'C'!$O$9:$P$10,2,FALSE))</f>
        <v/>
      </c>
    </row>
    <row r="2435" spans="2:4" x14ac:dyDescent="0.2">
      <c r="B2435" s="431">
        <f>IF(LEFT($D2435,Dashboard!$N$4)=Dashboard!$N$5,MAX($B$4:$B2434)+1,0)</f>
        <v>0</v>
      </c>
      <c r="C2435" s="24">
        <v>2431</v>
      </c>
      <c r="D2435" s="432" t="str">
        <f>IF(C2435&gt;'C'!$Q$7,"",VLOOKUP(C2435,'C'!$O$9:$P$10,2,FALSE))</f>
        <v/>
      </c>
    </row>
    <row r="2436" spans="2:4" x14ac:dyDescent="0.2">
      <c r="B2436" s="431">
        <f>IF(LEFT($D2436,Dashboard!$N$4)=Dashboard!$N$5,MAX($B$4:$B2435)+1,0)</f>
        <v>0</v>
      </c>
      <c r="C2436" s="24">
        <v>2432</v>
      </c>
      <c r="D2436" s="432" t="str">
        <f>IF(C2436&gt;'C'!$Q$7,"",VLOOKUP(C2436,'C'!$O$9:$P$10,2,FALSE))</f>
        <v/>
      </c>
    </row>
    <row r="2437" spans="2:4" x14ac:dyDescent="0.2">
      <c r="B2437" s="431">
        <f>IF(LEFT($D2437,Dashboard!$N$4)=Dashboard!$N$5,MAX($B$4:$B2436)+1,0)</f>
        <v>0</v>
      </c>
      <c r="C2437" s="24">
        <v>2433</v>
      </c>
      <c r="D2437" s="432" t="str">
        <f>IF(C2437&gt;'C'!$Q$7,"",VLOOKUP(C2437,'C'!$O$9:$P$10,2,FALSE))</f>
        <v/>
      </c>
    </row>
    <row r="2438" spans="2:4" x14ac:dyDescent="0.2">
      <c r="B2438" s="431">
        <f>IF(LEFT($D2438,Dashboard!$N$4)=Dashboard!$N$5,MAX($B$4:$B2437)+1,0)</f>
        <v>0</v>
      </c>
      <c r="C2438" s="24">
        <v>2434</v>
      </c>
      <c r="D2438" s="432" t="str">
        <f>IF(C2438&gt;'C'!$Q$7,"",VLOOKUP(C2438,'C'!$O$9:$P$10,2,FALSE))</f>
        <v/>
      </c>
    </row>
    <row r="2439" spans="2:4" x14ac:dyDescent="0.2">
      <c r="B2439" s="431">
        <f>IF(LEFT($D2439,Dashboard!$N$4)=Dashboard!$N$5,MAX($B$4:$B2438)+1,0)</f>
        <v>0</v>
      </c>
      <c r="C2439" s="24">
        <v>2435</v>
      </c>
      <c r="D2439" s="432" t="str">
        <f>IF(C2439&gt;'C'!$Q$7,"",VLOOKUP(C2439,'C'!$O$9:$P$10,2,FALSE))</f>
        <v/>
      </c>
    </row>
    <row r="2440" spans="2:4" x14ac:dyDescent="0.2">
      <c r="B2440" s="431">
        <f>IF(LEFT($D2440,Dashboard!$N$4)=Dashboard!$N$5,MAX($B$4:$B2439)+1,0)</f>
        <v>0</v>
      </c>
      <c r="C2440" s="24">
        <v>2436</v>
      </c>
      <c r="D2440" s="432" t="str">
        <f>IF(C2440&gt;'C'!$Q$7,"",VLOOKUP(C2440,'C'!$O$9:$P$10,2,FALSE))</f>
        <v/>
      </c>
    </row>
    <row r="2441" spans="2:4" x14ac:dyDescent="0.2">
      <c r="B2441" s="431">
        <f>IF(LEFT($D2441,Dashboard!$N$4)=Dashboard!$N$5,MAX($B$4:$B2440)+1,0)</f>
        <v>0</v>
      </c>
      <c r="C2441" s="24">
        <v>2437</v>
      </c>
      <c r="D2441" s="432" t="str">
        <f>IF(C2441&gt;'C'!$Q$7,"",VLOOKUP(C2441,'C'!$O$9:$P$10,2,FALSE))</f>
        <v/>
      </c>
    </row>
    <row r="2442" spans="2:4" x14ac:dyDescent="0.2">
      <c r="B2442" s="431">
        <f>IF(LEFT($D2442,Dashboard!$N$4)=Dashboard!$N$5,MAX($B$4:$B2441)+1,0)</f>
        <v>0</v>
      </c>
      <c r="C2442" s="24">
        <v>2438</v>
      </c>
      <c r="D2442" s="432" t="str">
        <f>IF(C2442&gt;'C'!$Q$7,"",VLOOKUP(C2442,'C'!$O$9:$P$10,2,FALSE))</f>
        <v/>
      </c>
    </row>
    <row r="2443" spans="2:4" x14ac:dyDescent="0.2">
      <c r="B2443" s="431">
        <f>IF(LEFT($D2443,Dashboard!$N$4)=Dashboard!$N$5,MAX($B$4:$B2442)+1,0)</f>
        <v>0</v>
      </c>
      <c r="C2443" s="24">
        <v>2439</v>
      </c>
      <c r="D2443" s="432" t="str">
        <f>IF(C2443&gt;'C'!$Q$7,"",VLOOKUP(C2443,'C'!$O$9:$P$10,2,FALSE))</f>
        <v/>
      </c>
    </row>
    <row r="2444" spans="2:4" x14ac:dyDescent="0.2">
      <c r="B2444" s="431">
        <f>IF(LEFT($D2444,Dashboard!$N$4)=Dashboard!$N$5,MAX($B$4:$B2443)+1,0)</f>
        <v>0</v>
      </c>
      <c r="C2444" s="24">
        <v>2440</v>
      </c>
      <c r="D2444" s="432" t="str">
        <f>IF(C2444&gt;'C'!$Q$7,"",VLOOKUP(C2444,'C'!$O$9:$P$10,2,FALSE))</f>
        <v/>
      </c>
    </row>
    <row r="2445" spans="2:4" x14ac:dyDescent="0.2">
      <c r="B2445" s="431">
        <f>IF(LEFT($D2445,Dashboard!$N$4)=Dashboard!$N$5,MAX($B$4:$B2444)+1,0)</f>
        <v>0</v>
      </c>
      <c r="C2445" s="24">
        <v>2441</v>
      </c>
      <c r="D2445" s="432" t="str">
        <f>IF(C2445&gt;'C'!$Q$7,"",VLOOKUP(C2445,'C'!$O$9:$P$10,2,FALSE))</f>
        <v/>
      </c>
    </row>
    <row r="2446" spans="2:4" x14ac:dyDescent="0.2">
      <c r="B2446" s="431">
        <f>IF(LEFT($D2446,Dashboard!$N$4)=Dashboard!$N$5,MAX($B$4:$B2445)+1,0)</f>
        <v>0</v>
      </c>
      <c r="C2446" s="24">
        <v>2442</v>
      </c>
      <c r="D2446" s="432" t="str">
        <f>IF(C2446&gt;'C'!$Q$7,"",VLOOKUP(C2446,'C'!$O$9:$P$10,2,FALSE))</f>
        <v/>
      </c>
    </row>
    <row r="2447" spans="2:4" x14ac:dyDescent="0.2">
      <c r="B2447" s="431">
        <f>IF(LEFT($D2447,Dashboard!$N$4)=Dashboard!$N$5,MAX($B$4:$B2446)+1,0)</f>
        <v>0</v>
      </c>
      <c r="C2447" s="24">
        <v>2443</v>
      </c>
      <c r="D2447" s="432" t="str">
        <f>IF(C2447&gt;'C'!$Q$7,"",VLOOKUP(C2447,'C'!$O$9:$P$10,2,FALSE))</f>
        <v/>
      </c>
    </row>
    <row r="2448" spans="2:4" x14ac:dyDescent="0.2">
      <c r="B2448" s="431">
        <f>IF(LEFT($D2448,Dashboard!$N$4)=Dashboard!$N$5,MAX($B$4:$B2447)+1,0)</f>
        <v>0</v>
      </c>
      <c r="C2448" s="24">
        <v>2444</v>
      </c>
      <c r="D2448" s="432" t="str">
        <f>IF(C2448&gt;'C'!$Q$7,"",VLOOKUP(C2448,'C'!$O$9:$P$10,2,FALSE))</f>
        <v/>
      </c>
    </row>
    <row r="2449" spans="2:4" x14ac:dyDescent="0.2">
      <c r="B2449" s="431">
        <f>IF(LEFT($D2449,Dashboard!$N$4)=Dashboard!$N$5,MAX($B$4:$B2448)+1,0)</f>
        <v>0</v>
      </c>
      <c r="C2449" s="24">
        <v>2445</v>
      </c>
      <c r="D2449" s="432" t="str">
        <f>IF(C2449&gt;'C'!$Q$7,"",VLOOKUP(C2449,'C'!$O$9:$P$10,2,FALSE))</f>
        <v/>
      </c>
    </row>
    <row r="2450" spans="2:4" x14ac:dyDescent="0.2">
      <c r="B2450" s="431">
        <f>IF(LEFT($D2450,Dashboard!$N$4)=Dashboard!$N$5,MAX($B$4:$B2449)+1,0)</f>
        <v>0</v>
      </c>
      <c r="C2450" s="24">
        <v>2446</v>
      </c>
      <c r="D2450" s="432" t="str">
        <f>IF(C2450&gt;'C'!$Q$7,"",VLOOKUP(C2450,'C'!$O$9:$P$10,2,FALSE))</f>
        <v/>
      </c>
    </row>
    <row r="2451" spans="2:4" x14ac:dyDescent="0.2">
      <c r="B2451" s="431">
        <f>IF(LEFT($D2451,Dashboard!$N$4)=Dashboard!$N$5,MAX($B$4:$B2450)+1,0)</f>
        <v>0</v>
      </c>
      <c r="C2451" s="24">
        <v>2447</v>
      </c>
      <c r="D2451" s="432" t="str">
        <f>IF(C2451&gt;'C'!$Q$7,"",VLOOKUP(C2451,'C'!$O$9:$P$10,2,FALSE))</f>
        <v/>
      </c>
    </row>
    <row r="2452" spans="2:4" x14ac:dyDescent="0.2">
      <c r="B2452" s="431">
        <f>IF(LEFT($D2452,Dashboard!$N$4)=Dashboard!$N$5,MAX($B$4:$B2451)+1,0)</f>
        <v>0</v>
      </c>
      <c r="C2452" s="24">
        <v>2448</v>
      </c>
      <c r="D2452" s="432" t="str">
        <f>IF(C2452&gt;'C'!$Q$7,"",VLOOKUP(C2452,'C'!$O$9:$P$10,2,FALSE))</f>
        <v/>
      </c>
    </row>
    <row r="2453" spans="2:4" x14ac:dyDescent="0.2">
      <c r="B2453" s="431">
        <f>IF(LEFT($D2453,Dashboard!$N$4)=Dashboard!$N$5,MAX($B$4:$B2452)+1,0)</f>
        <v>0</v>
      </c>
      <c r="C2453" s="24">
        <v>2449</v>
      </c>
      <c r="D2453" s="432" t="str">
        <f>IF(C2453&gt;'C'!$Q$7,"",VLOOKUP(C2453,'C'!$O$9:$P$10,2,FALSE))</f>
        <v/>
      </c>
    </row>
    <row r="2454" spans="2:4" x14ac:dyDescent="0.2">
      <c r="B2454" s="431">
        <f>IF(LEFT($D2454,Dashboard!$N$4)=Dashboard!$N$5,MAX($B$4:$B2453)+1,0)</f>
        <v>0</v>
      </c>
      <c r="C2454" s="24">
        <v>2450</v>
      </c>
      <c r="D2454" s="432" t="str">
        <f>IF(C2454&gt;'C'!$Q$7,"",VLOOKUP(C2454,'C'!$O$9:$P$10,2,FALSE))</f>
        <v/>
      </c>
    </row>
    <row r="2455" spans="2:4" x14ac:dyDescent="0.2">
      <c r="B2455" s="431">
        <f>IF(LEFT($D2455,Dashboard!$N$4)=Dashboard!$N$5,MAX($B$4:$B2454)+1,0)</f>
        <v>0</v>
      </c>
      <c r="C2455" s="24">
        <v>2451</v>
      </c>
      <c r="D2455" s="432" t="str">
        <f>IF(C2455&gt;'C'!$Q$7,"",VLOOKUP(C2455,'C'!$O$9:$P$10,2,FALSE))</f>
        <v/>
      </c>
    </row>
    <row r="2456" spans="2:4" x14ac:dyDescent="0.2">
      <c r="B2456" s="431">
        <f>IF(LEFT($D2456,Dashboard!$N$4)=Dashboard!$N$5,MAX($B$4:$B2455)+1,0)</f>
        <v>0</v>
      </c>
      <c r="C2456" s="24">
        <v>2452</v>
      </c>
      <c r="D2456" s="432" t="str">
        <f>IF(C2456&gt;'C'!$Q$7,"",VLOOKUP(C2456,'C'!$O$9:$P$10,2,FALSE))</f>
        <v/>
      </c>
    </row>
    <row r="2457" spans="2:4" x14ac:dyDescent="0.2">
      <c r="B2457" s="431">
        <f>IF(LEFT($D2457,Dashboard!$N$4)=Dashboard!$N$5,MAX($B$4:$B2456)+1,0)</f>
        <v>0</v>
      </c>
      <c r="C2457" s="24">
        <v>2453</v>
      </c>
      <c r="D2457" s="432" t="str">
        <f>IF(C2457&gt;'C'!$Q$7,"",VLOOKUP(C2457,'C'!$O$9:$P$10,2,FALSE))</f>
        <v/>
      </c>
    </row>
    <row r="2458" spans="2:4" x14ac:dyDescent="0.2">
      <c r="B2458" s="431">
        <f>IF(LEFT($D2458,Dashboard!$N$4)=Dashboard!$N$5,MAX($B$4:$B2457)+1,0)</f>
        <v>0</v>
      </c>
      <c r="C2458" s="24">
        <v>2454</v>
      </c>
      <c r="D2458" s="432" t="str">
        <f>IF(C2458&gt;'C'!$Q$7,"",VLOOKUP(C2458,'C'!$O$9:$P$10,2,FALSE))</f>
        <v/>
      </c>
    </row>
    <row r="2459" spans="2:4" x14ac:dyDescent="0.2">
      <c r="B2459" s="431">
        <f>IF(LEFT($D2459,Dashboard!$N$4)=Dashboard!$N$5,MAX($B$4:$B2458)+1,0)</f>
        <v>0</v>
      </c>
      <c r="C2459" s="24">
        <v>2455</v>
      </c>
      <c r="D2459" s="432" t="str">
        <f>IF(C2459&gt;'C'!$Q$7,"",VLOOKUP(C2459,'C'!$O$9:$P$10,2,FALSE))</f>
        <v/>
      </c>
    </row>
    <row r="2460" spans="2:4" x14ac:dyDescent="0.2">
      <c r="B2460" s="431">
        <f>IF(LEFT($D2460,Dashboard!$N$4)=Dashboard!$N$5,MAX($B$4:$B2459)+1,0)</f>
        <v>0</v>
      </c>
      <c r="C2460" s="24">
        <v>2456</v>
      </c>
      <c r="D2460" s="432" t="str">
        <f>IF(C2460&gt;'C'!$Q$7,"",VLOOKUP(C2460,'C'!$O$9:$P$10,2,FALSE))</f>
        <v/>
      </c>
    </row>
    <row r="2461" spans="2:4" x14ac:dyDescent="0.2">
      <c r="B2461" s="431">
        <f>IF(LEFT($D2461,Dashboard!$N$4)=Dashboard!$N$5,MAX($B$4:$B2460)+1,0)</f>
        <v>0</v>
      </c>
      <c r="C2461" s="24">
        <v>2457</v>
      </c>
      <c r="D2461" s="432" t="str">
        <f>IF(C2461&gt;'C'!$Q$7,"",VLOOKUP(C2461,'C'!$O$9:$P$10,2,FALSE))</f>
        <v/>
      </c>
    </row>
    <row r="2462" spans="2:4" x14ac:dyDescent="0.2">
      <c r="B2462" s="431">
        <f>IF(LEFT($D2462,Dashboard!$N$4)=Dashboard!$N$5,MAX($B$4:$B2461)+1,0)</f>
        <v>0</v>
      </c>
      <c r="C2462" s="24">
        <v>2458</v>
      </c>
      <c r="D2462" s="432" t="str">
        <f>IF(C2462&gt;'C'!$Q$7,"",VLOOKUP(C2462,'C'!$O$9:$P$10,2,FALSE))</f>
        <v/>
      </c>
    </row>
    <row r="2463" spans="2:4" x14ac:dyDescent="0.2">
      <c r="B2463" s="431">
        <f>IF(LEFT($D2463,Dashboard!$N$4)=Dashboard!$N$5,MAX($B$4:$B2462)+1,0)</f>
        <v>0</v>
      </c>
      <c r="C2463" s="24">
        <v>2459</v>
      </c>
      <c r="D2463" s="432" t="str">
        <f>IF(C2463&gt;'C'!$Q$7,"",VLOOKUP(C2463,'C'!$O$9:$P$10,2,FALSE))</f>
        <v/>
      </c>
    </row>
    <row r="2464" spans="2:4" x14ac:dyDescent="0.2">
      <c r="B2464" s="431">
        <f>IF(LEFT($D2464,Dashboard!$N$4)=Dashboard!$N$5,MAX($B$4:$B2463)+1,0)</f>
        <v>0</v>
      </c>
      <c r="C2464" s="24">
        <v>2460</v>
      </c>
      <c r="D2464" s="432" t="str">
        <f>IF(C2464&gt;'C'!$Q$7,"",VLOOKUP(C2464,'C'!$O$9:$P$10,2,FALSE))</f>
        <v/>
      </c>
    </row>
    <row r="2465" spans="2:4" x14ac:dyDescent="0.2">
      <c r="B2465" s="431">
        <f>IF(LEFT($D2465,Dashboard!$N$4)=Dashboard!$N$5,MAX($B$4:$B2464)+1,0)</f>
        <v>0</v>
      </c>
      <c r="C2465" s="24">
        <v>2461</v>
      </c>
      <c r="D2465" s="432" t="str">
        <f>IF(C2465&gt;'C'!$Q$7,"",VLOOKUP(C2465,'C'!$O$9:$P$10,2,FALSE))</f>
        <v/>
      </c>
    </row>
    <row r="2466" spans="2:4" x14ac:dyDescent="0.2">
      <c r="B2466" s="431">
        <f>IF(LEFT($D2466,Dashboard!$N$4)=Dashboard!$N$5,MAX($B$4:$B2465)+1,0)</f>
        <v>0</v>
      </c>
      <c r="C2466" s="24">
        <v>2462</v>
      </c>
      <c r="D2466" s="432" t="str">
        <f>IF(C2466&gt;'C'!$Q$7,"",VLOOKUP(C2466,'C'!$O$9:$P$10,2,FALSE))</f>
        <v/>
      </c>
    </row>
    <row r="2467" spans="2:4" x14ac:dyDescent="0.2">
      <c r="B2467" s="431">
        <f>IF(LEFT($D2467,Dashboard!$N$4)=Dashboard!$N$5,MAX($B$4:$B2466)+1,0)</f>
        <v>0</v>
      </c>
      <c r="C2467" s="24">
        <v>2463</v>
      </c>
      <c r="D2467" s="432" t="str">
        <f>IF(C2467&gt;'C'!$Q$7,"",VLOOKUP(C2467,'C'!$O$9:$P$10,2,FALSE))</f>
        <v/>
      </c>
    </row>
    <row r="2468" spans="2:4" x14ac:dyDescent="0.2">
      <c r="B2468" s="431">
        <f>IF(LEFT($D2468,Dashboard!$N$4)=Dashboard!$N$5,MAX($B$4:$B2467)+1,0)</f>
        <v>0</v>
      </c>
      <c r="C2468" s="24">
        <v>2464</v>
      </c>
      <c r="D2468" s="432" t="str">
        <f>IF(C2468&gt;'C'!$Q$7,"",VLOOKUP(C2468,'C'!$O$9:$P$10,2,FALSE))</f>
        <v/>
      </c>
    </row>
    <row r="2469" spans="2:4" x14ac:dyDescent="0.2">
      <c r="B2469" s="431">
        <f>IF(LEFT($D2469,Dashboard!$N$4)=Dashboard!$N$5,MAX($B$4:$B2468)+1,0)</f>
        <v>0</v>
      </c>
      <c r="C2469" s="24">
        <v>2465</v>
      </c>
      <c r="D2469" s="432" t="str">
        <f>IF(C2469&gt;'C'!$Q$7,"",VLOOKUP(C2469,'C'!$O$9:$P$10,2,FALSE))</f>
        <v/>
      </c>
    </row>
    <row r="2470" spans="2:4" x14ac:dyDescent="0.2">
      <c r="B2470" s="431">
        <f>IF(LEFT($D2470,Dashboard!$N$4)=Dashboard!$N$5,MAX($B$4:$B2469)+1,0)</f>
        <v>0</v>
      </c>
      <c r="C2470" s="24">
        <v>2466</v>
      </c>
      <c r="D2470" s="432" t="str">
        <f>IF(C2470&gt;'C'!$Q$7,"",VLOOKUP(C2470,'C'!$O$9:$P$10,2,FALSE))</f>
        <v/>
      </c>
    </row>
    <row r="2471" spans="2:4" x14ac:dyDescent="0.2">
      <c r="B2471" s="431">
        <f>IF(LEFT($D2471,Dashboard!$N$4)=Dashboard!$N$5,MAX($B$4:$B2470)+1,0)</f>
        <v>0</v>
      </c>
      <c r="C2471" s="24">
        <v>2467</v>
      </c>
      <c r="D2471" s="432" t="str">
        <f>IF(C2471&gt;'C'!$Q$7,"",VLOOKUP(C2471,'C'!$O$9:$P$10,2,FALSE))</f>
        <v/>
      </c>
    </row>
    <row r="2472" spans="2:4" x14ac:dyDescent="0.2">
      <c r="B2472" s="431">
        <f>IF(LEFT($D2472,Dashboard!$N$4)=Dashboard!$N$5,MAX($B$4:$B2471)+1,0)</f>
        <v>0</v>
      </c>
      <c r="C2472" s="24">
        <v>2468</v>
      </c>
      <c r="D2472" s="432" t="str">
        <f>IF(C2472&gt;'C'!$Q$7,"",VLOOKUP(C2472,'C'!$O$9:$P$10,2,FALSE))</f>
        <v/>
      </c>
    </row>
    <row r="2473" spans="2:4" x14ac:dyDescent="0.2">
      <c r="B2473" s="431">
        <f>IF(LEFT($D2473,Dashboard!$N$4)=Dashboard!$N$5,MAX($B$4:$B2472)+1,0)</f>
        <v>0</v>
      </c>
      <c r="C2473" s="24">
        <v>2469</v>
      </c>
      <c r="D2473" s="432" t="str">
        <f>IF(C2473&gt;'C'!$Q$7,"",VLOOKUP(C2473,'C'!$O$9:$P$10,2,FALSE))</f>
        <v/>
      </c>
    </row>
    <row r="2474" spans="2:4" x14ac:dyDescent="0.2">
      <c r="B2474" s="431">
        <f>IF(LEFT($D2474,Dashboard!$N$4)=Dashboard!$N$5,MAX($B$4:$B2473)+1,0)</f>
        <v>0</v>
      </c>
      <c r="C2474" s="24">
        <v>2470</v>
      </c>
      <c r="D2474" s="432" t="str">
        <f>IF(C2474&gt;'C'!$Q$7,"",VLOOKUP(C2474,'C'!$O$9:$P$10,2,FALSE))</f>
        <v/>
      </c>
    </row>
    <row r="2475" spans="2:4" x14ac:dyDescent="0.2">
      <c r="B2475" s="431">
        <f>IF(LEFT($D2475,Dashboard!$N$4)=Dashboard!$N$5,MAX($B$4:$B2474)+1,0)</f>
        <v>0</v>
      </c>
      <c r="C2475" s="24">
        <v>2471</v>
      </c>
      <c r="D2475" s="432" t="str">
        <f>IF(C2475&gt;'C'!$Q$7,"",VLOOKUP(C2475,'C'!$O$9:$P$10,2,FALSE))</f>
        <v/>
      </c>
    </row>
    <row r="2476" spans="2:4" x14ac:dyDescent="0.2">
      <c r="B2476" s="431">
        <f>IF(LEFT($D2476,Dashboard!$N$4)=Dashboard!$N$5,MAX($B$4:$B2475)+1,0)</f>
        <v>0</v>
      </c>
      <c r="C2476" s="24">
        <v>2472</v>
      </c>
      <c r="D2476" s="432" t="str">
        <f>IF(C2476&gt;'C'!$Q$7,"",VLOOKUP(C2476,'C'!$O$9:$P$10,2,FALSE))</f>
        <v/>
      </c>
    </row>
    <row r="2477" spans="2:4" x14ac:dyDescent="0.2">
      <c r="B2477" s="431">
        <f>IF(LEFT($D2477,Dashboard!$N$4)=Dashboard!$N$5,MAX($B$4:$B2476)+1,0)</f>
        <v>0</v>
      </c>
      <c r="C2477" s="24">
        <v>2473</v>
      </c>
      <c r="D2477" s="432" t="str">
        <f>IF(C2477&gt;'C'!$Q$7,"",VLOOKUP(C2477,'C'!$O$9:$P$10,2,FALSE))</f>
        <v/>
      </c>
    </row>
    <row r="2478" spans="2:4" x14ac:dyDescent="0.2">
      <c r="B2478" s="431">
        <f>IF(LEFT($D2478,Dashboard!$N$4)=Dashboard!$N$5,MAX($B$4:$B2477)+1,0)</f>
        <v>0</v>
      </c>
      <c r="C2478" s="24">
        <v>2474</v>
      </c>
      <c r="D2478" s="432" t="str">
        <f>IF(C2478&gt;'C'!$Q$7,"",VLOOKUP(C2478,'C'!$O$9:$P$10,2,FALSE))</f>
        <v/>
      </c>
    </row>
    <row r="2479" spans="2:4" x14ac:dyDescent="0.2">
      <c r="B2479" s="431">
        <f>IF(LEFT($D2479,Dashboard!$N$4)=Dashboard!$N$5,MAX($B$4:$B2478)+1,0)</f>
        <v>0</v>
      </c>
      <c r="C2479" s="24">
        <v>2475</v>
      </c>
      <c r="D2479" s="432" t="str">
        <f>IF(C2479&gt;'C'!$Q$7,"",VLOOKUP(C2479,'C'!$O$9:$P$10,2,FALSE))</f>
        <v/>
      </c>
    </row>
    <row r="2480" spans="2:4" x14ac:dyDescent="0.2">
      <c r="B2480" s="431">
        <f>IF(LEFT($D2480,Dashboard!$N$4)=Dashboard!$N$5,MAX($B$4:$B2479)+1,0)</f>
        <v>0</v>
      </c>
      <c r="C2480" s="24">
        <v>2476</v>
      </c>
      <c r="D2480" s="432" t="str">
        <f>IF(C2480&gt;'C'!$Q$7,"",VLOOKUP(C2480,'C'!$O$9:$P$10,2,FALSE))</f>
        <v/>
      </c>
    </row>
    <row r="2481" spans="2:4" x14ac:dyDescent="0.2">
      <c r="B2481" s="431">
        <f>IF(LEFT($D2481,Dashboard!$N$4)=Dashboard!$N$5,MAX($B$4:$B2480)+1,0)</f>
        <v>0</v>
      </c>
      <c r="C2481" s="24">
        <v>2477</v>
      </c>
      <c r="D2481" s="432" t="str">
        <f>IF(C2481&gt;'C'!$Q$7,"",VLOOKUP(C2481,'C'!$O$9:$P$10,2,FALSE))</f>
        <v/>
      </c>
    </row>
    <row r="2482" spans="2:4" x14ac:dyDescent="0.2">
      <c r="B2482" s="431">
        <f>IF(LEFT($D2482,Dashboard!$N$4)=Dashboard!$N$5,MAX($B$4:$B2481)+1,0)</f>
        <v>0</v>
      </c>
      <c r="C2482" s="24">
        <v>2478</v>
      </c>
      <c r="D2482" s="432" t="str">
        <f>IF(C2482&gt;'C'!$Q$7,"",VLOOKUP(C2482,'C'!$O$9:$P$10,2,FALSE))</f>
        <v/>
      </c>
    </row>
    <row r="2483" spans="2:4" x14ac:dyDescent="0.2">
      <c r="B2483" s="431">
        <f>IF(LEFT($D2483,Dashboard!$N$4)=Dashboard!$N$5,MAX($B$4:$B2482)+1,0)</f>
        <v>0</v>
      </c>
      <c r="C2483" s="24">
        <v>2479</v>
      </c>
      <c r="D2483" s="432" t="str">
        <f>IF(C2483&gt;'C'!$Q$7,"",VLOOKUP(C2483,'C'!$O$9:$P$10,2,FALSE))</f>
        <v/>
      </c>
    </row>
    <row r="2484" spans="2:4" x14ac:dyDescent="0.2">
      <c r="B2484" s="431">
        <f>IF(LEFT($D2484,Dashboard!$N$4)=Dashboard!$N$5,MAX($B$4:$B2483)+1,0)</f>
        <v>0</v>
      </c>
      <c r="C2484" s="24">
        <v>2480</v>
      </c>
      <c r="D2484" s="432" t="str">
        <f>IF(C2484&gt;'C'!$Q$7,"",VLOOKUP(C2484,'C'!$O$9:$P$10,2,FALSE))</f>
        <v/>
      </c>
    </row>
    <row r="2485" spans="2:4" x14ac:dyDescent="0.2">
      <c r="B2485" s="431">
        <f>IF(LEFT($D2485,Dashboard!$N$4)=Dashboard!$N$5,MAX($B$4:$B2484)+1,0)</f>
        <v>0</v>
      </c>
      <c r="C2485" s="24">
        <v>2481</v>
      </c>
      <c r="D2485" s="432" t="str">
        <f>IF(C2485&gt;'C'!$Q$7,"",VLOOKUP(C2485,'C'!$O$9:$P$10,2,FALSE))</f>
        <v/>
      </c>
    </row>
    <row r="2486" spans="2:4" x14ac:dyDescent="0.2">
      <c r="B2486" s="431">
        <f>IF(LEFT($D2486,Dashboard!$N$4)=Dashboard!$N$5,MAX($B$4:$B2485)+1,0)</f>
        <v>0</v>
      </c>
      <c r="C2486" s="24">
        <v>2482</v>
      </c>
      <c r="D2486" s="432" t="str">
        <f>IF(C2486&gt;'C'!$Q$7,"",VLOOKUP(C2486,'C'!$O$9:$P$10,2,FALSE))</f>
        <v/>
      </c>
    </row>
    <row r="2487" spans="2:4" x14ac:dyDescent="0.2">
      <c r="B2487" s="431">
        <f>IF(LEFT($D2487,Dashboard!$N$4)=Dashboard!$N$5,MAX($B$4:$B2486)+1,0)</f>
        <v>0</v>
      </c>
      <c r="C2487" s="24">
        <v>2483</v>
      </c>
      <c r="D2487" s="432" t="str">
        <f>IF(C2487&gt;'C'!$Q$7,"",VLOOKUP(C2487,'C'!$O$9:$P$10,2,FALSE))</f>
        <v/>
      </c>
    </row>
    <row r="2488" spans="2:4" x14ac:dyDescent="0.2">
      <c r="B2488" s="431">
        <f>IF(LEFT($D2488,Dashboard!$N$4)=Dashboard!$N$5,MAX($B$4:$B2487)+1,0)</f>
        <v>0</v>
      </c>
      <c r="C2488" s="24">
        <v>2484</v>
      </c>
      <c r="D2488" s="432" t="str">
        <f>IF(C2488&gt;'C'!$Q$7,"",VLOOKUP(C2488,'C'!$O$9:$P$10,2,FALSE))</f>
        <v/>
      </c>
    </row>
    <row r="2489" spans="2:4" x14ac:dyDescent="0.2">
      <c r="B2489" s="431">
        <f>IF(LEFT($D2489,Dashboard!$N$4)=Dashboard!$N$5,MAX($B$4:$B2488)+1,0)</f>
        <v>0</v>
      </c>
      <c r="C2489" s="24">
        <v>2485</v>
      </c>
      <c r="D2489" s="432" t="str">
        <f>IF(C2489&gt;'C'!$Q$7,"",VLOOKUP(C2489,'C'!$O$9:$P$10,2,FALSE))</f>
        <v/>
      </c>
    </row>
    <row r="2490" spans="2:4" x14ac:dyDescent="0.2">
      <c r="B2490" s="431">
        <f>IF(LEFT($D2490,Dashboard!$N$4)=Dashboard!$N$5,MAX($B$4:$B2489)+1,0)</f>
        <v>0</v>
      </c>
      <c r="C2490" s="24">
        <v>2486</v>
      </c>
      <c r="D2490" s="432" t="str">
        <f>IF(C2490&gt;'C'!$Q$7,"",VLOOKUP(C2490,'C'!$O$9:$P$10,2,FALSE))</f>
        <v/>
      </c>
    </row>
    <row r="2491" spans="2:4" x14ac:dyDescent="0.2">
      <c r="B2491" s="431">
        <f>IF(LEFT($D2491,Dashboard!$N$4)=Dashboard!$N$5,MAX($B$4:$B2490)+1,0)</f>
        <v>0</v>
      </c>
      <c r="C2491" s="24">
        <v>2487</v>
      </c>
      <c r="D2491" s="432" t="str">
        <f>IF(C2491&gt;'C'!$Q$7,"",VLOOKUP(C2491,'C'!$O$9:$P$10,2,FALSE))</f>
        <v/>
      </c>
    </row>
    <row r="2492" spans="2:4" x14ac:dyDescent="0.2">
      <c r="B2492" s="431">
        <f>IF(LEFT($D2492,Dashboard!$N$4)=Dashboard!$N$5,MAX($B$4:$B2491)+1,0)</f>
        <v>0</v>
      </c>
      <c r="C2492" s="24">
        <v>2488</v>
      </c>
      <c r="D2492" s="432" t="str">
        <f>IF(C2492&gt;'C'!$Q$7,"",VLOOKUP(C2492,'C'!$O$9:$P$10,2,FALSE))</f>
        <v/>
      </c>
    </row>
    <row r="2493" spans="2:4" x14ac:dyDescent="0.2">
      <c r="B2493" s="431">
        <f>IF(LEFT($D2493,Dashboard!$N$4)=Dashboard!$N$5,MAX($B$4:$B2492)+1,0)</f>
        <v>0</v>
      </c>
      <c r="C2493" s="24">
        <v>2489</v>
      </c>
      <c r="D2493" s="432" t="str">
        <f>IF(C2493&gt;'C'!$Q$7,"",VLOOKUP(C2493,'C'!$O$9:$P$10,2,FALSE))</f>
        <v/>
      </c>
    </row>
    <row r="2494" spans="2:4" x14ac:dyDescent="0.2">
      <c r="B2494" s="431">
        <f>IF(LEFT($D2494,Dashboard!$N$4)=Dashboard!$N$5,MAX($B$4:$B2493)+1,0)</f>
        <v>0</v>
      </c>
      <c r="C2494" s="24">
        <v>2490</v>
      </c>
      <c r="D2494" s="432" t="str">
        <f>IF(C2494&gt;'C'!$Q$7,"",VLOOKUP(C2494,'C'!$O$9:$P$10,2,FALSE))</f>
        <v/>
      </c>
    </row>
    <row r="2495" spans="2:4" x14ac:dyDescent="0.2">
      <c r="B2495" s="431">
        <f>IF(LEFT($D2495,Dashboard!$N$4)=Dashboard!$N$5,MAX($B$4:$B2494)+1,0)</f>
        <v>0</v>
      </c>
      <c r="C2495" s="24">
        <v>2491</v>
      </c>
      <c r="D2495" s="432" t="str">
        <f>IF(C2495&gt;'C'!$Q$7,"",VLOOKUP(C2495,'C'!$O$9:$P$10,2,FALSE))</f>
        <v/>
      </c>
    </row>
    <row r="2496" spans="2:4" x14ac:dyDescent="0.2">
      <c r="B2496" s="431">
        <f>IF(LEFT($D2496,Dashboard!$N$4)=Dashboard!$N$5,MAX($B$4:$B2495)+1,0)</f>
        <v>0</v>
      </c>
      <c r="C2496" s="24">
        <v>2492</v>
      </c>
      <c r="D2496" s="432" t="str">
        <f>IF(C2496&gt;'C'!$Q$7,"",VLOOKUP(C2496,'C'!$O$9:$P$10,2,FALSE))</f>
        <v/>
      </c>
    </row>
    <row r="2497" spans="2:4" x14ac:dyDescent="0.2">
      <c r="B2497" s="431">
        <f>IF(LEFT($D2497,Dashboard!$N$4)=Dashboard!$N$5,MAX($B$4:$B2496)+1,0)</f>
        <v>0</v>
      </c>
      <c r="C2497" s="24">
        <v>2493</v>
      </c>
      <c r="D2497" s="432" t="str">
        <f>IF(C2497&gt;'C'!$Q$7,"",VLOOKUP(C2497,'C'!$O$9:$P$10,2,FALSE))</f>
        <v/>
      </c>
    </row>
    <row r="2498" spans="2:4" x14ac:dyDescent="0.2">
      <c r="B2498" s="431">
        <f>IF(LEFT($D2498,Dashboard!$N$4)=Dashboard!$N$5,MAX($B$4:$B2497)+1,0)</f>
        <v>0</v>
      </c>
      <c r="C2498" s="24">
        <v>2494</v>
      </c>
      <c r="D2498" s="432" t="str">
        <f>IF(C2498&gt;'C'!$Q$7,"",VLOOKUP(C2498,'C'!$O$9:$P$10,2,FALSE))</f>
        <v/>
      </c>
    </row>
    <row r="2499" spans="2:4" x14ac:dyDescent="0.2">
      <c r="B2499" s="431">
        <f>IF(LEFT($D2499,Dashboard!$N$4)=Dashboard!$N$5,MAX($B$4:$B2498)+1,0)</f>
        <v>0</v>
      </c>
      <c r="C2499" s="24">
        <v>2495</v>
      </c>
      <c r="D2499" s="432" t="str">
        <f>IF(C2499&gt;'C'!$Q$7,"",VLOOKUP(C2499,'C'!$O$9:$P$10,2,FALSE))</f>
        <v/>
      </c>
    </row>
    <row r="2500" spans="2:4" x14ac:dyDescent="0.2">
      <c r="B2500" s="431">
        <f>IF(LEFT($D2500,Dashboard!$N$4)=Dashboard!$N$5,MAX($B$4:$B2499)+1,0)</f>
        <v>0</v>
      </c>
      <c r="C2500" s="24">
        <v>2496</v>
      </c>
      <c r="D2500" s="432" t="str">
        <f>IF(C2500&gt;'C'!$Q$7,"",VLOOKUP(C2500,'C'!$O$9:$P$10,2,FALSE))</f>
        <v/>
      </c>
    </row>
    <row r="2501" spans="2:4" x14ac:dyDescent="0.2">
      <c r="B2501" s="431">
        <f>IF(LEFT($D2501,Dashboard!$N$4)=Dashboard!$N$5,MAX($B$4:$B2500)+1,0)</f>
        <v>0</v>
      </c>
      <c r="C2501" s="24">
        <v>2497</v>
      </c>
      <c r="D2501" s="432" t="str">
        <f>IF(C2501&gt;'C'!$Q$7,"",VLOOKUP(C2501,'C'!$O$9:$P$10,2,FALSE))</f>
        <v/>
      </c>
    </row>
    <row r="2502" spans="2:4" x14ac:dyDescent="0.2">
      <c r="B2502" s="431">
        <f>IF(LEFT($D2502,Dashboard!$N$4)=Dashboard!$N$5,MAX($B$4:$B2501)+1,0)</f>
        <v>0</v>
      </c>
      <c r="C2502" s="24">
        <v>2498</v>
      </c>
      <c r="D2502" s="432" t="str">
        <f>IF(C2502&gt;'C'!$Q$7,"",VLOOKUP(C2502,'C'!$O$9:$P$10,2,FALSE))</f>
        <v/>
      </c>
    </row>
    <row r="2503" spans="2:4" x14ac:dyDescent="0.2">
      <c r="B2503" s="431">
        <f>IF(LEFT($D2503,Dashboard!$N$4)=Dashboard!$N$5,MAX($B$4:$B2502)+1,0)</f>
        <v>0</v>
      </c>
      <c r="C2503" s="24">
        <v>2499</v>
      </c>
      <c r="D2503" s="432" t="str">
        <f>IF(C2503&gt;'C'!$Q$7,"",VLOOKUP(C2503,'C'!$O$9:$P$10,2,FALSE))</f>
        <v/>
      </c>
    </row>
    <row r="2504" spans="2:4" x14ac:dyDescent="0.2">
      <c r="B2504" s="431">
        <f>IF(LEFT($D2504,Dashboard!$N$4)=Dashboard!$N$5,MAX($B$4:$B2503)+1,0)</f>
        <v>0</v>
      </c>
      <c r="C2504" s="24">
        <v>2500</v>
      </c>
      <c r="D2504" s="432" t="str">
        <f>IF(C2504&gt;'C'!$Q$7,"",VLOOKUP(C2504,'C'!$O$9:$P$10,2,FALSE))</f>
        <v/>
      </c>
    </row>
    <row r="2505" spans="2:4" x14ac:dyDescent="0.2">
      <c r="B2505" s="431">
        <f>IF(LEFT($D2505,Dashboard!$N$4)=Dashboard!$N$5,MAX($B$4:$B2504)+1,0)</f>
        <v>0</v>
      </c>
      <c r="C2505" s="24">
        <v>2501</v>
      </c>
      <c r="D2505" s="432" t="str">
        <f>IF(C2505&gt;'C'!$Q$7,"",VLOOKUP(C2505,'C'!$O$9:$P$10,2,FALSE))</f>
        <v/>
      </c>
    </row>
    <row r="2506" spans="2:4" x14ac:dyDescent="0.2">
      <c r="B2506" s="431">
        <f>IF(LEFT($D2506,Dashboard!$N$4)=Dashboard!$N$5,MAX($B$4:$B2505)+1,0)</f>
        <v>0</v>
      </c>
      <c r="C2506" s="24">
        <v>2502</v>
      </c>
      <c r="D2506" s="432" t="str">
        <f>IF(C2506&gt;'C'!$Q$7,"",VLOOKUP(C2506,'C'!$O$9:$P$10,2,FALSE))</f>
        <v/>
      </c>
    </row>
    <row r="2507" spans="2:4" x14ac:dyDescent="0.2">
      <c r="B2507" s="431">
        <f>IF(LEFT($D2507,Dashboard!$N$4)=Dashboard!$N$5,MAX($B$4:$B2506)+1,0)</f>
        <v>0</v>
      </c>
      <c r="C2507" s="24">
        <v>2503</v>
      </c>
      <c r="D2507" s="432" t="str">
        <f>IF(C2507&gt;'C'!$Q$7,"",VLOOKUP(C2507,'C'!$O$9:$P$10,2,FALSE))</f>
        <v/>
      </c>
    </row>
    <row r="2508" spans="2:4" x14ac:dyDescent="0.2">
      <c r="B2508" s="431">
        <f>IF(LEFT($D2508,Dashboard!$N$4)=Dashboard!$N$5,MAX($B$4:$B2507)+1,0)</f>
        <v>0</v>
      </c>
      <c r="C2508" s="24">
        <v>2504</v>
      </c>
      <c r="D2508" s="432" t="str">
        <f>IF(C2508&gt;'C'!$Q$7,"",VLOOKUP(C2508,'C'!$O$9:$P$10,2,FALSE))</f>
        <v/>
      </c>
    </row>
    <row r="2509" spans="2:4" x14ac:dyDescent="0.2">
      <c r="B2509" s="431">
        <f>IF(LEFT($D2509,Dashboard!$N$4)=Dashboard!$N$5,MAX($B$4:$B2508)+1,0)</f>
        <v>0</v>
      </c>
      <c r="C2509" s="24">
        <v>2505</v>
      </c>
      <c r="D2509" s="432" t="str">
        <f>IF(C2509&gt;'C'!$Q$7,"",VLOOKUP(C2509,'C'!$O$9:$P$10,2,FALSE))</f>
        <v/>
      </c>
    </row>
    <row r="2510" spans="2:4" x14ac:dyDescent="0.2">
      <c r="B2510" s="431">
        <f>IF(LEFT($D2510,Dashboard!$N$4)=Dashboard!$N$5,MAX($B$4:$B2509)+1,0)</f>
        <v>0</v>
      </c>
      <c r="C2510" s="24">
        <v>2506</v>
      </c>
      <c r="D2510" s="432" t="str">
        <f>IF(C2510&gt;'C'!$Q$7,"",VLOOKUP(C2510,'C'!$O$9:$P$10,2,FALSE))</f>
        <v/>
      </c>
    </row>
    <row r="2511" spans="2:4" x14ac:dyDescent="0.2">
      <c r="B2511" s="431">
        <f>IF(LEFT($D2511,Dashboard!$N$4)=Dashboard!$N$5,MAX($B$4:$B2510)+1,0)</f>
        <v>0</v>
      </c>
      <c r="C2511" s="24">
        <v>2507</v>
      </c>
      <c r="D2511" s="432" t="str">
        <f>IF(C2511&gt;'C'!$Q$7,"",VLOOKUP(C2511,'C'!$O$9:$P$10,2,FALSE))</f>
        <v/>
      </c>
    </row>
    <row r="2512" spans="2:4" x14ac:dyDescent="0.2">
      <c r="B2512" s="431">
        <f>IF(LEFT($D2512,Dashboard!$N$4)=Dashboard!$N$5,MAX($B$4:$B2511)+1,0)</f>
        <v>0</v>
      </c>
      <c r="C2512" s="24">
        <v>2508</v>
      </c>
      <c r="D2512" s="432" t="str">
        <f>IF(C2512&gt;'C'!$Q$7,"",VLOOKUP(C2512,'C'!$O$9:$P$10,2,FALSE))</f>
        <v/>
      </c>
    </row>
    <row r="2513" spans="2:4" x14ac:dyDescent="0.2">
      <c r="B2513" s="431">
        <f>IF(LEFT($D2513,Dashboard!$N$4)=Dashboard!$N$5,MAX($B$4:$B2512)+1,0)</f>
        <v>0</v>
      </c>
      <c r="C2513" s="24">
        <v>2509</v>
      </c>
      <c r="D2513" s="432" t="str">
        <f>IF(C2513&gt;'C'!$Q$7,"",VLOOKUP(C2513,'C'!$O$9:$P$10,2,FALSE))</f>
        <v/>
      </c>
    </row>
    <row r="2514" spans="2:4" x14ac:dyDescent="0.2">
      <c r="B2514" s="431">
        <f>IF(LEFT($D2514,Dashboard!$N$4)=Dashboard!$N$5,MAX($B$4:$B2513)+1,0)</f>
        <v>0</v>
      </c>
      <c r="C2514" s="24">
        <v>2510</v>
      </c>
      <c r="D2514" s="432" t="str">
        <f>IF(C2514&gt;'C'!$Q$7,"",VLOOKUP(C2514,'C'!$O$9:$P$10,2,FALSE))</f>
        <v/>
      </c>
    </row>
    <row r="2515" spans="2:4" x14ac:dyDescent="0.2">
      <c r="B2515" s="431">
        <f>IF(LEFT($D2515,Dashboard!$N$4)=Dashboard!$N$5,MAX($B$4:$B2514)+1,0)</f>
        <v>0</v>
      </c>
      <c r="C2515" s="24">
        <v>2511</v>
      </c>
      <c r="D2515" s="432" t="str">
        <f>IF(C2515&gt;'C'!$Q$7,"",VLOOKUP(C2515,'C'!$O$9:$P$10,2,FALSE))</f>
        <v/>
      </c>
    </row>
    <row r="2516" spans="2:4" x14ac:dyDescent="0.2">
      <c r="B2516" s="431">
        <f>IF(LEFT($D2516,Dashboard!$N$4)=Dashboard!$N$5,MAX($B$4:$B2515)+1,0)</f>
        <v>0</v>
      </c>
      <c r="C2516" s="24">
        <v>2512</v>
      </c>
      <c r="D2516" s="432" t="str">
        <f>IF(C2516&gt;'C'!$Q$7,"",VLOOKUP(C2516,'C'!$O$9:$P$10,2,FALSE))</f>
        <v/>
      </c>
    </row>
    <row r="2517" spans="2:4" x14ac:dyDescent="0.2">
      <c r="B2517" s="431">
        <f>IF(LEFT($D2517,Dashboard!$N$4)=Dashboard!$N$5,MAX($B$4:$B2516)+1,0)</f>
        <v>0</v>
      </c>
      <c r="C2517" s="24">
        <v>2513</v>
      </c>
      <c r="D2517" s="432" t="str">
        <f>IF(C2517&gt;'C'!$Q$7,"",VLOOKUP(C2517,'C'!$O$9:$P$10,2,FALSE))</f>
        <v/>
      </c>
    </row>
    <row r="2518" spans="2:4" x14ac:dyDescent="0.2">
      <c r="B2518" s="431">
        <f>IF(LEFT($D2518,Dashboard!$N$4)=Dashboard!$N$5,MAX($B$4:$B2517)+1,0)</f>
        <v>0</v>
      </c>
      <c r="C2518" s="24">
        <v>2514</v>
      </c>
      <c r="D2518" s="432" t="str">
        <f>IF(C2518&gt;'C'!$Q$7,"",VLOOKUP(C2518,'C'!$O$9:$P$10,2,FALSE))</f>
        <v/>
      </c>
    </row>
    <row r="2519" spans="2:4" x14ac:dyDescent="0.2">
      <c r="B2519" s="431">
        <f>IF(LEFT($D2519,Dashboard!$N$4)=Dashboard!$N$5,MAX($B$4:$B2518)+1,0)</f>
        <v>0</v>
      </c>
      <c r="C2519" s="24">
        <v>2515</v>
      </c>
      <c r="D2519" s="432" t="str">
        <f>IF(C2519&gt;'C'!$Q$7,"",VLOOKUP(C2519,'C'!$O$9:$P$10,2,FALSE))</f>
        <v/>
      </c>
    </row>
    <row r="2520" spans="2:4" x14ac:dyDescent="0.2">
      <c r="B2520" s="431">
        <f>IF(LEFT($D2520,Dashboard!$N$4)=Dashboard!$N$5,MAX($B$4:$B2519)+1,0)</f>
        <v>0</v>
      </c>
      <c r="C2520" s="24">
        <v>2516</v>
      </c>
      <c r="D2520" s="432" t="str">
        <f>IF(C2520&gt;'C'!$Q$7,"",VLOOKUP(C2520,'C'!$O$9:$P$10,2,FALSE))</f>
        <v/>
      </c>
    </row>
    <row r="2521" spans="2:4" x14ac:dyDescent="0.2">
      <c r="B2521" s="431">
        <f>IF(LEFT($D2521,Dashboard!$N$4)=Dashboard!$N$5,MAX($B$4:$B2520)+1,0)</f>
        <v>0</v>
      </c>
      <c r="C2521" s="24">
        <v>2517</v>
      </c>
      <c r="D2521" s="432" t="str">
        <f>IF(C2521&gt;'C'!$Q$7,"",VLOOKUP(C2521,'C'!$O$9:$P$10,2,FALSE))</f>
        <v/>
      </c>
    </row>
    <row r="2522" spans="2:4" x14ac:dyDescent="0.2">
      <c r="B2522" s="431">
        <f>IF(LEFT($D2522,Dashboard!$N$4)=Dashboard!$N$5,MAX($B$4:$B2521)+1,0)</f>
        <v>0</v>
      </c>
      <c r="C2522" s="24">
        <v>2518</v>
      </c>
      <c r="D2522" s="432" t="str">
        <f>IF(C2522&gt;'C'!$Q$7,"",VLOOKUP(C2522,'C'!$O$9:$P$10,2,FALSE))</f>
        <v/>
      </c>
    </row>
    <row r="2523" spans="2:4" x14ac:dyDescent="0.2">
      <c r="B2523" s="431">
        <f>IF(LEFT($D2523,Dashboard!$N$4)=Dashboard!$N$5,MAX($B$4:$B2522)+1,0)</f>
        <v>0</v>
      </c>
      <c r="C2523" s="24">
        <v>2519</v>
      </c>
      <c r="D2523" s="432" t="str">
        <f>IF(C2523&gt;'C'!$Q$7,"",VLOOKUP(C2523,'C'!$O$9:$P$10,2,FALSE))</f>
        <v/>
      </c>
    </row>
    <row r="2524" spans="2:4" x14ac:dyDescent="0.2">
      <c r="B2524" s="431">
        <f>IF(LEFT($D2524,Dashboard!$N$4)=Dashboard!$N$5,MAX($B$4:$B2523)+1,0)</f>
        <v>0</v>
      </c>
      <c r="C2524" s="24">
        <v>2520</v>
      </c>
      <c r="D2524" s="432" t="str">
        <f>IF(C2524&gt;'C'!$Q$7,"",VLOOKUP(C2524,'C'!$O$9:$P$10,2,FALSE))</f>
        <v/>
      </c>
    </row>
    <row r="2525" spans="2:4" x14ac:dyDescent="0.2">
      <c r="B2525" s="431">
        <f>IF(LEFT($D2525,Dashboard!$N$4)=Dashboard!$N$5,MAX($B$4:$B2524)+1,0)</f>
        <v>0</v>
      </c>
      <c r="C2525" s="24">
        <v>2521</v>
      </c>
      <c r="D2525" s="432" t="str">
        <f>IF(C2525&gt;'C'!$Q$7,"",VLOOKUP(C2525,'C'!$O$9:$P$10,2,FALSE))</f>
        <v/>
      </c>
    </row>
    <row r="2526" spans="2:4" x14ac:dyDescent="0.2">
      <c r="B2526" s="431">
        <f>IF(LEFT($D2526,Dashboard!$N$4)=Dashboard!$N$5,MAX($B$4:$B2525)+1,0)</f>
        <v>0</v>
      </c>
      <c r="C2526" s="24">
        <v>2522</v>
      </c>
      <c r="D2526" s="432" t="str">
        <f>IF(C2526&gt;'C'!$Q$7,"",VLOOKUP(C2526,'C'!$O$9:$P$10,2,FALSE))</f>
        <v/>
      </c>
    </row>
    <row r="2527" spans="2:4" x14ac:dyDescent="0.2">
      <c r="B2527" s="431">
        <f>IF(LEFT($D2527,Dashboard!$N$4)=Dashboard!$N$5,MAX($B$4:$B2526)+1,0)</f>
        <v>0</v>
      </c>
      <c r="C2527" s="24">
        <v>2523</v>
      </c>
      <c r="D2527" s="432" t="str">
        <f>IF(C2527&gt;'C'!$Q$7,"",VLOOKUP(C2527,'C'!$O$9:$P$10,2,FALSE))</f>
        <v/>
      </c>
    </row>
    <row r="2528" spans="2:4" x14ac:dyDescent="0.2">
      <c r="B2528" s="431">
        <f>IF(LEFT($D2528,Dashboard!$N$4)=Dashboard!$N$5,MAX($B$4:$B2527)+1,0)</f>
        <v>0</v>
      </c>
      <c r="C2528" s="24">
        <v>2524</v>
      </c>
      <c r="D2528" s="432" t="str">
        <f>IF(C2528&gt;'C'!$Q$7,"",VLOOKUP(C2528,'C'!$O$9:$P$10,2,FALSE))</f>
        <v/>
      </c>
    </row>
    <row r="2529" spans="2:4" x14ac:dyDescent="0.2">
      <c r="B2529" s="431">
        <f>IF(LEFT($D2529,Dashboard!$N$4)=Dashboard!$N$5,MAX($B$4:$B2528)+1,0)</f>
        <v>0</v>
      </c>
      <c r="C2529" s="24">
        <v>2525</v>
      </c>
      <c r="D2529" s="432" t="str">
        <f>IF(C2529&gt;'C'!$Q$7,"",VLOOKUP(C2529,'C'!$O$9:$P$10,2,FALSE))</f>
        <v/>
      </c>
    </row>
    <row r="2530" spans="2:4" x14ac:dyDescent="0.2">
      <c r="B2530" s="431">
        <f>IF(LEFT($D2530,Dashboard!$N$4)=Dashboard!$N$5,MAX($B$4:$B2529)+1,0)</f>
        <v>0</v>
      </c>
      <c r="C2530" s="24">
        <v>2526</v>
      </c>
      <c r="D2530" s="432" t="str">
        <f>IF(C2530&gt;'C'!$Q$7,"",VLOOKUP(C2530,'C'!$O$9:$P$10,2,FALSE))</f>
        <v/>
      </c>
    </row>
    <row r="2531" spans="2:4" x14ac:dyDescent="0.2">
      <c r="B2531" s="431">
        <f>IF(LEFT($D2531,Dashboard!$N$4)=Dashboard!$N$5,MAX($B$4:$B2530)+1,0)</f>
        <v>0</v>
      </c>
      <c r="C2531" s="24">
        <v>2527</v>
      </c>
      <c r="D2531" s="432" t="str">
        <f>IF(C2531&gt;'C'!$Q$7,"",VLOOKUP(C2531,'C'!$O$9:$P$10,2,FALSE))</f>
        <v/>
      </c>
    </row>
    <row r="2532" spans="2:4" x14ac:dyDescent="0.2">
      <c r="B2532" s="431">
        <f>IF(LEFT($D2532,Dashboard!$N$4)=Dashboard!$N$5,MAX($B$4:$B2531)+1,0)</f>
        <v>0</v>
      </c>
      <c r="C2532" s="24">
        <v>2528</v>
      </c>
      <c r="D2532" s="432" t="str">
        <f>IF(C2532&gt;'C'!$Q$7,"",VLOOKUP(C2532,'C'!$O$9:$P$10,2,FALSE))</f>
        <v/>
      </c>
    </row>
    <row r="2533" spans="2:4" x14ac:dyDescent="0.2">
      <c r="B2533" s="431">
        <f>IF(LEFT($D2533,Dashboard!$N$4)=Dashboard!$N$5,MAX($B$4:$B2532)+1,0)</f>
        <v>0</v>
      </c>
      <c r="C2533" s="24">
        <v>2529</v>
      </c>
      <c r="D2533" s="432" t="str">
        <f>IF(C2533&gt;'C'!$Q$7,"",VLOOKUP(C2533,'C'!$O$9:$P$10,2,FALSE))</f>
        <v/>
      </c>
    </row>
    <row r="2534" spans="2:4" x14ac:dyDescent="0.2">
      <c r="B2534" s="431">
        <f>IF(LEFT($D2534,Dashboard!$N$4)=Dashboard!$N$5,MAX($B$4:$B2533)+1,0)</f>
        <v>0</v>
      </c>
      <c r="C2534" s="24">
        <v>2530</v>
      </c>
      <c r="D2534" s="432" t="str">
        <f>IF(C2534&gt;'C'!$Q$7,"",VLOOKUP(C2534,'C'!$O$9:$P$10,2,FALSE))</f>
        <v/>
      </c>
    </row>
    <row r="2535" spans="2:4" x14ac:dyDescent="0.2">
      <c r="B2535" s="431">
        <f>IF(LEFT($D2535,Dashboard!$N$4)=Dashboard!$N$5,MAX($B$4:$B2534)+1,0)</f>
        <v>0</v>
      </c>
      <c r="C2535" s="24">
        <v>2531</v>
      </c>
      <c r="D2535" s="432" t="str">
        <f>IF(C2535&gt;'C'!$Q$7,"",VLOOKUP(C2535,'C'!$O$9:$P$10,2,FALSE))</f>
        <v/>
      </c>
    </row>
    <row r="2536" spans="2:4" x14ac:dyDescent="0.2">
      <c r="B2536" s="431">
        <f>IF(LEFT($D2536,Dashboard!$N$4)=Dashboard!$N$5,MAX($B$4:$B2535)+1,0)</f>
        <v>0</v>
      </c>
      <c r="C2536" s="24">
        <v>2532</v>
      </c>
      <c r="D2536" s="432" t="str">
        <f>IF(C2536&gt;'C'!$Q$7,"",VLOOKUP(C2536,'C'!$O$9:$P$10,2,FALSE))</f>
        <v/>
      </c>
    </row>
    <row r="2537" spans="2:4" x14ac:dyDescent="0.2">
      <c r="B2537" s="431">
        <f>IF(LEFT($D2537,Dashboard!$N$4)=Dashboard!$N$5,MAX($B$4:$B2536)+1,0)</f>
        <v>0</v>
      </c>
      <c r="C2537" s="24">
        <v>2533</v>
      </c>
      <c r="D2537" s="432" t="str">
        <f>IF(C2537&gt;'C'!$Q$7,"",VLOOKUP(C2537,'C'!$O$9:$P$10,2,FALSE))</f>
        <v/>
      </c>
    </row>
    <row r="2538" spans="2:4" x14ac:dyDescent="0.2">
      <c r="B2538" s="431">
        <f>IF(LEFT($D2538,Dashboard!$N$4)=Dashboard!$N$5,MAX($B$4:$B2537)+1,0)</f>
        <v>0</v>
      </c>
      <c r="C2538" s="24">
        <v>2534</v>
      </c>
      <c r="D2538" s="432" t="str">
        <f>IF(C2538&gt;'C'!$Q$7,"",VLOOKUP(C2538,'C'!$O$9:$P$10,2,FALSE))</f>
        <v/>
      </c>
    </row>
    <row r="2539" spans="2:4" x14ac:dyDescent="0.2">
      <c r="B2539" s="431">
        <f>IF(LEFT($D2539,Dashboard!$N$4)=Dashboard!$N$5,MAX($B$4:$B2538)+1,0)</f>
        <v>0</v>
      </c>
      <c r="C2539" s="24">
        <v>2535</v>
      </c>
      <c r="D2539" s="432" t="str">
        <f>IF(C2539&gt;'C'!$Q$7,"",VLOOKUP(C2539,'C'!$O$9:$P$10,2,FALSE))</f>
        <v/>
      </c>
    </row>
    <row r="2540" spans="2:4" x14ac:dyDescent="0.2">
      <c r="B2540" s="431">
        <f>IF(LEFT($D2540,Dashboard!$N$4)=Dashboard!$N$5,MAX($B$4:$B2539)+1,0)</f>
        <v>0</v>
      </c>
      <c r="C2540" s="24">
        <v>2536</v>
      </c>
      <c r="D2540" s="432" t="str">
        <f>IF(C2540&gt;'C'!$Q$7,"",VLOOKUP(C2540,'C'!$O$9:$P$10,2,FALSE))</f>
        <v/>
      </c>
    </row>
    <row r="2541" spans="2:4" x14ac:dyDescent="0.2">
      <c r="B2541" s="431">
        <f>IF(LEFT($D2541,Dashboard!$N$4)=Dashboard!$N$5,MAX($B$4:$B2540)+1,0)</f>
        <v>0</v>
      </c>
      <c r="C2541" s="24">
        <v>2537</v>
      </c>
      <c r="D2541" s="432" t="str">
        <f>IF(C2541&gt;'C'!$Q$7,"",VLOOKUP(C2541,'C'!$O$9:$P$10,2,FALSE))</f>
        <v/>
      </c>
    </row>
    <row r="2542" spans="2:4" x14ac:dyDescent="0.2">
      <c r="B2542" s="431">
        <f>IF(LEFT($D2542,Dashboard!$N$4)=Dashboard!$N$5,MAX($B$4:$B2541)+1,0)</f>
        <v>0</v>
      </c>
      <c r="C2542" s="24">
        <v>2538</v>
      </c>
      <c r="D2542" s="432" t="str">
        <f>IF(C2542&gt;'C'!$Q$7,"",VLOOKUP(C2542,'C'!$O$9:$P$10,2,FALSE))</f>
        <v/>
      </c>
    </row>
    <row r="2543" spans="2:4" x14ac:dyDescent="0.2">
      <c r="B2543" s="431">
        <f>IF(LEFT($D2543,Dashboard!$N$4)=Dashboard!$N$5,MAX($B$4:$B2542)+1,0)</f>
        <v>0</v>
      </c>
      <c r="C2543" s="24">
        <v>2539</v>
      </c>
      <c r="D2543" s="432" t="str">
        <f>IF(C2543&gt;'C'!$Q$7,"",VLOOKUP(C2543,'C'!$O$9:$P$10,2,FALSE))</f>
        <v/>
      </c>
    </row>
    <row r="2544" spans="2:4" x14ac:dyDescent="0.2">
      <c r="B2544" s="431">
        <f>IF(LEFT($D2544,Dashboard!$N$4)=Dashboard!$N$5,MAX($B$4:$B2543)+1,0)</f>
        <v>0</v>
      </c>
      <c r="C2544" s="24">
        <v>2540</v>
      </c>
      <c r="D2544" s="432" t="str">
        <f>IF(C2544&gt;'C'!$Q$7,"",VLOOKUP(C2544,'C'!$O$9:$P$10,2,FALSE))</f>
        <v/>
      </c>
    </row>
    <row r="2545" spans="2:4" x14ac:dyDescent="0.2">
      <c r="B2545" s="431">
        <f>IF(LEFT($D2545,Dashboard!$N$4)=Dashboard!$N$5,MAX($B$4:$B2544)+1,0)</f>
        <v>0</v>
      </c>
      <c r="C2545" s="24">
        <v>2541</v>
      </c>
      <c r="D2545" s="432" t="str">
        <f>IF(C2545&gt;'C'!$Q$7,"",VLOOKUP(C2545,'C'!$O$9:$P$10,2,FALSE))</f>
        <v/>
      </c>
    </row>
    <row r="2546" spans="2:4" x14ac:dyDescent="0.2">
      <c r="B2546" s="431">
        <f>IF(LEFT($D2546,Dashboard!$N$4)=Dashboard!$N$5,MAX($B$4:$B2545)+1,0)</f>
        <v>0</v>
      </c>
      <c r="C2546" s="24">
        <v>2542</v>
      </c>
      <c r="D2546" s="432" t="str">
        <f>IF(C2546&gt;'C'!$Q$7,"",VLOOKUP(C2546,'C'!$O$9:$P$10,2,FALSE))</f>
        <v/>
      </c>
    </row>
    <row r="2547" spans="2:4" x14ac:dyDescent="0.2">
      <c r="B2547" s="431">
        <f>IF(LEFT($D2547,Dashboard!$N$4)=Dashboard!$N$5,MAX($B$4:$B2546)+1,0)</f>
        <v>0</v>
      </c>
      <c r="C2547" s="24">
        <v>2543</v>
      </c>
      <c r="D2547" s="432" t="str">
        <f>IF(C2547&gt;'C'!$Q$7,"",VLOOKUP(C2547,'C'!$O$9:$P$10,2,FALSE))</f>
        <v/>
      </c>
    </row>
    <row r="2548" spans="2:4" x14ac:dyDescent="0.2">
      <c r="B2548" s="431">
        <f>IF(LEFT($D2548,Dashboard!$N$4)=Dashboard!$N$5,MAX($B$4:$B2547)+1,0)</f>
        <v>0</v>
      </c>
      <c r="C2548" s="24">
        <v>2544</v>
      </c>
      <c r="D2548" s="432" t="str">
        <f>IF(C2548&gt;'C'!$Q$7,"",VLOOKUP(C2548,'C'!$O$9:$P$10,2,FALSE))</f>
        <v/>
      </c>
    </row>
    <row r="2549" spans="2:4" x14ac:dyDescent="0.2">
      <c r="B2549" s="431">
        <f>IF(LEFT($D2549,Dashboard!$N$4)=Dashboard!$N$5,MAX($B$4:$B2548)+1,0)</f>
        <v>0</v>
      </c>
      <c r="C2549" s="24">
        <v>2545</v>
      </c>
      <c r="D2549" s="432" t="str">
        <f>IF(C2549&gt;'C'!$Q$7,"",VLOOKUP(C2549,'C'!$O$9:$P$10,2,FALSE))</f>
        <v/>
      </c>
    </row>
    <row r="2550" spans="2:4" x14ac:dyDescent="0.2">
      <c r="B2550" s="431">
        <f>IF(LEFT($D2550,Dashboard!$N$4)=Dashboard!$N$5,MAX($B$4:$B2549)+1,0)</f>
        <v>0</v>
      </c>
      <c r="C2550" s="24">
        <v>2546</v>
      </c>
      <c r="D2550" s="432" t="str">
        <f>IF(C2550&gt;'C'!$Q$7,"",VLOOKUP(C2550,'C'!$O$9:$P$10,2,FALSE))</f>
        <v/>
      </c>
    </row>
    <row r="2551" spans="2:4" x14ac:dyDescent="0.2">
      <c r="B2551" s="431">
        <f>IF(LEFT($D2551,Dashboard!$N$4)=Dashboard!$N$5,MAX($B$4:$B2550)+1,0)</f>
        <v>0</v>
      </c>
      <c r="C2551" s="24">
        <v>2547</v>
      </c>
      <c r="D2551" s="432" t="str">
        <f>IF(C2551&gt;'C'!$Q$7,"",VLOOKUP(C2551,'C'!$O$9:$P$10,2,FALSE))</f>
        <v/>
      </c>
    </row>
    <row r="2552" spans="2:4" x14ac:dyDescent="0.2">
      <c r="B2552" s="431">
        <f>IF(LEFT($D2552,Dashboard!$N$4)=Dashboard!$N$5,MAX($B$4:$B2551)+1,0)</f>
        <v>0</v>
      </c>
      <c r="C2552" s="24">
        <v>2548</v>
      </c>
      <c r="D2552" s="432" t="str">
        <f>IF(C2552&gt;'C'!$Q$7,"",VLOOKUP(C2552,'C'!$O$9:$P$10,2,FALSE))</f>
        <v/>
      </c>
    </row>
    <row r="2553" spans="2:4" x14ac:dyDescent="0.2">
      <c r="B2553" s="431">
        <f>IF(LEFT($D2553,Dashboard!$N$4)=Dashboard!$N$5,MAX($B$4:$B2552)+1,0)</f>
        <v>0</v>
      </c>
      <c r="C2553" s="24">
        <v>2549</v>
      </c>
      <c r="D2553" s="432" t="str">
        <f>IF(C2553&gt;'C'!$Q$7,"",VLOOKUP(C2553,'C'!$O$9:$P$10,2,FALSE))</f>
        <v/>
      </c>
    </row>
    <row r="2554" spans="2:4" x14ac:dyDescent="0.2">
      <c r="B2554" s="431">
        <f>IF(LEFT($D2554,Dashboard!$N$4)=Dashboard!$N$5,MAX($B$4:$B2553)+1,0)</f>
        <v>0</v>
      </c>
      <c r="C2554" s="24">
        <v>2550</v>
      </c>
      <c r="D2554" s="432" t="str">
        <f>IF(C2554&gt;'C'!$Q$7,"",VLOOKUP(C2554,'C'!$O$9:$P$10,2,FALSE))</f>
        <v/>
      </c>
    </row>
    <row r="2555" spans="2:4" x14ac:dyDescent="0.2">
      <c r="B2555" s="431">
        <f>IF(LEFT($D2555,Dashboard!$N$4)=Dashboard!$N$5,MAX($B$4:$B2554)+1,0)</f>
        <v>0</v>
      </c>
      <c r="C2555" s="24">
        <v>2551</v>
      </c>
      <c r="D2555" s="432" t="str">
        <f>IF(C2555&gt;'C'!$Q$7,"",VLOOKUP(C2555,'C'!$O$9:$P$10,2,FALSE))</f>
        <v/>
      </c>
    </row>
    <row r="2556" spans="2:4" x14ac:dyDescent="0.2">
      <c r="B2556" s="431">
        <f>IF(LEFT($D2556,Dashboard!$N$4)=Dashboard!$N$5,MAX($B$4:$B2555)+1,0)</f>
        <v>0</v>
      </c>
      <c r="C2556" s="24">
        <v>2552</v>
      </c>
      <c r="D2556" s="432" t="str">
        <f>IF(C2556&gt;'C'!$Q$7,"",VLOOKUP(C2556,'C'!$O$9:$P$10,2,FALSE))</f>
        <v/>
      </c>
    </row>
    <row r="2557" spans="2:4" x14ac:dyDescent="0.2">
      <c r="B2557" s="431">
        <f>IF(LEFT($D2557,Dashboard!$N$4)=Dashboard!$N$5,MAX($B$4:$B2556)+1,0)</f>
        <v>0</v>
      </c>
      <c r="C2557" s="24">
        <v>2553</v>
      </c>
      <c r="D2557" s="432" t="str">
        <f>IF(C2557&gt;'C'!$Q$7,"",VLOOKUP(C2557,'C'!$O$9:$P$10,2,FALSE))</f>
        <v/>
      </c>
    </row>
    <row r="2558" spans="2:4" x14ac:dyDescent="0.2">
      <c r="B2558" s="431">
        <f>IF(LEFT($D2558,Dashboard!$N$4)=Dashboard!$N$5,MAX($B$4:$B2557)+1,0)</f>
        <v>0</v>
      </c>
      <c r="C2558" s="24">
        <v>2554</v>
      </c>
      <c r="D2558" s="432" t="str">
        <f>IF(C2558&gt;'C'!$Q$7,"",VLOOKUP(C2558,'C'!$O$9:$P$10,2,FALSE))</f>
        <v/>
      </c>
    </row>
    <row r="2559" spans="2:4" x14ac:dyDescent="0.2">
      <c r="B2559" s="431">
        <f>IF(LEFT($D2559,Dashboard!$N$4)=Dashboard!$N$5,MAX($B$4:$B2558)+1,0)</f>
        <v>0</v>
      </c>
      <c r="C2559" s="24">
        <v>2555</v>
      </c>
      <c r="D2559" s="432" t="str">
        <f>IF(C2559&gt;'C'!$Q$7,"",VLOOKUP(C2559,'C'!$O$9:$P$10,2,FALSE))</f>
        <v/>
      </c>
    </row>
    <row r="2560" spans="2:4" x14ac:dyDescent="0.2">
      <c r="B2560" s="431">
        <f>IF(LEFT($D2560,Dashboard!$N$4)=Dashboard!$N$5,MAX($B$4:$B2559)+1,0)</f>
        <v>0</v>
      </c>
      <c r="C2560" s="24">
        <v>2556</v>
      </c>
      <c r="D2560" s="432" t="str">
        <f>IF(C2560&gt;'C'!$Q$7,"",VLOOKUP(C2560,'C'!$O$9:$P$10,2,FALSE))</f>
        <v/>
      </c>
    </row>
    <row r="2561" spans="2:4" x14ac:dyDescent="0.2">
      <c r="B2561" s="431">
        <f>IF(LEFT($D2561,Dashboard!$N$4)=Dashboard!$N$5,MAX($B$4:$B2560)+1,0)</f>
        <v>0</v>
      </c>
      <c r="C2561" s="24">
        <v>2557</v>
      </c>
      <c r="D2561" s="432" t="str">
        <f>IF(C2561&gt;'C'!$Q$7,"",VLOOKUP(C2561,'C'!$O$9:$P$10,2,FALSE))</f>
        <v/>
      </c>
    </row>
    <row r="2562" spans="2:4" x14ac:dyDescent="0.2">
      <c r="B2562" s="431">
        <f>IF(LEFT($D2562,Dashboard!$N$4)=Dashboard!$N$5,MAX($B$4:$B2561)+1,0)</f>
        <v>0</v>
      </c>
      <c r="C2562" s="24">
        <v>2558</v>
      </c>
      <c r="D2562" s="432" t="str">
        <f>IF(C2562&gt;'C'!$Q$7,"",VLOOKUP(C2562,'C'!$O$9:$P$10,2,FALSE))</f>
        <v/>
      </c>
    </row>
    <row r="2563" spans="2:4" x14ac:dyDescent="0.2">
      <c r="B2563" s="431">
        <f>IF(LEFT($D2563,Dashboard!$N$4)=Dashboard!$N$5,MAX($B$4:$B2562)+1,0)</f>
        <v>0</v>
      </c>
      <c r="C2563" s="24">
        <v>2559</v>
      </c>
      <c r="D2563" s="432" t="str">
        <f>IF(C2563&gt;'C'!$Q$7,"",VLOOKUP(C2563,'C'!$O$9:$P$10,2,FALSE))</f>
        <v/>
      </c>
    </row>
    <row r="2564" spans="2:4" x14ac:dyDescent="0.2">
      <c r="B2564" s="431">
        <f>IF(LEFT($D2564,Dashboard!$N$4)=Dashboard!$N$5,MAX($B$4:$B2563)+1,0)</f>
        <v>0</v>
      </c>
      <c r="C2564" s="24">
        <v>2560</v>
      </c>
      <c r="D2564" s="432" t="str">
        <f>IF(C2564&gt;'C'!$Q$7,"",VLOOKUP(C2564,'C'!$O$9:$P$10,2,FALSE))</f>
        <v/>
      </c>
    </row>
    <row r="2565" spans="2:4" x14ac:dyDescent="0.2">
      <c r="B2565" s="431">
        <f>IF(LEFT($D2565,Dashboard!$N$4)=Dashboard!$N$5,MAX($B$4:$B2564)+1,0)</f>
        <v>0</v>
      </c>
      <c r="C2565" s="24">
        <v>2561</v>
      </c>
      <c r="D2565" s="432" t="str">
        <f>IF(C2565&gt;'C'!$Q$7,"",VLOOKUP(C2565,'C'!$O$9:$P$10,2,FALSE))</f>
        <v/>
      </c>
    </row>
    <row r="2566" spans="2:4" x14ac:dyDescent="0.2">
      <c r="B2566" s="431">
        <f>IF(LEFT($D2566,Dashboard!$N$4)=Dashboard!$N$5,MAX($B$4:$B2565)+1,0)</f>
        <v>0</v>
      </c>
      <c r="C2566" s="24">
        <v>2562</v>
      </c>
      <c r="D2566" s="432" t="str">
        <f>IF(C2566&gt;'C'!$Q$7,"",VLOOKUP(C2566,'C'!$O$9:$P$10,2,FALSE))</f>
        <v/>
      </c>
    </row>
    <row r="2567" spans="2:4" x14ac:dyDescent="0.2">
      <c r="B2567" s="431">
        <f>IF(LEFT($D2567,Dashboard!$N$4)=Dashboard!$N$5,MAX($B$4:$B2566)+1,0)</f>
        <v>0</v>
      </c>
      <c r="C2567" s="24">
        <v>2563</v>
      </c>
      <c r="D2567" s="432" t="str">
        <f>IF(C2567&gt;'C'!$Q$7,"",VLOOKUP(C2567,'C'!$O$9:$P$10,2,FALSE))</f>
        <v/>
      </c>
    </row>
    <row r="2568" spans="2:4" x14ac:dyDescent="0.2">
      <c r="B2568" s="431">
        <f>IF(LEFT($D2568,Dashboard!$N$4)=Dashboard!$N$5,MAX($B$4:$B2567)+1,0)</f>
        <v>0</v>
      </c>
      <c r="C2568" s="24">
        <v>2564</v>
      </c>
      <c r="D2568" s="432" t="str">
        <f>IF(C2568&gt;'C'!$Q$7,"",VLOOKUP(C2568,'C'!$O$9:$P$10,2,FALSE))</f>
        <v/>
      </c>
    </row>
    <row r="2569" spans="2:4" x14ac:dyDescent="0.2">
      <c r="B2569" s="431">
        <f>IF(LEFT($D2569,Dashboard!$N$4)=Dashboard!$N$5,MAX($B$4:$B2568)+1,0)</f>
        <v>0</v>
      </c>
      <c r="C2569" s="24">
        <v>2565</v>
      </c>
      <c r="D2569" s="432" t="str">
        <f>IF(C2569&gt;'C'!$Q$7,"",VLOOKUP(C2569,'C'!$O$9:$P$10,2,FALSE))</f>
        <v/>
      </c>
    </row>
    <row r="2570" spans="2:4" x14ac:dyDescent="0.2">
      <c r="B2570" s="431">
        <f>IF(LEFT($D2570,Dashboard!$N$4)=Dashboard!$N$5,MAX($B$4:$B2569)+1,0)</f>
        <v>0</v>
      </c>
      <c r="C2570" s="24">
        <v>2566</v>
      </c>
      <c r="D2570" s="432" t="str">
        <f>IF(C2570&gt;'C'!$Q$7,"",VLOOKUP(C2570,'C'!$O$9:$P$10,2,FALSE))</f>
        <v/>
      </c>
    </row>
    <row r="2571" spans="2:4" x14ac:dyDescent="0.2">
      <c r="B2571" s="431">
        <f>IF(LEFT($D2571,Dashboard!$N$4)=Dashboard!$N$5,MAX($B$4:$B2570)+1,0)</f>
        <v>0</v>
      </c>
      <c r="C2571" s="24">
        <v>2567</v>
      </c>
      <c r="D2571" s="432" t="str">
        <f>IF(C2571&gt;'C'!$Q$7,"",VLOOKUP(C2571,'C'!$O$9:$P$10,2,FALSE))</f>
        <v/>
      </c>
    </row>
    <row r="2572" spans="2:4" x14ac:dyDescent="0.2">
      <c r="B2572" s="431">
        <f>IF(LEFT($D2572,Dashboard!$N$4)=Dashboard!$N$5,MAX($B$4:$B2571)+1,0)</f>
        <v>0</v>
      </c>
      <c r="C2572" s="24">
        <v>2568</v>
      </c>
      <c r="D2572" s="432" t="str">
        <f>IF(C2572&gt;'C'!$Q$7,"",VLOOKUP(C2572,'C'!$O$9:$P$10,2,FALSE))</f>
        <v/>
      </c>
    </row>
    <row r="2573" spans="2:4" x14ac:dyDescent="0.2">
      <c r="B2573" s="431">
        <f>IF(LEFT($D2573,Dashboard!$N$4)=Dashboard!$N$5,MAX($B$4:$B2572)+1,0)</f>
        <v>0</v>
      </c>
      <c r="C2573" s="24">
        <v>2569</v>
      </c>
      <c r="D2573" s="432" t="str">
        <f>IF(C2573&gt;'C'!$Q$7,"",VLOOKUP(C2573,'C'!$O$9:$P$10,2,FALSE))</f>
        <v/>
      </c>
    </row>
    <row r="2574" spans="2:4" x14ac:dyDescent="0.2">
      <c r="B2574" s="431">
        <f>IF(LEFT($D2574,Dashboard!$N$4)=Dashboard!$N$5,MAX($B$4:$B2573)+1,0)</f>
        <v>0</v>
      </c>
      <c r="C2574" s="24">
        <v>2570</v>
      </c>
      <c r="D2574" s="432" t="str">
        <f>IF(C2574&gt;'C'!$Q$7,"",VLOOKUP(C2574,'C'!$O$9:$P$10,2,FALSE))</f>
        <v/>
      </c>
    </row>
    <row r="2575" spans="2:4" x14ac:dyDescent="0.2">
      <c r="B2575" s="431">
        <f>IF(LEFT($D2575,Dashboard!$N$4)=Dashboard!$N$5,MAX($B$4:$B2574)+1,0)</f>
        <v>0</v>
      </c>
      <c r="C2575" s="24">
        <v>2571</v>
      </c>
      <c r="D2575" s="432" t="str">
        <f>IF(C2575&gt;'C'!$Q$7,"",VLOOKUP(C2575,'C'!$O$9:$P$10,2,FALSE))</f>
        <v/>
      </c>
    </row>
    <row r="2576" spans="2:4" x14ac:dyDescent="0.2">
      <c r="B2576" s="431">
        <f>IF(LEFT($D2576,Dashboard!$N$4)=Dashboard!$N$5,MAX($B$4:$B2575)+1,0)</f>
        <v>0</v>
      </c>
      <c r="C2576" s="24">
        <v>2572</v>
      </c>
      <c r="D2576" s="432" t="str">
        <f>IF(C2576&gt;'C'!$Q$7,"",VLOOKUP(C2576,'C'!$O$9:$P$10,2,FALSE))</f>
        <v/>
      </c>
    </row>
    <row r="2577" spans="2:4" x14ac:dyDescent="0.2">
      <c r="B2577" s="431">
        <f>IF(LEFT($D2577,Dashboard!$N$4)=Dashboard!$N$5,MAX($B$4:$B2576)+1,0)</f>
        <v>0</v>
      </c>
      <c r="C2577" s="24">
        <v>2573</v>
      </c>
      <c r="D2577" s="432" t="str">
        <f>IF(C2577&gt;'C'!$Q$7,"",VLOOKUP(C2577,'C'!$O$9:$P$10,2,FALSE))</f>
        <v/>
      </c>
    </row>
    <row r="2578" spans="2:4" x14ac:dyDescent="0.2">
      <c r="B2578" s="431">
        <f>IF(LEFT($D2578,Dashboard!$N$4)=Dashboard!$N$5,MAX($B$4:$B2577)+1,0)</f>
        <v>0</v>
      </c>
      <c r="C2578" s="24">
        <v>2574</v>
      </c>
      <c r="D2578" s="432" t="str">
        <f>IF(C2578&gt;'C'!$Q$7,"",VLOOKUP(C2578,'C'!$O$9:$P$10,2,FALSE))</f>
        <v/>
      </c>
    </row>
    <row r="2579" spans="2:4" x14ac:dyDescent="0.2">
      <c r="B2579" s="431">
        <f>IF(LEFT($D2579,Dashboard!$N$4)=Dashboard!$N$5,MAX($B$4:$B2578)+1,0)</f>
        <v>0</v>
      </c>
      <c r="C2579" s="24">
        <v>2575</v>
      </c>
      <c r="D2579" s="432" t="str">
        <f>IF(C2579&gt;'C'!$Q$7,"",VLOOKUP(C2579,'C'!$O$9:$P$10,2,FALSE))</f>
        <v/>
      </c>
    </row>
    <row r="2580" spans="2:4" x14ac:dyDescent="0.2">
      <c r="B2580" s="431">
        <f>IF(LEFT($D2580,Dashboard!$N$4)=Dashboard!$N$5,MAX($B$4:$B2579)+1,0)</f>
        <v>0</v>
      </c>
      <c r="C2580" s="24">
        <v>2576</v>
      </c>
      <c r="D2580" s="432" t="str">
        <f>IF(C2580&gt;'C'!$Q$7,"",VLOOKUP(C2580,'C'!$O$9:$P$10,2,FALSE))</f>
        <v/>
      </c>
    </row>
    <row r="2581" spans="2:4" x14ac:dyDescent="0.2">
      <c r="B2581" s="431">
        <f>IF(LEFT($D2581,Dashboard!$N$4)=Dashboard!$N$5,MAX($B$4:$B2580)+1,0)</f>
        <v>0</v>
      </c>
      <c r="C2581" s="24">
        <v>2577</v>
      </c>
      <c r="D2581" s="432" t="str">
        <f>IF(C2581&gt;'C'!$Q$7,"",VLOOKUP(C2581,'C'!$O$9:$P$10,2,FALSE))</f>
        <v/>
      </c>
    </row>
    <row r="2582" spans="2:4" x14ac:dyDescent="0.2">
      <c r="B2582" s="431">
        <f>IF(LEFT($D2582,Dashboard!$N$4)=Dashboard!$N$5,MAX($B$4:$B2581)+1,0)</f>
        <v>0</v>
      </c>
      <c r="C2582" s="24">
        <v>2578</v>
      </c>
      <c r="D2582" s="432" t="str">
        <f>IF(C2582&gt;'C'!$Q$7,"",VLOOKUP(C2582,'C'!$O$9:$P$10,2,FALSE))</f>
        <v/>
      </c>
    </row>
    <row r="2583" spans="2:4" x14ac:dyDescent="0.2">
      <c r="B2583" s="431">
        <f>IF(LEFT($D2583,Dashboard!$N$4)=Dashboard!$N$5,MAX($B$4:$B2582)+1,0)</f>
        <v>0</v>
      </c>
      <c r="C2583" s="24">
        <v>2579</v>
      </c>
      <c r="D2583" s="432" t="str">
        <f>IF(C2583&gt;'C'!$Q$7,"",VLOOKUP(C2583,'C'!$O$9:$P$10,2,FALSE))</f>
        <v/>
      </c>
    </row>
    <row r="2584" spans="2:4" x14ac:dyDescent="0.2">
      <c r="B2584" s="431">
        <f>IF(LEFT($D2584,Dashboard!$N$4)=Dashboard!$N$5,MAX($B$4:$B2583)+1,0)</f>
        <v>0</v>
      </c>
      <c r="C2584" s="24">
        <v>2580</v>
      </c>
      <c r="D2584" s="432" t="str">
        <f>IF(C2584&gt;'C'!$Q$7,"",VLOOKUP(C2584,'C'!$O$9:$P$10,2,FALSE))</f>
        <v/>
      </c>
    </row>
    <row r="2585" spans="2:4" x14ac:dyDescent="0.2">
      <c r="B2585" s="431">
        <f>IF(LEFT($D2585,Dashboard!$N$4)=Dashboard!$N$5,MAX($B$4:$B2584)+1,0)</f>
        <v>0</v>
      </c>
      <c r="C2585" s="24">
        <v>2581</v>
      </c>
      <c r="D2585" s="432" t="str">
        <f>IF(C2585&gt;'C'!$Q$7,"",VLOOKUP(C2585,'C'!$O$9:$P$10,2,FALSE))</f>
        <v/>
      </c>
    </row>
    <row r="2586" spans="2:4" x14ac:dyDescent="0.2">
      <c r="B2586" s="431">
        <f>IF(LEFT($D2586,Dashboard!$N$4)=Dashboard!$N$5,MAX($B$4:$B2585)+1,0)</f>
        <v>0</v>
      </c>
      <c r="C2586" s="24">
        <v>2582</v>
      </c>
      <c r="D2586" s="432" t="str">
        <f>IF(C2586&gt;'C'!$Q$7,"",VLOOKUP(C2586,'C'!$O$9:$P$10,2,FALSE))</f>
        <v/>
      </c>
    </row>
    <row r="2587" spans="2:4" x14ac:dyDescent="0.2">
      <c r="B2587" s="431">
        <f>IF(LEFT($D2587,Dashboard!$N$4)=Dashboard!$N$5,MAX($B$4:$B2586)+1,0)</f>
        <v>0</v>
      </c>
      <c r="C2587" s="24">
        <v>2583</v>
      </c>
      <c r="D2587" s="432" t="str">
        <f>IF(C2587&gt;'C'!$Q$7,"",VLOOKUP(C2587,'C'!$O$9:$P$10,2,FALSE))</f>
        <v/>
      </c>
    </row>
    <row r="2588" spans="2:4" x14ac:dyDescent="0.2">
      <c r="B2588" s="431">
        <f>IF(LEFT($D2588,Dashboard!$N$4)=Dashboard!$N$5,MAX($B$4:$B2587)+1,0)</f>
        <v>0</v>
      </c>
      <c r="C2588" s="24">
        <v>2584</v>
      </c>
      <c r="D2588" s="432" t="str">
        <f>IF(C2588&gt;'C'!$Q$7,"",VLOOKUP(C2588,'C'!$O$9:$P$10,2,FALSE))</f>
        <v/>
      </c>
    </row>
    <row r="2589" spans="2:4" x14ac:dyDescent="0.2">
      <c r="B2589" s="431">
        <f>IF(LEFT($D2589,Dashboard!$N$4)=Dashboard!$N$5,MAX($B$4:$B2588)+1,0)</f>
        <v>0</v>
      </c>
      <c r="C2589" s="24">
        <v>2585</v>
      </c>
      <c r="D2589" s="432" t="str">
        <f>IF(C2589&gt;'C'!$Q$7,"",VLOOKUP(C2589,'C'!$O$9:$P$10,2,FALSE))</f>
        <v/>
      </c>
    </row>
    <row r="2590" spans="2:4" x14ac:dyDescent="0.2">
      <c r="B2590" s="431">
        <f>IF(LEFT($D2590,Dashboard!$N$4)=Dashboard!$N$5,MAX($B$4:$B2589)+1,0)</f>
        <v>0</v>
      </c>
      <c r="C2590" s="24">
        <v>2586</v>
      </c>
      <c r="D2590" s="432" t="str">
        <f>IF(C2590&gt;'C'!$Q$7,"",VLOOKUP(C2590,'C'!$O$9:$P$10,2,FALSE))</f>
        <v/>
      </c>
    </row>
    <row r="2591" spans="2:4" x14ac:dyDescent="0.2">
      <c r="B2591" s="431">
        <f>IF(LEFT($D2591,Dashboard!$N$4)=Dashboard!$N$5,MAX($B$4:$B2590)+1,0)</f>
        <v>0</v>
      </c>
      <c r="C2591" s="24">
        <v>2587</v>
      </c>
      <c r="D2591" s="432" t="str">
        <f>IF(C2591&gt;'C'!$Q$7,"",VLOOKUP(C2591,'C'!$O$9:$P$10,2,FALSE))</f>
        <v/>
      </c>
    </row>
    <row r="2592" spans="2:4" x14ac:dyDescent="0.2">
      <c r="B2592" s="431">
        <f>IF(LEFT($D2592,Dashboard!$N$4)=Dashboard!$N$5,MAX($B$4:$B2591)+1,0)</f>
        <v>0</v>
      </c>
      <c r="C2592" s="24">
        <v>2588</v>
      </c>
      <c r="D2592" s="432" t="str">
        <f>IF(C2592&gt;'C'!$Q$7,"",VLOOKUP(C2592,'C'!$O$9:$P$10,2,FALSE))</f>
        <v/>
      </c>
    </row>
    <row r="2593" spans="2:4" x14ac:dyDescent="0.2">
      <c r="B2593" s="431">
        <f>IF(LEFT($D2593,Dashboard!$N$4)=Dashboard!$N$5,MAX($B$4:$B2592)+1,0)</f>
        <v>0</v>
      </c>
      <c r="C2593" s="24">
        <v>2589</v>
      </c>
      <c r="D2593" s="432" t="str">
        <f>IF(C2593&gt;'C'!$Q$7,"",VLOOKUP(C2593,'C'!$O$9:$P$10,2,FALSE))</f>
        <v/>
      </c>
    </row>
    <row r="2594" spans="2:4" x14ac:dyDescent="0.2">
      <c r="B2594" s="431">
        <f>IF(LEFT($D2594,Dashboard!$N$4)=Dashboard!$N$5,MAX($B$4:$B2593)+1,0)</f>
        <v>0</v>
      </c>
      <c r="C2594" s="24">
        <v>2590</v>
      </c>
      <c r="D2594" s="432" t="str">
        <f>IF(C2594&gt;'C'!$Q$7,"",VLOOKUP(C2594,'C'!$O$9:$P$10,2,FALSE))</f>
        <v/>
      </c>
    </row>
    <row r="2595" spans="2:4" x14ac:dyDescent="0.2">
      <c r="B2595" s="431">
        <f>IF(LEFT($D2595,Dashboard!$N$4)=Dashboard!$N$5,MAX($B$4:$B2594)+1,0)</f>
        <v>0</v>
      </c>
      <c r="C2595" s="24">
        <v>2591</v>
      </c>
      <c r="D2595" s="432" t="str">
        <f>IF(C2595&gt;'C'!$Q$7,"",VLOOKUP(C2595,'C'!$O$9:$P$10,2,FALSE))</f>
        <v/>
      </c>
    </row>
    <row r="2596" spans="2:4" x14ac:dyDescent="0.2">
      <c r="B2596" s="431">
        <f>IF(LEFT($D2596,Dashboard!$N$4)=Dashboard!$N$5,MAX($B$4:$B2595)+1,0)</f>
        <v>0</v>
      </c>
      <c r="C2596" s="24">
        <v>2592</v>
      </c>
      <c r="D2596" s="432" t="str">
        <f>IF(C2596&gt;'C'!$Q$7,"",VLOOKUP(C2596,'C'!$O$9:$P$10,2,FALSE))</f>
        <v/>
      </c>
    </row>
    <row r="2597" spans="2:4" x14ac:dyDescent="0.2">
      <c r="B2597" s="431">
        <f>IF(LEFT($D2597,Dashboard!$N$4)=Dashboard!$N$5,MAX($B$4:$B2596)+1,0)</f>
        <v>0</v>
      </c>
      <c r="C2597" s="24">
        <v>2593</v>
      </c>
      <c r="D2597" s="432" t="str">
        <f>IF(C2597&gt;'C'!$Q$7,"",VLOOKUP(C2597,'C'!$O$9:$P$10,2,FALSE))</f>
        <v/>
      </c>
    </row>
    <row r="2598" spans="2:4" x14ac:dyDescent="0.2">
      <c r="B2598" s="431">
        <f>IF(LEFT($D2598,Dashboard!$N$4)=Dashboard!$N$5,MAX($B$4:$B2597)+1,0)</f>
        <v>0</v>
      </c>
      <c r="C2598" s="24">
        <v>2594</v>
      </c>
      <c r="D2598" s="432" t="str">
        <f>IF(C2598&gt;'C'!$Q$7,"",VLOOKUP(C2598,'C'!$O$9:$P$10,2,FALSE))</f>
        <v/>
      </c>
    </row>
    <row r="2599" spans="2:4" x14ac:dyDescent="0.2">
      <c r="B2599" s="431">
        <f>IF(LEFT($D2599,Dashboard!$N$4)=Dashboard!$N$5,MAX($B$4:$B2598)+1,0)</f>
        <v>0</v>
      </c>
      <c r="C2599" s="24">
        <v>2595</v>
      </c>
      <c r="D2599" s="432" t="str">
        <f>IF(C2599&gt;'C'!$Q$7,"",VLOOKUP(C2599,'C'!$O$9:$P$10,2,FALSE))</f>
        <v/>
      </c>
    </row>
    <row r="2600" spans="2:4" x14ac:dyDescent="0.2">
      <c r="B2600" s="431">
        <f>IF(LEFT($D2600,Dashboard!$N$4)=Dashboard!$N$5,MAX($B$4:$B2599)+1,0)</f>
        <v>0</v>
      </c>
      <c r="C2600" s="24">
        <v>2596</v>
      </c>
      <c r="D2600" s="432" t="str">
        <f>IF(C2600&gt;'C'!$Q$7,"",VLOOKUP(C2600,'C'!$O$9:$P$10,2,FALSE))</f>
        <v/>
      </c>
    </row>
    <row r="2601" spans="2:4" x14ac:dyDescent="0.2">
      <c r="B2601" s="431">
        <f>IF(LEFT($D2601,Dashboard!$N$4)=Dashboard!$N$5,MAX($B$4:$B2600)+1,0)</f>
        <v>0</v>
      </c>
      <c r="C2601" s="24">
        <v>2597</v>
      </c>
      <c r="D2601" s="432" t="str">
        <f>IF(C2601&gt;'C'!$Q$7,"",VLOOKUP(C2601,'C'!$O$9:$P$10,2,FALSE))</f>
        <v/>
      </c>
    </row>
    <row r="2602" spans="2:4" x14ac:dyDescent="0.2">
      <c r="B2602" s="431">
        <f>IF(LEFT($D2602,Dashboard!$N$4)=Dashboard!$N$5,MAX($B$4:$B2601)+1,0)</f>
        <v>0</v>
      </c>
      <c r="C2602" s="24">
        <v>2598</v>
      </c>
      <c r="D2602" s="432" t="str">
        <f>IF(C2602&gt;'C'!$Q$7,"",VLOOKUP(C2602,'C'!$O$9:$P$10,2,FALSE))</f>
        <v/>
      </c>
    </row>
    <row r="2603" spans="2:4" x14ac:dyDescent="0.2">
      <c r="B2603" s="431">
        <f>IF(LEFT($D2603,Dashboard!$N$4)=Dashboard!$N$5,MAX($B$4:$B2602)+1,0)</f>
        <v>0</v>
      </c>
      <c r="C2603" s="24">
        <v>2599</v>
      </c>
      <c r="D2603" s="432" t="str">
        <f>IF(C2603&gt;'C'!$Q$7,"",VLOOKUP(C2603,'C'!$O$9:$P$10,2,FALSE))</f>
        <v/>
      </c>
    </row>
    <row r="2604" spans="2:4" x14ac:dyDescent="0.2">
      <c r="B2604" s="431">
        <f>IF(LEFT($D2604,Dashboard!$N$4)=Dashboard!$N$5,MAX($B$4:$B2603)+1,0)</f>
        <v>0</v>
      </c>
      <c r="C2604" s="24">
        <v>2600</v>
      </c>
      <c r="D2604" s="432" t="str">
        <f>IF(C2604&gt;'C'!$Q$7,"",VLOOKUP(C2604,'C'!$O$9:$P$10,2,FALSE))</f>
        <v/>
      </c>
    </row>
    <row r="2605" spans="2:4" x14ac:dyDescent="0.2">
      <c r="B2605" s="431">
        <f>IF(LEFT($D2605,Dashboard!$N$4)=Dashboard!$N$5,MAX($B$4:$B2604)+1,0)</f>
        <v>0</v>
      </c>
      <c r="C2605" s="24">
        <v>2601</v>
      </c>
      <c r="D2605" s="432" t="str">
        <f>IF(C2605&gt;'C'!$Q$7,"",VLOOKUP(C2605,'C'!$O$9:$P$10,2,FALSE))</f>
        <v/>
      </c>
    </row>
    <row r="2606" spans="2:4" x14ac:dyDescent="0.2">
      <c r="B2606" s="431">
        <f>IF(LEFT($D2606,Dashboard!$N$4)=Dashboard!$N$5,MAX($B$4:$B2605)+1,0)</f>
        <v>0</v>
      </c>
      <c r="C2606" s="24">
        <v>2602</v>
      </c>
      <c r="D2606" s="432" t="str">
        <f>IF(C2606&gt;'C'!$Q$7,"",VLOOKUP(C2606,'C'!$O$9:$P$10,2,FALSE))</f>
        <v/>
      </c>
    </row>
    <row r="2607" spans="2:4" x14ac:dyDescent="0.2">
      <c r="B2607" s="431">
        <f>IF(LEFT($D2607,Dashboard!$N$4)=Dashboard!$N$5,MAX($B$4:$B2606)+1,0)</f>
        <v>0</v>
      </c>
      <c r="C2607" s="24">
        <v>2603</v>
      </c>
      <c r="D2607" s="432" t="str">
        <f>IF(C2607&gt;'C'!$Q$7,"",VLOOKUP(C2607,'C'!$O$9:$P$10,2,FALSE))</f>
        <v/>
      </c>
    </row>
    <row r="2608" spans="2:4" x14ac:dyDescent="0.2">
      <c r="B2608" s="431">
        <f>IF(LEFT($D2608,Dashboard!$N$4)=Dashboard!$N$5,MAX($B$4:$B2607)+1,0)</f>
        <v>0</v>
      </c>
      <c r="C2608" s="24">
        <v>2604</v>
      </c>
      <c r="D2608" s="432" t="str">
        <f>IF(C2608&gt;'C'!$Q$7,"",VLOOKUP(C2608,'C'!$O$9:$P$10,2,FALSE))</f>
        <v/>
      </c>
    </row>
    <row r="2609" spans="2:4" x14ac:dyDescent="0.2">
      <c r="B2609" s="431">
        <f>IF(LEFT($D2609,Dashboard!$N$4)=Dashboard!$N$5,MAX($B$4:$B2608)+1,0)</f>
        <v>0</v>
      </c>
      <c r="C2609" s="24">
        <v>2605</v>
      </c>
      <c r="D2609" s="432" t="str">
        <f>IF(C2609&gt;'C'!$Q$7,"",VLOOKUP(C2609,'C'!$O$9:$P$10,2,FALSE))</f>
        <v/>
      </c>
    </row>
    <row r="2610" spans="2:4" x14ac:dyDescent="0.2">
      <c r="B2610" s="431">
        <f>IF(LEFT($D2610,Dashboard!$N$4)=Dashboard!$N$5,MAX($B$4:$B2609)+1,0)</f>
        <v>0</v>
      </c>
      <c r="C2610" s="24">
        <v>2606</v>
      </c>
      <c r="D2610" s="432" t="str">
        <f>IF(C2610&gt;'C'!$Q$7,"",VLOOKUP(C2610,'C'!$O$9:$P$10,2,FALSE))</f>
        <v/>
      </c>
    </row>
    <row r="2611" spans="2:4" x14ac:dyDescent="0.2">
      <c r="B2611" s="431">
        <f>IF(LEFT($D2611,Dashboard!$N$4)=Dashboard!$N$5,MAX($B$4:$B2610)+1,0)</f>
        <v>0</v>
      </c>
      <c r="C2611" s="24">
        <v>2607</v>
      </c>
      <c r="D2611" s="432" t="str">
        <f>IF(C2611&gt;'C'!$Q$7,"",VLOOKUP(C2611,'C'!$O$9:$P$10,2,FALSE))</f>
        <v/>
      </c>
    </row>
    <row r="2612" spans="2:4" x14ac:dyDescent="0.2">
      <c r="B2612" s="431">
        <f>IF(LEFT($D2612,Dashboard!$N$4)=Dashboard!$N$5,MAX($B$4:$B2611)+1,0)</f>
        <v>0</v>
      </c>
      <c r="C2612" s="24">
        <v>2608</v>
      </c>
      <c r="D2612" s="432" t="str">
        <f>IF(C2612&gt;'C'!$Q$7,"",VLOOKUP(C2612,'C'!$O$9:$P$10,2,FALSE))</f>
        <v/>
      </c>
    </row>
    <row r="2613" spans="2:4" x14ac:dyDescent="0.2">
      <c r="B2613" s="431">
        <f>IF(LEFT($D2613,Dashboard!$N$4)=Dashboard!$N$5,MAX($B$4:$B2612)+1,0)</f>
        <v>0</v>
      </c>
      <c r="C2613" s="24">
        <v>2609</v>
      </c>
      <c r="D2613" s="432" t="str">
        <f>IF(C2613&gt;'C'!$Q$7,"",VLOOKUP(C2613,'C'!$O$9:$P$10,2,FALSE))</f>
        <v/>
      </c>
    </row>
    <row r="2614" spans="2:4" x14ac:dyDescent="0.2">
      <c r="B2614" s="431">
        <f>IF(LEFT($D2614,Dashboard!$N$4)=Dashboard!$N$5,MAX($B$4:$B2613)+1,0)</f>
        <v>0</v>
      </c>
      <c r="C2614" s="24">
        <v>2610</v>
      </c>
      <c r="D2614" s="432" t="str">
        <f>IF(C2614&gt;'C'!$Q$7,"",VLOOKUP(C2614,'C'!$O$9:$P$10,2,FALSE))</f>
        <v/>
      </c>
    </row>
    <row r="2615" spans="2:4" x14ac:dyDescent="0.2">
      <c r="B2615" s="431">
        <f>IF(LEFT($D2615,Dashboard!$N$4)=Dashboard!$N$5,MAX($B$4:$B2614)+1,0)</f>
        <v>0</v>
      </c>
      <c r="C2615" s="24">
        <v>2611</v>
      </c>
      <c r="D2615" s="432" t="str">
        <f>IF(C2615&gt;'C'!$Q$7,"",VLOOKUP(C2615,'C'!$O$9:$P$10,2,FALSE))</f>
        <v/>
      </c>
    </row>
    <row r="2616" spans="2:4" x14ac:dyDescent="0.2">
      <c r="B2616" s="431">
        <f>IF(LEFT($D2616,Dashboard!$N$4)=Dashboard!$N$5,MAX($B$4:$B2615)+1,0)</f>
        <v>0</v>
      </c>
      <c r="C2616" s="24">
        <v>2612</v>
      </c>
      <c r="D2616" s="432" t="str">
        <f>IF(C2616&gt;'C'!$Q$7,"",VLOOKUP(C2616,'C'!$O$9:$P$10,2,FALSE))</f>
        <v/>
      </c>
    </row>
    <row r="2617" spans="2:4" x14ac:dyDescent="0.2">
      <c r="B2617" s="431">
        <f>IF(LEFT($D2617,Dashboard!$N$4)=Dashboard!$N$5,MAX($B$4:$B2616)+1,0)</f>
        <v>0</v>
      </c>
      <c r="C2617" s="24">
        <v>2613</v>
      </c>
      <c r="D2617" s="432" t="str">
        <f>IF(C2617&gt;'C'!$Q$7,"",VLOOKUP(C2617,'C'!$O$9:$P$10,2,FALSE))</f>
        <v/>
      </c>
    </row>
    <row r="2618" spans="2:4" x14ac:dyDescent="0.2">
      <c r="B2618" s="431">
        <f>IF(LEFT($D2618,Dashboard!$N$4)=Dashboard!$N$5,MAX($B$4:$B2617)+1,0)</f>
        <v>0</v>
      </c>
      <c r="C2618" s="24">
        <v>2614</v>
      </c>
      <c r="D2618" s="432" t="str">
        <f>IF(C2618&gt;'C'!$Q$7,"",VLOOKUP(C2618,'C'!$O$9:$P$10,2,FALSE))</f>
        <v/>
      </c>
    </row>
    <row r="2619" spans="2:4" x14ac:dyDescent="0.2">
      <c r="B2619" s="431">
        <f>IF(LEFT($D2619,Dashboard!$N$4)=Dashboard!$N$5,MAX($B$4:$B2618)+1,0)</f>
        <v>0</v>
      </c>
      <c r="C2619" s="24">
        <v>2615</v>
      </c>
      <c r="D2619" s="432" t="str">
        <f>IF(C2619&gt;'C'!$Q$7,"",VLOOKUP(C2619,'C'!$O$9:$P$10,2,FALSE))</f>
        <v/>
      </c>
    </row>
    <row r="2620" spans="2:4" x14ac:dyDescent="0.2">
      <c r="B2620" s="431">
        <f>IF(LEFT($D2620,Dashboard!$N$4)=Dashboard!$N$5,MAX($B$4:$B2619)+1,0)</f>
        <v>0</v>
      </c>
      <c r="C2620" s="24">
        <v>2616</v>
      </c>
      <c r="D2620" s="432" t="str">
        <f>IF(C2620&gt;'C'!$Q$7,"",VLOOKUP(C2620,'C'!$O$9:$P$10,2,FALSE))</f>
        <v/>
      </c>
    </row>
    <row r="2621" spans="2:4" x14ac:dyDescent="0.2">
      <c r="B2621" s="431">
        <f>IF(LEFT($D2621,Dashboard!$N$4)=Dashboard!$N$5,MAX($B$4:$B2620)+1,0)</f>
        <v>0</v>
      </c>
      <c r="C2621" s="24">
        <v>2617</v>
      </c>
      <c r="D2621" s="432" t="str">
        <f>IF(C2621&gt;'C'!$Q$7,"",VLOOKUP(C2621,'C'!$O$9:$P$10,2,FALSE))</f>
        <v/>
      </c>
    </row>
    <row r="2622" spans="2:4" x14ac:dyDescent="0.2">
      <c r="B2622" s="431">
        <f>IF(LEFT($D2622,Dashboard!$N$4)=Dashboard!$N$5,MAX($B$4:$B2621)+1,0)</f>
        <v>0</v>
      </c>
      <c r="C2622" s="24">
        <v>2618</v>
      </c>
      <c r="D2622" s="432" t="str">
        <f>IF(C2622&gt;'C'!$Q$7,"",VLOOKUP(C2622,'C'!$O$9:$P$10,2,FALSE))</f>
        <v/>
      </c>
    </row>
    <row r="2623" spans="2:4" x14ac:dyDescent="0.2">
      <c r="B2623" s="431">
        <f>IF(LEFT($D2623,Dashboard!$N$4)=Dashboard!$N$5,MAX($B$4:$B2622)+1,0)</f>
        <v>0</v>
      </c>
      <c r="C2623" s="24">
        <v>2619</v>
      </c>
      <c r="D2623" s="432" t="str">
        <f>IF(C2623&gt;'C'!$Q$7,"",VLOOKUP(C2623,'C'!$O$9:$P$10,2,FALSE))</f>
        <v/>
      </c>
    </row>
    <row r="2624" spans="2:4" x14ac:dyDescent="0.2">
      <c r="B2624" s="431">
        <f>IF(LEFT($D2624,Dashboard!$N$4)=Dashboard!$N$5,MAX($B$4:$B2623)+1,0)</f>
        <v>0</v>
      </c>
      <c r="C2624" s="24">
        <v>2620</v>
      </c>
      <c r="D2624" s="432" t="str">
        <f>IF(C2624&gt;'C'!$Q$7,"",VLOOKUP(C2624,'C'!$O$9:$P$10,2,FALSE))</f>
        <v/>
      </c>
    </row>
    <row r="2625" spans="2:4" x14ac:dyDescent="0.2">
      <c r="B2625" s="431">
        <f>IF(LEFT($D2625,Dashboard!$N$4)=Dashboard!$N$5,MAX($B$4:$B2624)+1,0)</f>
        <v>0</v>
      </c>
      <c r="C2625" s="24">
        <v>2621</v>
      </c>
      <c r="D2625" s="432" t="str">
        <f>IF(C2625&gt;'C'!$Q$7,"",VLOOKUP(C2625,'C'!$O$9:$P$10,2,FALSE))</f>
        <v/>
      </c>
    </row>
    <row r="2626" spans="2:4" x14ac:dyDescent="0.2">
      <c r="B2626" s="431">
        <f>IF(LEFT($D2626,Dashboard!$N$4)=Dashboard!$N$5,MAX($B$4:$B2625)+1,0)</f>
        <v>0</v>
      </c>
      <c r="C2626" s="24">
        <v>2622</v>
      </c>
      <c r="D2626" s="432" t="str">
        <f>IF(C2626&gt;'C'!$Q$7,"",VLOOKUP(C2626,'C'!$O$9:$P$10,2,FALSE))</f>
        <v/>
      </c>
    </row>
    <row r="2627" spans="2:4" x14ac:dyDescent="0.2">
      <c r="B2627" s="431">
        <f>IF(LEFT($D2627,Dashboard!$N$4)=Dashboard!$N$5,MAX($B$4:$B2626)+1,0)</f>
        <v>0</v>
      </c>
      <c r="C2627" s="24">
        <v>2623</v>
      </c>
      <c r="D2627" s="432" t="str">
        <f>IF(C2627&gt;'C'!$Q$7,"",VLOOKUP(C2627,'C'!$O$9:$P$10,2,FALSE))</f>
        <v/>
      </c>
    </row>
    <row r="2628" spans="2:4" x14ac:dyDescent="0.2">
      <c r="B2628" s="431">
        <f>IF(LEFT($D2628,Dashboard!$N$4)=Dashboard!$N$5,MAX($B$4:$B2627)+1,0)</f>
        <v>0</v>
      </c>
      <c r="C2628" s="24">
        <v>2624</v>
      </c>
      <c r="D2628" s="432" t="str">
        <f>IF(C2628&gt;'C'!$Q$7,"",VLOOKUP(C2628,'C'!$O$9:$P$10,2,FALSE))</f>
        <v/>
      </c>
    </row>
    <row r="2629" spans="2:4" x14ac:dyDescent="0.2">
      <c r="B2629" s="431">
        <f>IF(LEFT($D2629,Dashboard!$N$4)=Dashboard!$N$5,MAX($B$4:$B2628)+1,0)</f>
        <v>0</v>
      </c>
      <c r="C2629" s="24">
        <v>2625</v>
      </c>
      <c r="D2629" s="432" t="str">
        <f>IF(C2629&gt;'C'!$Q$7,"",VLOOKUP(C2629,'C'!$O$9:$P$10,2,FALSE))</f>
        <v/>
      </c>
    </row>
    <row r="2630" spans="2:4" x14ac:dyDescent="0.2">
      <c r="B2630" s="431">
        <f>IF(LEFT($D2630,Dashboard!$N$4)=Dashboard!$N$5,MAX($B$4:$B2629)+1,0)</f>
        <v>0</v>
      </c>
      <c r="C2630" s="24">
        <v>2626</v>
      </c>
      <c r="D2630" s="432" t="str">
        <f>IF(C2630&gt;'C'!$Q$7,"",VLOOKUP(C2630,'C'!$O$9:$P$10,2,FALSE))</f>
        <v/>
      </c>
    </row>
    <row r="2631" spans="2:4" x14ac:dyDescent="0.2">
      <c r="B2631" s="431">
        <f>IF(LEFT($D2631,Dashboard!$N$4)=Dashboard!$N$5,MAX($B$4:$B2630)+1,0)</f>
        <v>0</v>
      </c>
      <c r="C2631" s="24">
        <v>2627</v>
      </c>
      <c r="D2631" s="432" t="str">
        <f>IF(C2631&gt;'C'!$Q$7,"",VLOOKUP(C2631,'C'!$O$9:$P$10,2,FALSE))</f>
        <v/>
      </c>
    </row>
    <row r="2632" spans="2:4" x14ac:dyDescent="0.2">
      <c r="B2632" s="431">
        <f>IF(LEFT($D2632,Dashboard!$N$4)=Dashboard!$N$5,MAX($B$4:$B2631)+1,0)</f>
        <v>0</v>
      </c>
      <c r="C2632" s="24">
        <v>2628</v>
      </c>
      <c r="D2632" s="432" t="str">
        <f>IF(C2632&gt;'C'!$Q$7,"",VLOOKUP(C2632,'C'!$O$9:$P$10,2,FALSE))</f>
        <v/>
      </c>
    </row>
    <row r="2633" spans="2:4" x14ac:dyDescent="0.2">
      <c r="B2633" s="431">
        <f>IF(LEFT($D2633,Dashboard!$N$4)=Dashboard!$N$5,MAX($B$4:$B2632)+1,0)</f>
        <v>0</v>
      </c>
      <c r="C2633" s="24">
        <v>2629</v>
      </c>
      <c r="D2633" s="432" t="str">
        <f>IF(C2633&gt;'C'!$Q$7,"",VLOOKUP(C2633,'C'!$O$9:$P$10,2,FALSE))</f>
        <v/>
      </c>
    </row>
    <row r="2634" spans="2:4" x14ac:dyDescent="0.2">
      <c r="B2634" s="431">
        <f>IF(LEFT($D2634,Dashboard!$N$4)=Dashboard!$N$5,MAX($B$4:$B2633)+1,0)</f>
        <v>0</v>
      </c>
      <c r="C2634" s="24">
        <v>2630</v>
      </c>
      <c r="D2634" s="432" t="str">
        <f>IF(C2634&gt;'C'!$Q$7,"",VLOOKUP(C2634,'C'!$O$9:$P$10,2,FALSE))</f>
        <v/>
      </c>
    </row>
    <row r="2635" spans="2:4" x14ac:dyDescent="0.2">
      <c r="B2635" s="431">
        <f>IF(LEFT($D2635,Dashboard!$N$4)=Dashboard!$N$5,MAX($B$4:$B2634)+1,0)</f>
        <v>0</v>
      </c>
      <c r="C2635" s="24">
        <v>2631</v>
      </c>
      <c r="D2635" s="432" t="str">
        <f>IF(C2635&gt;'C'!$Q$7,"",VLOOKUP(C2635,'C'!$O$9:$P$10,2,FALSE))</f>
        <v/>
      </c>
    </row>
    <row r="2636" spans="2:4" x14ac:dyDescent="0.2">
      <c r="B2636" s="431">
        <f>IF(LEFT($D2636,Dashboard!$N$4)=Dashboard!$N$5,MAX($B$4:$B2635)+1,0)</f>
        <v>0</v>
      </c>
      <c r="C2636" s="24">
        <v>2632</v>
      </c>
      <c r="D2636" s="432" t="str">
        <f>IF(C2636&gt;'C'!$Q$7,"",VLOOKUP(C2636,'C'!$O$9:$P$10,2,FALSE))</f>
        <v/>
      </c>
    </row>
    <row r="2637" spans="2:4" x14ac:dyDescent="0.2">
      <c r="B2637" s="431">
        <f>IF(LEFT($D2637,Dashboard!$N$4)=Dashboard!$N$5,MAX($B$4:$B2636)+1,0)</f>
        <v>0</v>
      </c>
      <c r="C2637" s="24">
        <v>2633</v>
      </c>
      <c r="D2637" s="432" t="str">
        <f>IF(C2637&gt;'C'!$Q$7,"",VLOOKUP(C2637,'C'!$O$9:$P$10,2,FALSE))</f>
        <v/>
      </c>
    </row>
    <row r="2638" spans="2:4" x14ac:dyDescent="0.2">
      <c r="B2638" s="431">
        <f>IF(LEFT($D2638,Dashboard!$N$4)=Dashboard!$N$5,MAX($B$4:$B2637)+1,0)</f>
        <v>0</v>
      </c>
      <c r="C2638" s="24">
        <v>2634</v>
      </c>
      <c r="D2638" s="432" t="str">
        <f>IF(C2638&gt;'C'!$Q$7,"",VLOOKUP(C2638,'C'!$O$9:$P$10,2,FALSE))</f>
        <v/>
      </c>
    </row>
    <row r="2639" spans="2:4" x14ac:dyDescent="0.2">
      <c r="B2639" s="431">
        <f>IF(LEFT($D2639,Dashboard!$N$4)=Dashboard!$N$5,MAX($B$4:$B2638)+1,0)</f>
        <v>0</v>
      </c>
      <c r="C2639" s="24">
        <v>2635</v>
      </c>
      <c r="D2639" s="432" t="str">
        <f>IF(C2639&gt;'C'!$Q$7,"",VLOOKUP(C2639,'C'!$O$9:$P$10,2,FALSE))</f>
        <v/>
      </c>
    </row>
    <row r="2640" spans="2:4" x14ac:dyDescent="0.2">
      <c r="B2640" s="431">
        <f>IF(LEFT($D2640,Dashboard!$N$4)=Dashboard!$N$5,MAX($B$4:$B2639)+1,0)</f>
        <v>0</v>
      </c>
      <c r="C2640" s="24">
        <v>2636</v>
      </c>
      <c r="D2640" s="432" t="str">
        <f>IF(C2640&gt;'C'!$Q$7,"",VLOOKUP(C2640,'C'!$O$9:$P$10,2,FALSE))</f>
        <v/>
      </c>
    </row>
    <row r="2641" spans="2:4" x14ac:dyDescent="0.2">
      <c r="B2641" s="431">
        <f>IF(LEFT($D2641,Dashboard!$N$4)=Dashboard!$N$5,MAX($B$4:$B2640)+1,0)</f>
        <v>0</v>
      </c>
      <c r="C2641" s="24">
        <v>2637</v>
      </c>
      <c r="D2641" s="432" t="str">
        <f>IF(C2641&gt;'C'!$Q$7,"",VLOOKUP(C2641,'C'!$O$9:$P$10,2,FALSE))</f>
        <v/>
      </c>
    </row>
    <row r="2642" spans="2:4" x14ac:dyDescent="0.2">
      <c r="B2642" s="431">
        <f>IF(LEFT($D2642,Dashboard!$N$4)=Dashboard!$N$5,MAX($B$4:$B2641)+1,0)</f>
        <v>0</v>
      </c>
      <c r="C2642" s="24">
        <v>2638</v>
      </c>
      <c r="D2642" s="432" t="str">
        <f>IF(C2642&gt;'C'!$Q$7,"",VLOOKUP(C2642,'C'!$O$9:$P$10,2,FALSE))</f>
        <v/>
      </c>
    </row>
    <row r="2643" spans="2:4" x14ac:dyDescent="0.2">
      <c r="B2643" s="431">
        <f>IF(LEFT($D2643,Dashboard!$N$4)=Dashboard!$N$5,MAX($B$4:$B2642)+1,0)</f>
        <v>0</v>
      </c>
      <c r="C2643" s="24">
        <v>2639</v>
      </c>
      <c r="D2643" s="432" t="str">
        <f>IF(C2643&gt;'C'!$Q$7,"",VLOOKUP(C2643,'C'!$O$9:$P$10,2,FALSE))</f>
        <v/>
      </c>
    </row>
    <row r="2644" spans="2:4" x14ac:dyDescent="0.2">
      <c r="B2644" s="431">
        <f>IF(LEFT($D2644,Dashboard!$N$4)=Dashboard!$N$5,MAX($B$4:$B2643)+1,0)</f>
        <v>0</v>
      </c>
      <c r="C2644" s="24">
        <v>2640</v>
      </c>
      <c r="D2644" s="432" t="str">
        <f>IF(C2644&gt;'C'!$Q$7,"",VLOOKUP(C2644,'C'!$O$9:$P$10,2,FALSE))</f>
        <v/>
      </c>
    </row>
    <row r="2645" spans="2:4" x14ac:dyDescent="0.2">
      <c r="B2645" s="431">
        <f>IF(LEFT($D2645,Dashboard!$N$4)=Dashboard!$N$5,MAX($B$4:$B2644)+1,0)</f>
        <v>0</v>
      </c>
      <c r="C2645" s="24">
        <v>2641</v>
      </c>
      <c r="D2645" s="432" t="str">
        <f>IF(C2645&gt;'C'!$Q$7,"",VLOOKUP(C2645,'C'!$O$9:$P$10,2,FALSE))</f>
        <v/>
      </c>
    </row>
    <row r="2646" spans="2:4" x14ac:dyDescent="0.2">
      <c r="B2646" s="431">
        <f>IF(LEFT($D2646,Dashboard!$N$4)=Dashboard!$N$5,MAX($B$4:$B2645)+1,0)</f>
        <v>0</v>
      </c>
      <c r="C2646" s="24">
        <v>2642</v>
      </c>
      <c r="D2646" s="432" t="str">
        <f>IF(C2646&gt;'C'!$Q$7,"",VLOOKUP(C2646,'C'!$O$9:$P$10,2,FALSE))</f>
        <v/>
      </c>
    </row>
    <row r="2647" spans="2:4" x14ac:dyDescent="0.2">
      <c r="B2647" s="431">
        <f>IF(LEFT($D2647,Dashboard!$N$4)=Dashboard!$N$5,MAX($B$4:$B2646)+1,0)</f>
        <v>0</v>
      </c>
      <c r="C2647" s="24">
        <v>2643</v>
      </c>
      <c r="D2647" s="432" t="str">
        <f>IF(C2647&gt;'C'!$Q$7,"",VLOOKUP(C2647,'C'!$O$9:$P$10,2,FALSE))</f>
        <v/>
      </c>
    </row>
    <row r="2648" spans="2:4" x14ac:dyDescent="0.2">
      <c r="B2648" s="431">
        <f>IF(LEFT($D2648,Dashboard!$N$4)=Dashboard!$N$5,MAX($B$4:$B2647)+1,0)</f>
        <v>0</v>
      </c>
      <c r="C2648" s="24">
        <v>2644</v>
      </c>
      <c r="D2648" s="432" t="str">
        <f>IF(C2648&gt;'C'!$Q$7,"",VLOOKUP(C2648,'C'!$O$9:$P$10,2,FALSE))</f>
        <v/>
      </c>
    </row>
    <row r="2649" spans="2:4" x14ac:dyDescent="0.2">
      <c r="B2649" s="431">
        <f>IF(LEFT($D2649,Dashboard!$N$4)=Dashboard!$N$5,MAX($B$4:$B2648)+1,0)</f>
        <v>0</v>
      </c>
      <c r="C2649" s="24">
        <v>2645</v>
      </c>
      <c r="D2649" s="432" t="str">
        <f>IF(C2649&gt;'C'!$Q$7,"",VLOOKUP(C2649,'C'!$O$9:$P$10,2,FALSE))</f>
        <v/>
      </c>
    </row>
    <row r="2650" spans="2:4" x14ac:dyDescent="0.2">
      <c r="B2650" s="431">
        <f>IF(LEFT($D2650,Dashboard!$N$4)=Dashboard!$N$5,MAX($B$4:$B2649)+1,0)</f>
        <v>0</v>
      </c>
      <c r="C2650" s="24">
        <v>2646</v>
      </c>
      <c r="D2650" s="432" t="str">
        <f>IF(C2650&gt;'C'!$Q$7,"",VLOOKUP(C2650,'C'!$O$9:$P$10,2,FALSE))</f>
        <v/>
      </c>
    </row>
    <row r="2651" spans="2:4" x14ac:dyDescent="0.2">
      <c r="B2651" s="431">
        <f>IF(LEFT($D2651,Dashboard!$N$4)=Dashboard!$N$5,MAX($B$4:$B2650)+1,0)</f>
        <v>0</v>
      </c>
      <c r="C2651" s="24">
        <v>2647</v>
      </c>
      <c r="D2651" s="432" t="str">
        <f>IF(C2651&gt;'C'!$Q$7,"",VLOOKUP(C2651,'C'!$O$9:$P$10,2,FALSE))</f>
        <v/>
      </c>
    </row>
    <row r="2652" spans="2:4" x14ac:dyDescent="0.2">
      <c r="B2652" s="431">
        <f>IF(LEFT($D2652,Dashboard!$N$4)=Dashboard!$N$5,MAX($B$4:$B2651)+1,0)</f>
        <v>0</v>
      </c>
      <c r="C2652" s="24">
        <v>2648</v>
      </c>
      <c r="D2652" s="432" t="str">
        <f>IF(C2652&gt;'C'!$Q$7,"",VLOOKUP(C2652,'C'!$O$9:$P$10,2,FALSE))</f>
        <v/>
      </c>
    </row>
    <row r="2653" spans="2:4" x14ac:dyDescent="0.2">
      <c r="B2653" s="431">
        <f>IF(LEFT($D2653,Dashboard!$N$4)=Dashboard!$N$5,MAX($B$4:$B2652)+1,0)</f>
        <v>0</v>
      </c>
      <c r="C2653" s="24">
        <v>2649</v>
      </c>
      <c r="D2653" s="432" t="str">
        <f>IF(C2653&gt;'C'!$Q$7,"",VLOOKUP(C2653,'C'!$O$9:$P$10,2,FALSE))</f>
        <v/>
      </c>
    </row>
    <row r="2654" spans="2:4" x14ac:dyDescent="0.2">
      <c r="B2654" s="431">
        <f>IF(LEFT($D2654,Dashboard!$N$4)=Dashboard!$N$5,MAX($B$4:$B2653)+1,0)</f>
        <v>0</v>
      </c>
      <c r="C2654" s="24">
        <v>2650</v>
      </c>
      <c r="D2654" s="432" t="str">
        <f>IF(C2654&gt;'C'!$Q$7,"",VLOOKUP(C2654,'C'!$O$9:$P$10,2,FALSE))</f>
        <v/>
      </c>
    </row>
    <row r="2655" spans="2:4" x14ac:dyDescent="0.2">
      <c r="B2655" s="431">
        <f>IF(LEFT($D2655,Dashboard!$N$4)=Dashboard!$N$5,MAX($B$4:$B2654)+1,0)</f>
        <v>0</v>
      </c>
      <c r="C2655" s="24">
        <v>2651</v>
      </c>
      <c r="D2655" s="432" t="str">
        <f>IF(C2655&gt;'C'!$Q$7,"",VLOOKUP(C2655,'C'!$O$9:$P$10,2,FALSE))</f>
        <v/>
      </c>
    </row>
    <row r="2656" spans="2:4" x14ac:dyDescent="0.2">
      <c r="B2656" s="431">
        <f>IF(LEFT($D2656,Dashboard!$N$4)=Dashboard!$N$5,MAX($B$4:$B2655)+1,0)</f>
        <v>0</v>
      </c>
      <c r="C2656" s="24">
        <v>2652</v>
      </c>
      <c r="D2656" s="432" t="str">
        <f>IF(C2656&gt;'C'!$Q$7,"",VLOOKUP(C2656,'C'!$O$9:$P$10,2,FALSE))</f>
        <v/>
      </c>
    </row>
    <row r="2657" spans="2:4" x14ac:dyDescent="0.2">
      <c r="B2657" s="431">
        <f>IF(LEFT($D2657,Dashboard!$N$4)=Dashboard!$N$5,MAX($B$4:$B2656)+1,0)</f>
        <v>0</v>
      </c>
      <c r="C2657" s="24">
        <v>2653</v>
      </c>
      <c r="D2657" s="432" t="str">
        <f>IF(C2657&gt;'C'!$Q$7,"",VLOOKUP(C2657,'C'!$O$9:$P$10,2,FALSE))</f>
        <v/>
      </c>
    </row>
    <row r="2658" spans="2:4" x14ac:dyDescent="0.2">
      <c r="B2658" s="431">
        <f>IF(LEFT($D2658,Dashboard!$N$4)=Dashboard!$N$5,MAX($B$4:$B2657)+1,0)</f>
        <v>0</v>
      </c>
      <c r="C2658" s="24">
        <v>2654</v>
      </c>
      <c r="D2658" s="432" t="str">
        <f>IF(C2658&gt;'C'!$Q$7,"",VLOOKUP(C2658,'C'!$O$9:$P$10,2,FALSE))</f>
        <v/>
      </c>
    </row>
    <row r="2659" spans="2:4" x14ac:dyDescent="0.2">
      <c r="B2659" s="431">
        <f>IF(LEFT($D2659,Dashboard!$N$4)=Dashboard!$N$5,MAX($B$4:$B2658)+1,0)</f>
        <v>0</v>
      </c>
      <c r="C2659" s="24">
        <v>2655</v>
      </c>
      <c r="D2659" s="432" t="str">
        <f>IF(C2659&gt;'C'!$Q$7,"",VLOOKUP(C2659,'C'!$O$9:$P$10,2,FALSE))</f>
        <v/>
      </c>
    </row>
    <row r="2660" spans="2:4" x14ac:dyDescent="0.2">
      <c r="B2660" s="431">
        <f>IF(LEFT($D2660,Dashboard!$N$4)=Dashboard!$N$5,MAX($B$4:$B2659)+1,0)</f>
        <v>0</v>
      </c>
      <c r="C2660" s="24">
        <v>2656</v>
      </c>
      <c r="D2660" s="432" t="str">
        <f>IF(C2660&gt;'C'!$Q$7,"",VLOOKUP(C2660,'C'!$O$9:$P$10,2,FALSE))</f>
        <v/>
      </c>
    </row>
    <row r="2661" spans="2:4" x14ac:dyDescent="0.2">
      <c r="B2661" s="431">
        <f>IF(LEFT($D2661,Dashboard!$N$4)=Dashboard!$N$5,MAX($B$4:$B2660)+1,0)</f>
        <v>0</v>
      </c>
      <c r="C2661" s="24">
        <v>2657</v>
      </c>
      <c r="D2661" s="432" t="str">
        <f>IF(C2661&gt;'C'!$Q$7,"",VLOOKUP(C2661,'C'!$O$9:$P$10,2,FALSE))</f>
        <v/>
      </c>
    </row>
    <row r="2662" spans="2:4" x14ac:dyDescent="0.2">
      <c r="B2662" s="431">
        <f>IF(LEFT($D2662,Dashboard!$N$4)=Dashboard!$N$5,MAX($B$4:$B2661)+1,0)</f>
        <v>0</v>
      </c>
      <c r="C2662" s="24">
        <v>2658</v>
      </c>
      <c r="D2662" s="432" t="str">
        <f>IF(C2662&gt;'C'!$Q$7,"",VLOOKUP(C2662,'C'!$O$9:$P$10,2,FALSE))</f>
        <v/>
      </c>
    </row>
    <row r="2663" spans="2:4" x14ac:dyDescent="0.2">
      <c r="B2663" s="431">
        <f>IF(LEFT($D2663,Dashboard!$N$4)=Dashboard!$N$5,MAX($B$4:$B2662)+1,0)</f>
        <v>0</v>
      </c>
      <c r="C2663" s="24">
        <v>2659</v>
      </c>
      <c r="D2663" s="432" t="str">
        <f>IF(C2663&gt;'C'!$Q$7,"",VLOOKUP(C2663,'C'!$O$9:$P$10,2,FALSE))</f>
        <v/>
      </c>
    </row>
    <row r="2664" spans="2:4" x14ac:dyDescent="0.2">
      <c r="B2664" s="431">
        <f>IF(LEFT($D2664,Dashboard!$N$4)=Dashboard!$N$5,MAX($B$4:$B2663)+1,0)</f>
        <v>0</v>
      </c>
      <c r="C2664" s="24">
        <v>2660</v>
      </c>
      <c r="D2664" s="432" t="str">
        <f>IF(C2664&gt;'C'!$Q$7,"",VLOOKUP(C2664,'C'!$O$9:$P$10,2,FALSE))</f>
        <v/>
      </c>
    </row>
    <row r="2665" spans="2:4" x14ac:dyDescent="0.2">
      <c r="B2665" s="431">
        <f>IF(LEFT($D2665,Dashboard!$N$4)=Dashboard!$N$5,MAX($B$4:$B2664)+1,0)</f>
        <v>0</v>
      </c>
      <c r="C2665" s="24">
        <v>2661</v>
      </c>
      <c r="D2665" s="432" t="str">
        <f>IF(C2665&gt;'C'!$Q$7,"",VLOOKUP(C2665,'C'!$O$9:$P$10,2,FALSE))</f>
        <v/>
      </c>
    </row>
    <row r="2666" spans="2:4" x14ac:dyDescent="0.2">
      <c r="B2666" s="431">
        <f>IF(LEFT($D2666,Dashboard!$N$4)=Dashboard!$N$5,MAX($B$4:$B2665)+1,0)</f>
        <v>0</v>
      </c>
      <c r="C2666" s="24">
        <v>2662</v>
      </c>
      <c r="D2666" s="432" t="str">
        <f>IF(C2666&gt;'C'!$Q$7,"",VLOOKUP(C2666,'C'!$O$9:$P$10,2,FALSE))</f>
        <v/>
      </c>
    </row>
    <row r="2667" spans="2:4" x14ac:dyDescent="0.2">
      <c r="B2667" s="431">
        <f>IF(LEFT($D2667,Dashboard!$N$4)=Dashboard!$N$5,MAX($B$4:$B2666)+1,0)</f>
        <v>0</v>
      </c>
      <c r="C2667" s="24">
        <v>2663</v>
      </c>
      <c r="D2667" s="432" t="str">
        <f>IF(C2667&gt;'C'!$Q$7,"",VLOOKUP(C2667,'C'!$O$9:$P$10,2,FALSE))</f>
        <v/>
      </c>
    </row>
    <row r="2668" spans="2:4" x14ac:dyDescent="0.2">
      <c r="B2668" s="431">
        <f>IF(LEFT($D2668,Dashboard!$N$4)=Dashboard!$N$5,MAX($B$4:$B2667)+1,0)</f>
        <v>0</v>
      </c>
      <c r="C2668" s="24">
        <v>2664</v>
      </c>
      <c r="D2668" s="432" t="str">
        <f>IF(C2668&gt;'C'!$Q$7,"",VLOOKUP(C2668,'C'!$O$9:$P$10,2,FALSE))</f>
        <v/>
      </c>
    </row>
    <row r="2669" spans="2:4" x14ac:dyDescent="0.2">
      <c r="B2669" s="431">
        <f>IF(LEFT($D2669,Dashboard!$N$4)=Dashboard!$N$5,MAX($B$4:$B2668)+1,0)</f>
        <v>0</v>
      </c>
      <c r="C2669" s="24">
        <v>2665</v>
      </c>
      <c r="D2669" s="432" t="str">
        <f>IF(C2669&gt;'C'!$Q$7,"",VLOOKUP(C2669,'C'!$O$9:$P$10,2,FALSE))</f>
        <v/>
      </c>
    </row>
    <row r="2670" spans="2:4" x14ac:dyDescent="0.2">
      <c r="B2670" s="431">
        <f>IF(LEFT($D2670,Dashboard!$N$4)=Dashboard!$N$5,MAX($B$4:$B2669)+1,0)</f>
        <v>0</v>
      </c>
      <c r="C2670" s="24">
        <v>2666</v>
      </c>
      <c r="D2670" s="432" t="str">
        <f>IF(C2670&gt;'C'!$Q$7,"",VLOOKUP(C2670,'C'!$O$9:$P$10,2,FALSE))</f>
        <v/>
      </c>
    </row>
    <row r="2671" spans="2:4" x14ac:dyDescent="0.2">
      <c r="B2671" s="431">
        <f>IF(LEFT($D2671,Dashboard!$N$4)=Dashboard!$N$5,MAX($B$4:$B2670)+1,0)</f>
        <v>0</v>
      </c>
      <c r="C2671" s="24">
        <v>2667</v>
      </c>
      <c r="D2671" s="432" t="str">
        <f>IF(C2671&gt;'C'!$Q$7,"",VLOOKUP(C2671,'C'!$O$9:$P$10,2,FALSE))</f>
        <v/>
      </c>
    </row>
    <row r="2672" spans="2:4" x14ac:dyDescent="0.2">
      <c r="B2672" s="431">
        <f>IF(LEFT($D2672,Dashboard!$N$4)=Dashboard!$N$5,MAX($B$4:$B2671)+1,0)</f>
        <v>0</v>
      </c>
      <c r="C2672" s="24">
        <v>2668</v>
      </c>
      <c r="D2672" s="432" t="str">
        <f>IF(C2672&gt;'C'!$Q$7,"",VLOOKUP(C2672,'C'!$O$9:$P$10,2,FALSE))</f>
        <v/>
      </c>
    </row>
    <row r="2673" spans="2:4" x14ac:dyDescent="0.2">
      <c r="B2673" s="431">
        <f>IF(LEFT($D2673,Dashboard!$N$4)=Dashboard!$N$5,MAX($B$4:$B2672)+1,0)</f>
        <v>0</v>
      </c>
      <c r="C2673" s="24">
        <v>2669</v>
      </c>
      <c r="D2673" s="432" t="str">
        <f>IF(C2673&gt;'C'!$Q$7,"",VLOOKUP(C2673,'C'!$O$9:$P$10,2,FALSE))</f>
        <v/>
      </c>
    </row>
    <row r="2674" spans="2:4" x14ac:dyDescent="0.2">
      <c r="B2674" s="431">
        <f>IF(LEFT($D2674,Dashboard!$N$4)=Dashboard!$N$5,MAX($B$4:$B2673)+1,0)</f>
        <v>0</v>
      </c>
      <c r="C2674" s="24">
        <v>2670</v>
      </c>
      <c r="D2674" s="432" t="str">
        <f>IF(C2674&gt;'C'!$Q$7,"",VLOOKUP(C2674,'C'!$O$9:$P$10,2,FALSE))</f>
        <v/>
      </c>
    </row>
    <row r="2675" spans="2:4" x14ac:dyDescent="0.2">
      <c r="B2675" s="431">
        <f>IF(LEFT($D2675,Dashboard!$N$4)=Dashboard!$N$5,MAX($B$4:$B2674)+1,0)</f>
        <v>0</v>
      </c>
      <c r="C2675" s="24">
        <v>2671</v>
      </c>
      <c r="D2675" s="432" t="str">
        <f>IF(C2675&gt;'C'!$Q$7,"",VLOOKUP(C2675,'C'!$O$9:$P$10,2,FALSE))</f>
        <v/>
      </c>
    </row>
    <row r="2676" spans="2:4" x14ac:dyDescent="0.2">
      <c r="B2676" s="431">
        <f>IF(LEFT($D2676,Dashboard!$N$4)=Dashboard!$N$5,MAX($B$4:$B2675)+1,0)</f>
        <v>0</v>
      </c>
      <c r="C2676" s="24">
        <v>2672</v>
      </c>
      <c r="D2676" s="432" t="str">
        <f>IF(C2676&gt;'C'!$Q$7,"",VLOOKUP(C2676,'C'!$O$9:$P$10,2,FALSE))</f>
        <v/>
      </c>
    </row>
    <row r="2677" spans="2:4" x14ac:dyDescent="0.2">
      <c r="B2677" s="431">
        <f>IF(LEFT($D2677,Dashboard!$N$4)=Dashboard!$N$5,MAX($B$4:$B2676)+1,0)</f>
        <v>0</v>
      </c>
      <c r="C2677" s="24">
        <v>2673</v>
      </c>
      <c r="D2677" s="432" t="str">
        <f>IF(C2677&gt;'C'!$Q$7,"",VLOOKUP(C2677,'C'!$O$9:$P$10,2,FALSE))</f>
        <v/>
      </c>
    </row>
    <row r="2678" spans="2:4" x14ac:dyDescent="0.2">
      <c r="B2678" s="431">
        <f>IF(LEFT($D2678,Dashboard!$N$4)=Dashboard!$N$5,MAX($B$4:$B2677)+1,0)</f>
        <v>0</v>
      </c>
      <c r="C2678" s="24">
        <v>2674</v>
      </c>
      <c r="D2678" s="432" t="str">
        <f>IF(C2678&gt;'C'!$Q$7,"",VLOOKUP(C2678,'C'!$O$9:$P$10,2,FALSE))</f>
        <v/>
      </c>
    </row>
    <row r="2679" spans="2:4" x14ac:dyDescent="0.2">
      <c r="B2679" s="431">
        <f>IF(LEFT($D2679,Dashboard!$N$4)=Dashboard!$N$5,MAX($B$4:$B2678)+1,0)</f>
        <v>0</v>
      </c>
      <c r="C2679" s="24">
        <v>2675</v>
      </c>
      <c r="D2679" s="432" t="str">
        <f>IF(C2679&gt;'C'!$Q$7,"",VLOOKUP(C2679,'C'!$O$9:$P$10,2,FALSE))</f>
        <v/>
      </c>
    </row>
    <row r="2680" spans="2:4" x14ac:dyDescent="0.2">
      <c r="B2680" s="431">
        <f>IF(LEFT($D2680,Dashboard!$N$4)=Dashboard!$N$5,MAX($B$4:$B2679)+1,0)</f>
        <v>0</v>
      </c>
      <c r="C2680" s="24">
        <v>2676</v>
      </c>
      <c r="D2680" s="432" t="str">
        <f>IF(C2680&gt;'C'!$Q$7,"",VLOOKUP(C2680,'C'!$O$9:$P$10,2,FALSE))</f>
        <v/>
      </c>
    </row>
    <row r="2681" spans="2:4" x14ac:dyDescent="0.2">
      <c r="B2681" s="431">
        <f>IF(LEFT($D2681,Dashboard!$N$4)=Dashboard!$N$5,MAX($B$4:$B2680)+1,0)</f>
        <v>0</v>
      </c>
      <c r="C2681" s="24">
        <v>2677</v>
      </c>
      <c r="D2681" s="432" t="str">
        <f>IF(C2681&gt;'C'!$Q$7,"",VLOOKUP(C2681,'C'!$O$9:$P$10,2,FALSE))</f>
        <v/>
      </c>
    </row>
    <row r="2682" spans="2:4" x14ac:dyDescent="0.2">
      <c r="B2682" s="431">
        <f>IF(LEFT($D2682,Dashboard!$N$4)=Dashboard!$N$5,MAX($B$4:$B2681)+1,0)</f>
        <v>0</v>
      </c>
      <c r="C2682" s="24">
        <v>2678</v>
      </c>
      <c r="D2682" s="432" t="str">
        <f>IF(C2682&gt;'C'!$Q$7,"",VLOOKUP(C2682,'C'!$O$9:$P$10,2,FALSE))</f>
        <v/>
      </c>
    </row>
    <row r="2683" spans="2:4" x14ac:dyDescent="0.2">
      <c r="B2683" s="431">
        <f>IF(LEFT($D2683,Dashboard!$N$4)=Dashboard!$N$5,MAX($B$4:$B2682)+1,0)</f>
        <v>0</v>
      </c>
      <c r="C2683" s="24">
        <v>2679</v>
      </c>
      <c r="D2683" s="432" t="str">
        <f>IF(C2683&gt;'C'!$Q$7,"",VLOOKUP(C2683,'C'!$O$9:$P$10,2,FALSE))</f>
        <v/>
      </c>
    </row>
    <row r="2684" spans="2:4" x14ac:dyDescent="0.2">
      <c r="B2684" s="431">
        <f>IF(LEFT($D2684,Dashboard!$N$4)=Dashboard!$N$5,MAX($B$4:$B2683)+1,0)</f>
        <v>0</v>
      </c>
      <c r="C2684" s="24">
        <v>2680</v>
      </c>
      <c r="D2684" s="432" t="str">
        <f>IF(C2684&gt;'C'!$Q$7,"",VLOOKUP(C2684,'C'!$O$9:$P$10,2,FALSE))</f>
        <v/>
      </c>
    </row>
    <row r="2685" spans="2:4" x14ac:dyDescent="0.2">
      <c r="B2685" s="431">
        <f>IF(LEFT($D2685,Dashboard!$N$4)=Dashboard!$N$5,MAX($B$4:$B2684)+1,0)</f>
        <v>0</v>
      </c>
      <c r="C2685" s="24">
        <v>2681</v>
      </c>
      <c r="D2685" s="432" t="str">
        <f>IF(C2685&gt;'C'!$Q$7,"",VLOOKUP(C2685,'C'!$O$9:$P$10,2,FALSE))</f>
        <v/>
      </c>
    </row>
    <row r="2686" spans="2:4" x14ac:dyDescent="0.2">
      <c r="B2686" s="431">
        <f>IF(LEFT($D2686,Dashboard!$N$4)=Dashboard!$N$5,MAX($B$4:$B2685)+1,0)</f>
        <v>0</v>
      </c>
      <c r="C2686" s="24">
        <v>2682</v>
      </c>
      <c r="D2686" s="432" t="str">
        <f>IF(C2686&gt;'C'!$Q$7,"",VLOOKUP(C2686,'C'!$O$9:$P$10,2,FALSE))</f>
        <v/>
      </c>
    </row>
    <row r="2687" spans="2:4" x14ac:dyDescent="0.2">
      <c r="B2687" s="431">
        <f>IF(LEFT($D2687,Dashboard!$N$4)=Dashboard!$N$5,MAX($B$4:$B2686)+1,0)</f>
        <v>0</v>
      </c>
      <c r="C2687" s="24">
        <v>2683</v>
      </c>
      <c r="D2687" s="432" t="str">
        <f>IF(C2687&gt;'C'!$Q$7,"",VLOOKUP(C2687,'C'!$O$9:$P$10,2,FALSE))</f>
        <v/>
      </c>
    </row>
    <row r="2688" spans="2:4" x14ac:dyDescent="0.2">
      <c r="B2688" s="431">
        <f>IF(LEFT($D2688,Dashboard!$N$4)=Dashboard!$N$5,MAX($B$4:$B2687)+1,0)</f>
        <v>0</v>
      </c>
      <c r="C2688" s="24">
        <v>2684</v>
      </c>
      <c r="D2688" s="432" t="str">
        <f>IF(C2688&gt;'C'!$Q$7,"",VLOOKUP(C2688,'C'!$O$9:$P$10,2,FALSE))</f>
        <v/>
      </c>
    </row>
    <row r="2689" spans="2:4" x14ac:dyDescent="0.2">
      <c r="B2689" s="431">
        <f>IF(LEFT($D2689,Dashboard!$N$4)=Dashboard!$N$5,MAX($B$4:$B2688)+1,0)</f>
        <v>0</v>
      </c>
      <c r="C2689" s="24">
        <v>2685</v>
      </c>
      <c r="D2689" s="432" t="str">
        <f>IF(C2689&gt;'C'!$Q$7,"",VLOOKUP(C2689,'C'!$O$9:$P$10,2,FALSE))</f>
        <v/>
      </c>
    </row>
    <row r="2690" spans="2:4" x14ac:dyDescent="0.2">
      <c r="B2690" s="431">
        <f>IF(LEFT($D2690,Dashboard!$N$4)=Dashboard!$N$5,MAX($B$4:$B2689)+1,0)</f>
        <v>0</v>
      </c>
      <c r="C2690" s="24">
        <v>2686</v>
      </c>
      <c r="D2690" s="432" t="str">
        <f>IF(C2690&gt;'C'!$Q$7,"",VLOOKUP(C2690,'C'!$O$9:$P$10,2,FALSE))</f>
        <v/>
      </c>
    </row>
    <row r="2691" spans="2:4" x14ac:dyDescent="0.2">
      <c r="B2691" s="431">
        <f>IF(LEFT($D2691,Dashboard!$N$4)=Dashboard!$N$5,MAX($B$4:$B2690)+1,0)</f>
        <v>0</v>
      </c>
      <c r="C2691" s="24">
        <v>2687</v>
      </c>
      <c r="D2691" s="432" t="str">
        <f>IF(C2691&gt;'C'!$Q$7,"",VLOOKUP(C2691,'C'!$O$9:$P$10,2,FALSE))</f>
        <v/>
      </c>
    </row>
    <row r="2692" spans="2:4" x14ac:dyDescent="0.2">
      <c r="B2692" s="431">
        <f>IF(LEFT($D2692,Dashboard!$N$4)=Dashboard!$N$5,MAX($B$4:$B2691)+1,0)</f>
        <v>0</v>
      </c>
      <c r="C2692" s="24">
        <v>2688</v>
      </c>
      <c r="D2692" s="432" t="str">
        <f>IF(C2692&gt;'C'!$Q$7,"",VLOOKUP(C2692,'C'!$O$9:$P$10,2,FALSE))</f>
        <v/>
      </c>
    </row>
    <row r="2693" spans="2:4" x14ac:dyDescent="0.2">
      <c r="B2693" s="431">
        <f>IF(LEFT($D2693,Dashboard!$N$4)=Dashboard!$N$5,MAX($B$4:$B2692)+1,0)</f>
        <v>0</v>
      </c>
      <c r="C2693" s="24">
        <v>2689</v>
      </c>
      <c r="D2693" s="432" t="str">
        <f>IF(C2693&gt;'C'!$Q$7,"",VLOOKUP(C2693,'C'!$O$9:$P$10,2,FALSE))</f>
        <v/>
      </c>
    </row>
    <row r="2694" spans="2:4" x14ac:dyDescent="0.2">
      <c r="B2694" s="431">
        <f>IF(LEFT($D2694,Dashboard!$N$4)=Dashboard!$N$5,MAX($B$4:$B2693)+1,0)</f>
        <v>0</v>
      </c>
      <c r="C2694" s="24">
        <v>2690</v>
      </c>
      <c r="D2694" s="432" t="str">
        <f>IF(C2694&gt;'C'!$Q$7,"",VLOOKUP(C2694,'C'!$O$9:$P$10,2,FALSE))</f>
        <v/>
      </c>
    </row>
    <row r="2695" spans="2:4" x14ac:dyDescent="0.2">
      <c r="B2695" s="431">
        <f>IF(LEFT($D2695,Dashboard!$N$4)=Dashboard!$N$5,MAX($B$4:$B2694)+1,0)</f>
        <v>0</v>
      </c>
      <c r="C2695" s="24">
        <v>2691</v>
      </c>
      <c r="D2695" s="432" t="str">
        <f>IF(C2695&gt;'C'!$Q$7,"",VLOOKUP(C2695,'C'!$O$9:$P$10,2,FALSE))</f>
        <v/>
      </c>
    </row>
    <row r="2696" spans="2:4" x14ac:dyDescent="0.2">
      <c r="B2696" s="431">
        <f>IF(LEFT($D2696,Dashboard!$N$4)=Dashboard!$N$5,MAX($B$4:$B2695)+1,0)</f>
        <v>0</v>
      </c>
      <c r="C2696" s="24">
        <v>2692</v>
      </c>
      <c r="D2696" s="432" t="str">
        <f>IF(C2696&gt;'C'!$Q$7,"",VLOOKUP(C2696,'C'!$O$9:$P$10,2,FALSE))</f>
        <v/>
      </c>
    </row>
    <row r="2697" spans="2:4" x14ac:dyDescent="0.2">
      <c r="B2697" s="431">
        <f>IF(LEFT($D2697,Dashboard!$N$4)=Dashboard!$N$5,MAX($B$4:$B2696)+1,0)</f>
        <v>0</v>
      </c>
      <c r="C2697" s="24">
        <v>2693</v>
      </c>
      <c r="D2697" s="432" t="str">
        <f>IF(C2697&gt;'C'!$Q$7,"",VLOOKUP(C2697,'C'!$O$9:$P$10,2,FALSE))</f>
        <v/>
      </c>
    </row>
    <row r="2698" spans="2:4" x14ac:dyDescent="0.2">
      <c r="B2698" s="431">
        <f>IF(LEFT($D2698,Dashboard!$N$4)=Dashboard!$N$5,MAX($B$4:$B2697)+1,0)</f>
        <v>0</v>
      </c>
      <c r="C2698" s="24">
        <v>2694</v>
      </c>
      <c r="D2698" s="432" t="str">
        <f>IF(C2698&gt;'C'!$Q$7,"",VLOOKUP(C2698,'C'!$O$9:$P$10,2,FALSE))</f>
        <v/>
      </c>
    </row>
    <row r="2699" spans="2:4" x14ac:dyDescent="0.2">
      <c r="B2699" s="431">
        <f>IF(LEFT($D2699,Dashboard!$N$4)=Dashboard!$N$5,MAX($B$4:$B2698)+1,0)</f>
        <v>0</v>
      </c>
      <c r="C2699" s="24">
        <v>2695</v>
      </c>
      <c r="D2699" s="432" t="str">
        <f>IF(C2699&gt;'C'!$Q$7,"",VLOOKUP(C2699,'C'!$O$9:$P$10,2,FALSE))</f>
        <v/>
      </c>
    </row>
    <row r="2700" spans="2:4" x14ac:dyDescent="0.2">
      <c r="B2700" s="431">
        <f>IF(LEFT($D2700,Dashboard!$N$4)=Dashboard!$N$5,MAX($B$4:$B2699)+1,0)</f>
        <v>0</v>
      </c>
      <c r="C2700" s="24">
        <v>2696</v>
      </c>
      <c r="D2700" s="432" t="str">
        <f>IF(C2700&gt;'C'!$Q$7,"",VLOOKUP(C2700,'C'!$O$9:$P$10,2,FALSE))</f>
        <v/>
      </c>
    </row>
    <row r="2701" spans="2:4" x14ac:dyDescent="0.2">
      <c r="B2701" s="431">
        <f>IF(LEFT($D2701,Dashboard!$N$4)=Dashboard!$N$5,MAX($B$4:$B2700)+1,0)</f>
        <v>0</v>
      </c>
      <c r="C2701" s="24">
        <v>2697</v>
      </c>
      <c r="D2701" s="432" t="str">
        <f>IF(C2701&gt;'C'!$Q$7,"",VLOOKUP(C2701,'C'!$O$9:$P$10,2,FALSE))</f>
        <v/>
      </c>
    </row>
    <row r="2702" spans="2:4" x14ac:dyDescent="0.2">
      <c r="B2702" s="431">
        <f>IF(LEFT($D2702,Dashboard!$N$4)=Dashboard!$N$5,MAX($B$4:$B2701)+1,0)</f>
        <v>0</v>
      </c>
      <c r="C2702" s="24">
        <v>2698</v>
      </c>
      <c r="D2702" s="432" t="str">
        <f>IF(C2702&gt;'C'!$Q$7,"",VLOOKUP(C2702,'C'!$O$9:$P$10,2,FALSE))</f>
        <v/>
      </c>
    </row>
    <row r="2703" spans="2:4" x14ac:dyDescent="0.2">
      <c r="B2703" s="431">
        <f>IF(LEFT($D2703,Dashboard!$N$4)=Dashboard!$N$5,MAX($B$4:$B2702)+1,0)</f>
        <v>0</v>
      </c>
      <c r="C2703" s="24">
        <v>2699</v>
      </c>
      <c r="D2703" s="432" t="str">
        <f>IF(C2703&gt;'C'!$Q$7,"",VLOOKUP(C2703,'C'!$O$9:$P$10,2,FALSE))</f>
        <v/>
      </c>
    </row>
    <row r="2704" spans="2:4" x14ac:dyDescent="0.2">
      <c r="B2704" s="431">
        <f>IF(LEFT($D2704,Dashboard!$N$4)=Dashboard!$N$5,MAX($B$4:$B2703)+1,0)</f>
        <v>0</v>
      </c>
      <c r="C2704" s="24">
        <v>2700</v>
      </c>
      <c r="D2704" s="432" t="str">
        <f>IF(C2704&gt;'C'!$Q$7,"",VLOOKUP(C2704,'C'!$O$9:$P$10,2,FALSE))</f>
        <v/>
      </c>
    </row>
    <row r="2705" spans="2:4" x14ac:dyDescent="0.2">
      <c r="B2705" s="431">
        <f>IF(LEFT($D2705,Dashboard!$N$4)=Dashboard!$N$5,MAX($B$4:$B2704)+1,0)</f>
        <v>0</v>
      </c>
      <c r="C2705" s="24">
        <v>2701</v>
      </c>
      <c r="D2705" s="432" t="str">
        <f>IF(C2705&gt;'C'!$Q$7,"",VLOOKUP(C2705,'C'!$O$9:$P$10,2,FALSE))</f>
        <v/>
      </c>
    </row>
    <row r="2706" spans="2:4" x14ac:dyDescent="0.2">
      <c r="B2706" s="431">
        <f>IF(LEFT($D2706,Dashboard!$N$4)=Dashboard!$N$5,MAX($B$4:$B2705)+1,0)</f>
        <v>0</v>
      </c>
      <c r="C2706" s="24">
        <v>2702</v>
      </c>
      <c r="D2706" s="432" t="str">
        <f>IF(C2706&gt;'C'!$Q$7,"",VLOOKUP(C2706,'C'!$O$9:$P$10,2,FALSE))</f>
        <v/>
      </c>
    </row>
    <row r="2707" spans="2:4" x14ac:dyDescent="0.2">
      <c r="B2707" s="431">
        <f>IF(LEFT($D2707,Dashboard!$N$4)=Dashboard!$N$5,MAX($B$4:$B2706)+1,0)</f>
        <v>0</v>
      </c>
      <c r="C2707" s="24">
        <v>2703</v>
      </c>
      <c r="D2707" s="432" t="str">
        <f>IF(C2707&gt;'C'!$Q$7,"",VLOOKUP(C2707,'C'!$O$9:$P$10,2,FALSE))</f>
        <v/>
      </c>
    </row>
    <row r="2708" spans="2:4" x14ac:dyDescent="0.2">
      <c r="B2708" s="431">
        <f>IF(LEFT($D2708,Dashboard!$N$4)=Dashboard!$N$5,MAX($B$4:$B2707)+1,0)</f>
        <v>0</v>
      </c>
      <c r="C2708" s="24">
        <v>2704</v>
      </c>
      <c r="D2708" s="432" t="str">
        <f>IF(C2708&gt;'C'!$Q$7,"",VLOOKUP(C2708,'C'!$O$9:$P$10,2,FALSE))</f>
        <v/>
      </c>
    </row>
    <row r="2709" spans="2:4" x14ac:dyDescent="0.2">
      <c r="B2709" s="431">
        <f>IF(LEFT($D2709,Dashboard!$N$4)=Dashboard!$N$5,MAX($B$4:$B2708)+1,0)</f>
        <v>0</v>
      </c>
      <c r="C2709" s="24">
        <v>2705</v>
      </c>
      <c r="D2709" s="432" t="str">
        <f>IF(C2709&gt;'C'!$Q$7,"",VLOOKUP(C2709,'C'!$O$9:$P$10,2,FALSE))</f>
        <v/>
      </c>
    </row>
    <row r="2710" spans="2:4" x14ac:dyDescent="0.2">
      <c r="B2710" s="431">
        <f>IF(LEFT($D2710,Dashboard!$N$4)=Dashboard!$N$5,MAX($B$4:$B2709)+1,0)</f>
        <v>0</v>
      </c>
      <c r="C2710" s="24">
        <v>2706</v>
      </c>
      <c r="D2710" s="432" t="str">
        <f>IF(C2710&gt;'C'!$Q$7,"",VLOOKUP(C2710,'C'!$O$9:$P$10,2,FALSE))</f>
        <v/>
      </c>
    </row>
    <row r="2711" spans="2:4" x14ac:dyDescent="0.2">
      <c r="B2711" s="431">
        <f>IF(LEFT($D2711,Dashboard!$N$4)=Dashboard!$N$5,MAX($B$4:$B2710)+1,0)</f>
        <v>0</v>
      </c>
      <c r="C2711" s="24">
        <v>2707</v>
      </c>
      <c r="D2711" s="432" t="str">
        <f>IF(C2711&gt;'C'!$Q$7,"",VLOOKUP(C2711,'C'!$O$9:$P$10,2,FALSE))</f>
        <v/>
      </c>
    </row>
    <row r="2712" spans="2:4" x14ac:dyDescent="0.2">
      <c r="B2712" s="431">
        <f>IF(LEFT($D2712,Dashboard!$N$4)=Dashboard!$N$5,MAX($B$4:$B2711)+1,0)</f>
        <v>0</v>
      </c>
      <c r="C2712" s="24">
        <v>2708</v>
      </c>
      <c r="D2712" s="432" t="str">
        <f>IF(C2712&gt;'C'!$Q$7,"",VLOOKUP(C2712,'C'!$O$9:$P$10,2,FALSE))</f>
        <v/>
      </c>
    </row>
    <row r="2713" spans="2:4" x14ac:dyDescent="0.2">
      <c r="B2713" s="431">
        <f>IF(LEFT($D2713,Dashboard!$N$4)=Dashboard!$N$5,MAX($B$4:$B2712)+1,0)</f>
        <v>0</v>
      </c>
      <c r="C2713" s="24">
        <v>2709</v>
      </c>
      <c r="D2713" s="432" t="str">
        <f>IF(C2713&gt;'C'!$Q$7,"",VLOOKUP(C2713,'C'!$O$9:$P$10,2,FALSE))</f>
        <v/>
      </c>
    </row>
    <row r="2714" spans="2:4" x14ac:dyDescent="0.2">
      <c r="B2714" s="431">
        <f>IF(LEFT($D2714,Dashboard!$N$4)=Dashboard!$N$5,MAX($B$4:$B2713)+1,0)</f>
        <v>0</v>
      </c>
      <c r="C2714" s="24">
        <v>2710</v>
      </c>
      <c r="D2714" s="432" t="str">
        <f>IF(C2714&gt;'C'!$Q$7,"",VLOOKUP(C2714,'C'!$O$9:$P$10,2,FALSE))</f>
        <v/>
      </c>
    </row>
    <row r="2715" spans="2:4" x14ac:dyDescent="0.2">
      <c r="B2715" s="431">
        <f>IF(LEFT($D2715,Dashboard!$N$4)=Dashboard!$N$5,MAX($B$4:$B2714)+1,0)</f>
        <v>0</v>
      </c>
      <c r="C2715" s="24">
        <v>2711</v>
      </c>
      <c r="D2715" s="432" t="str">
        <f>IF(C2715&gt;'C'!$Q$7,"",VLOOKUP(C2715,'C'!$O$9:$P$10,2,FALSE))</f>
        <v/>
      </c>
    </row>
    <row r="2716" spans="2:4" x14ac:dyDescent="0.2">
      <c r="B2716" s="431">
        <f>IF(LEFT($D2716,Dashboard!$N$4)=Dashboard!$N$5,MAX($B$4:$B2715)+1,0)</f>
        <v>0</v>
      </c>
      <c r="C2716" s="24">
        <v>2712</v>
      </c>
      <c r="D2716" s="432" t="str">
        <f>IF(C2716&gt;'C'!$Q$7,"",VLOOKUP(C2716,'C'!$O$9:$P$10,2,FALSE))</f>
        <v/>
      </c>
    </row>
    <row r="2717" spans="2:4" x14ac:dyDescent="0.2">
      <c r="B2717" s="431">
        <f>IF(LEFT($D2717,Dashboard!$N$4)=Dashboard!$N$5,MAX($B$4:$B2716)+1,0)</f>
        <v>0</v>
      </c>
      <c r="C2717" s="24">
        <v>2713</v>
      </c>
      <c r="D2717" s="432" t="str">
        <f>IF(C2717&gt;'C'!$Q$7,"",VLOOKUP(C2717,'C'!$O$9:$P$10,2,FALSE))</f>
        <v/>
      </c>
    </row>
    <row r="2718" spans="2:4" x14ac:dyDescent="0.2">
      <c r="B2718" s="431">
        <f>IF(LEFT($D2718,Dashboard!$N$4)=Dashboard!$N$5,MAX($B$4:$B2717)+1,0)</f>
        <v>0</v>
      </c>
      <c r="C2718" s="24">
        <v>2714</v>
      </c>
      <c r="D2718" s="432" t="str">
        <f>IF(C2718&gt;'C'!$Q$7,"",VLOOKUP(C2718,'C'!$O$9:$P$10,2,FALSE))</f>
        <v/>
      </c>
    </row>
    <row r="2719" spans="2:4" x14ac:dyDescent="0.2">
      <c r="B2719" s="431">
        <f>IF(LEFT($D2719,Dashboard!$N$4)=Dashboard!$N$5,MAX($B$4:$B2718)+1,0)</f>
        <v>0</v>
      </c>
      <c r="C2719" s="24">
        <v>2715</v>
      </c>
      <c r="D2719" s="432" t="str">
        <f>IF(C2719&gt;'C'!$Q$7,"",VLOOKUP(C2719,'C'!$O$9:$P$10,2,FALSE))</f>
        <v/>
      </c>
    </row>
    <row r="2720" spans="2:4" x14ac:dyDescent="0.2">
      <c r="B2720" s="431">
        <f>IF(LEFT($D2720,Dashboard!$N$4)=Dashboard!$N$5,MAX($B$4:$B2719)+1,0)</f>
        <v>0</v>
      </c>
      <c r="C2720" s="24">
        <v>2716</v>
      </c>
      <c r="D2720" s="432" t="str">
        <f>IF(C2720&gt;'C'!$Q$7,"",VLOOKUP(C2720,'C'!$O$9:$P$10,2,FALSE))</f>
        <v/>
      </c>
    </row>
    <row r="2721" spans="2:4" x14ac:dyDescent="0.2">
      <c r="B2721" s="431">
        <f>IF(LEFT($D2721,Dashboard!$N$4)=Dashboard!$N$5,MAX($B$4:$B2720)+1,0)</f>
        <v>0</v>
      </c>
      <c r="C2721" s="24">
        <v>2717</v>
      </c>
      <c r="D2721" s="432" t="str">
        <f>IF(C2721&gt;'C'!$Q$7,"",VLOOKUP(C2721,'C'!$O$9:$P$10,2,FALSE))</f>
        <v/>
      </c>
    </row>
    <row r="2722" spans="2:4" x14ac:dyDescent="0.2">
      <c r="B2722" s="431">
        <f>IF(LEFT($D2722,Dashboard!$N$4)=Dashboard!$N$5,MAX($B$4:$B2721)+1,0)</f>
        <v>0</v>
      </c>
      <c r="C2722" s="24">
        <v>2718</v>
      </c>
      <c r="D2722" s="432" t="str">
        <f>IF(C2722&gt;'C'!$Q$7,"",VLOOKUP(C2722,'C'!$O$9:$P$10,2,FALSE))</f>
        <v/>
      </c>
    </row>
    <row r="2723" spans="2:4" x14ac:dyDescent="0.2">
      <c r="B2723" s="431">
        <f>IF(LEFT($D2723,Dashboard!$N$4)=Dashboard!$N$5,MAX($B$4:$B2722)+1,0)</f>
        <v>0</v>
      </c>
      <c r="C2723" s="24">
        <v>2719</v>
      </c>
      <c r="D2723" s="432" t="str">
        <f>IF(C2723&gt;'C'!$Q$7,"",VLOOKUP(C2723,'C'!$O$9:$P$10,2,FALSE))</f>
        <v/>
      </c>
    </row>
    <row r="2724" spans="2:4" x14ac:dyDescent="0.2">
      <c r="B2724" s="431">
        <f>IF(LEFT($D2724,Dashboard!$N$4)=Dashboard!$N$5,MAX($B$4:$B2723)+1,0)</f>
        <v>0</v>
      </c>
      <c r="C2724" s="24">
        <v>2720</v>
      </c>
      <c r="D2724" s="432" t="str">
        <f>IF(C2724&gt;'C'!$Q$7,"",VLOOKUP(C2724,'C'!$O$9:$P$10,2,FALSE))</f>
        <v/>
      </c>
    </row>
    <row r="2725" spans="2:4" x14ac:dyDescent="0.2">
      <c r="B2725" s="431">
        <f>IF(LEFT($D2725,Dashboard!$N$4)=Dashboard!$N$5,MAX($B$4:$B2724)+1,0)</f>
        <v>0</v>
      </c>
      <c r="C2725" s="24">
        <v>2721</v>
      </c>
      <c r="D2725" s="432" t="str">
        <f>IF(C2725&gt;'C'!$Q$7,"",VLOOKUP(C2725,'C'!$O$9:$P$10,2,FALSE))</f>
        <v/>
      </c>
    </row>
    <row r="2726" spans="2:4" x14ac:dyDescent="0.2">
      <c r="B2726" s="431">
        <f>IF(LEFT($D2726,Dashboard!$N$4)=Dashboard!$N$5,MAX($B$4:$B2725)+1,0)</f>
        <v>0</v>
      </c>
      <c r="C2726" s="24">
        <v>2722</v>
      </c>
      <c r="D2726" s="432" t="str">
        <f>IF(C2726&gt;'C'!$Q$7,"",VLOOKUP(C2726,'C'!$O$9:$P$10,2,FALSE))</f>
        <v/>
      </c>
    </row>
    <row r="2727" spans="2:4" x14ac:dyDescent="0.2">
      <c r="B2727" s="431">
        <f>IF(LEFT($D2727,Dashboard!$N$4)=Dashboard!$N$5,MAX($B$4:$B2726)+1,0)</f>
        <v>0</v>
      </c>
      <c r="C2727" s="24">
        <v>2723</v>
      </c>
      <c r="D2727" s="432" t="str">
        <f>IF(C2727&gt;'C'!$Q$7,"",VLOOKUP(C2727,'C'!$O$9:$P$10,2,FALSE))</f>
        <v/>
      </c>
    </row>
    <row r="2728" spans="2:4" x14ac:dyDescent="0.2">
      <c r="B2728" s="431">
        <f>IF(LEFT($D2728,Dashboard!$N$4)=Dashboard!$N$5,MAX($B$4:$B2727)+1,0)</f>
        <v>0</v>
      </c>
      <c r="C2728" s="24">
        <v>2724</v>
      </c>
      <c r="D2728" s="432" t="str">
        <f>IF(C2728&gt;'C'!$Q$7,"",VLOOKUP(C2728,'C'!$O$9:$P$10,2,FALSE))</f>
        <v/>
      </c>
    </row>
    <row r="2729" spans="2:4" x14ac:dyDescent="0.2">
      <c r="B2729" s="431">
        <f>IF(LEFT($D2729,Dashboard!$N$4)=Dashboard!$N$5,MAX($B$4:$B2728)+1,0)</f>
        <v>0</v>
      </c>
      <c r="C2729" s="24">
        <v>2725</v>
      </c>
      <c r="D2729" s="432" t="str">
        <f>IF(C2729&gt;'C'!$Q$7,"",VLOOKUP(C2729,'C'!$O$9:$P$10,2,FALSE))</f>
        <v/>
      </c>
    </row>
    <row r="2730" spans="2:4" x14ac:dyDescent="0.2">
      <c r="B2730" s="431">
        <f>IF(LEFT($D2730,Dashboard!$N$4)=Dashboard!$N$5,MAX($B$4:$B2729)+1,0)</f>
        <v>0</v>
      </c>
      <c r="C2730" s="24">
        <v>2726</v>
      </c>
      <c r="D2730" s="432" t="str">
        <f>IF(C2730&gt;'C'!$Q$7,"",VLOOKUP(C2730,'C'!$O$9:$P$10,2,FALSE))</f>
        <v/>
      </c>
    </row>
    <row r="2731" spans="2:4" x14ac:dyDescent="0.2">
      <c r="B2731" s="431">
        <f>IF(LEFT($D2731,Dashboard!$N$4)=Dashboard!$N$5,MAX($B$4:$B2730)+1,0)</f>
        <v>0</v>
      </c>
      <c r="C2731" s="24">
        <v>2727</v>
      </c>
      <c r="D2731" s="432" t="str">
        <f>IF(C2731&gt;'C'!$Q$7,"",VLOOKUP(C2731,'C'!$O$9:$P$10,2,FALSE))</f>
        <v/>
      </c>
    </row>
    <row r="2732" spans="2:4" x14ac:dyDescent="0.2">
      <c r="B2732" s="431">
        <f>IF(LEFT($D2732,Dashboard!$N$4)=Dashboard!$N$5,MAX($B$4:$B2731)+1,0)</f>
        <v>0</v>
      </c>
      <c r="C2732" s="24">
        <v>2728</v>
      </c>
      <c r="D2732" s="432" t="str">
        <f>IF(C2732&gt;'C'!$Q$7,"",VLOOKUP(C2732,'C'!$O$9:$P$10,2,FALSE))</f>
        <v/>
      </c>
    </row>
    <row r="2733" spans="2:4" x14ac:dyDescent="0.2">
      <c r="B2733" s="431">
        <f>IF(LEFT($D2733,Dashboard!$N$4)=Dashboard!$N$5,MAX($B$4:$B2732)+1,0)</f>
        <v>0</v>
      </c>
      <c r="C2733" s="24">
        <v>2729</v>
      </c>
      <c r="D2733" s="432" t="str">
        <f>IF(C2733&gt;'C'!$Q$7,"",VLOOKUP(C2733,'C'!$O$9:$P$10,2,FALSE))</f>
        <v/>
      </c>
    </row>
    <row r="2734" spans="2:4" x14ac:dyDescent="0.2">
      <c r="B2734" s="431">
        <f>IF(LEFT($D2734,Dashboard!$N$4)=Dashboard!$N$5,MAX($B$4:$B2733)+1,0)</f>
        <v>0</v>
      </c>
      <c r="C2734" s="24">
        <v>2730</v>
      </c>
      <c r="D2734" s="432" t="str">
        <f>IF(C2734&gt;'C'!$Q$7,"",VLOOKUP(C2734,'C'!$O$9:$P$10,2,FALSE))</f>
        <v/>
      </c>
    </row>
    <row r="2735" spans="2:4" x14ac:dyDescent="0.2">
      <c r="B2735" s="431">
        <f>IF(LEFT($D2735,Dashboard!$N$4)=Dashboard!$N$5,MAX($B$4:$B2734)+1,0)</f>
        <v>0</v>
      </c>
      <c r="C2735" s="24">
        <v>2731</v>
      </c>
      <c r="D2735" s="432" t="str">
        <f>IF(C2735&gt;'C'!$Q$7,"",VLOOKUP(C2735,'C'!$O$9:$P$10,2,FALSE))</f>
        <v/>
      </c>
    </row>
    <row r="2736" spans="2:4" x14ac:dyDescent="0.2">
      <c r="B2736" s="431">
        <f>IF(LEFT($D2736,Dashboard!$N$4)=Dashboard!$N$5,MAX($B$4:$B2735)+1,0)</f>
        <v>0</v>
      </c>
      <c r="C2736" s="24">
        <v>2732</v>
      </c>
      <c r="D2736" s="432" t="str">
        <f>IF(C2736&gt;'C'!$Q$7,"",VLOOKUP(C2736,'C'!$O$9:$P$10,2,FALSE))</f>
        <v/>
      </c>
    </row>
    <row r="2737" spans="2:4" x14ac:dyDescent="0.2">
      <c r="B2737" s="431">
        <f>IF(LEFT($D2737,Dashboard!$N$4)=Dashboard!$N$5,MAX($B$4:$B2736)+1,0)</f>
        <v>0</v>
      </c>
      <c r="C2737" s="24">
        <v>2733</v>
      </c>
      <c r="D2737" s="432" t="str">
        <f>IF(C2737&gt;'C'!$Q$7,"",VLOOKUP(C2737,'C'!$O$9:$P$10,2,FALSE))</f>
        <v/>
      </c>
    </row>
    <row r="2738" spans="2:4" x14ac:dyDescent="0.2">
      <c r="B2738" s="431">
        <f>IF(LEFT($D2738,Dashboard!$N$4)=Dashboard!$N$5,MAX($B$4:$B2737)+1,0)</f>
        <v>0</v>
      </c>
      <c r="C2738" s="24">
        <v>2734</v>
      </c>
      <c r="D2738" s="432" t="str">
        <f>IF(C2738&gt;'C'!$Q$7,"",VLOOKUP(C2738,'C'!$O$9:$P$10,2,FALSE))</f>
        <v/>
      </c>
    </row>
    <row r="2739" spans="2:4" x14ac:dyDescent="0.2">
      <c r="B2739" s="431">
        <f>IF(LEFT($D2739,Dashboard!$N$4)=Dashboard!$N$5,MAX($B$4:$B2738)+1,0)</f>
        <v>0</v>
      </c>
      <c r="C2739" s="24">
        <v>2735</v>
      </c>
      <c r="D2739" s="432" t="str">
        <f>IF(C2739&gt;'C'!$Q$7,"",VLOOKUP(C2739,'C'!$O$9:$P$10,2,FALSE))</f>
        <v/>
      </c>
    </row>
    <row r="2740" spans="2:4" x14ac:dyDescent="0.2">
      <c r="B2740" s="431">
        <f>IF(LEFT($D2740,Dashboard!$N$4)=Dashboard!$N$5,MAX($B$4:$B2739)+1,0)</f>
        <v>0</v>
      </c>
      <c r="C2740" s="24">
        <v>2736</v>
      </c>
      <c r="D2740" s="432" t="str">
        <f>IF(C2740&gt;'C'!$Q$7,"",VLOOKUP(C2740,'C'!$O$9:$P$10,2,FALSE))</f>
        <v/>
      </c>
    </row>
    <row r="2741" spans="2:4" x14ac:dyDescent="0.2">
      <c r="B2741" s="431">
        <f>IF(LEFT($D2741,Dashboard!$N$4)=Dashboard!$N$5,MAX($B$4:$B2740)+1,0)</f>
        <v>0</v>
      </c>
      <c r="C2741" s="24">
        <v>2737</v>
      </c>
      <c r="D2741" s="432" t="str">
        <f>IF(C2741&gt;'C'!$Q$7,"",VLOOKUP(C2741,'C'!$O$9:$P$10,2,FALSE))</f>
        <v/>
      </c>
    </row>
    <row r="2742" spans="2:4" x14ac:dyDescent="0.2">
      <c r="B2742" s="431">
        <f>IF(LEFT($D2742,Dashboard!$N$4)=Dashboard!$N$5,MAX($B$4:$B2741)+1,0)</f>
        <v>0</v>
      </c>
      <c r="C2742" s="24">
        <v>2738</v>
      </c>
      <c r="D2742" s="432" t="str">
        <f>IF(C2742&gt;'C'!$Q$7,"",VLOOKUP(C2742,'C'!$O$9:$P$10,2,FALSE))</f>
        <v/>
      </c>
    </row>
    <row r="2743" spans="2:4" x14ac:dyDescent="0.2">
      <c r="B2743" s="431">
        <f>IF(LEFT($D2743,Dashboard!$N$4)=Dashboard!$N$5,MAX($B$4:$B2742)+1,0)</f>
        <v>0</v>
      </c>
      <c r="C2743" s="24">
        <v>2739</v>
      </c>
      <c r="D2743" s="432" t="str">
        <f>IF(C2743&gt;'C'!$Q$7,"",VLOOKUP(C2743,'C'!$O$9:$P$10,2,FALSE))</f>
        <v/>
      </c>
    </row>
    <row r="2744" spans="2:4" x14ac:dyDescent="0.2">
      <c r="B2744" s="431">
        <f>IF(LEFT($D2744,Dashboard!$N$4)=Dashboard!$N$5,MAX($B$4:$B2743)+1,0)</f>
        <v>0</v>
      </c>
      <c r="C2744" s="24">
        <v>2740</v>
      </c>
      <c r="D2744" s="432" t="str">
        <f>IF(C2744&gt;'C'!$Q$7,"",VLOOKUP(C2744,'C'!$O$9:$P$10,2,FALSE))</f>
        <v/>
      </c>
    </row>
    <row r="2745" spans="2:4" x14ac:dyDescent="0.2">
      <c r="B2745" s="431">
        <f>IF(LEFT($D2745,Dashboard!$N$4)=Dashboard!$N$5,MAX($B$4:$B2744)+1,0)</f>
        <v>0</v>
      </c>
      <c r="C2745" s="24">
        <v>2741</v>
      </c>
      <c r="D2745" s="432" t="str">
        <f>IF(C2745&gt;'C'!$Q$7,"",VLOOKUP(C2745,'C'!$O$9:$P$10,2,FALSE))</f>
        <v/>
      </c>
    </row>
    <row r="2746" spans="2:4" x14ac:dyDescent="0.2">
      <c r="B2746" s="431">
        <f>IF(LEFT($D2746,Dashboard!$N$4)=Dashboard!$N$5,MAX($B$4:$B2745)+1,0)</f>
        <v>0</v>
      </c>
      <c r="C2746" s="24">
        <v>2742</v>
      </c>
      <c r="D2746" s="432" t="str">
        <f>IF(C2746&gt;'C'!$Q$7,"",VLOOKUP(C2746,'C'!$O$9:$P$10,2,FALSE))</f>
        <v/>
      </c>
    </row>
    <row r="2747" spans="2:4" x14ac:dyDescent="0.2">
      <c r="B2747" s="431">
        <f>IF(LEFT($D2747,Dashboard!$N$4)=Dashboard!$N$5,MAX($B$4:$B2746)+1,0)</f>
        <v>0</v>
      </c>
      <c r="C2747" s="24">
        <v>2743</v>
      </c>
      <c r="D2747" s="432" t="str">
        <f>IF(C2747&gt;'C'!$Q$7,"",VLOOKUP(C2747,'C'!$O$9:$P$10,2,FALSE))</f>
        <v/>
      </c>
    </row>
    <row r="2748" spans="2:4" x14ac:dyDescent="0.2">
      <c r="B2748" s="431">
        <f>IF(LEFT($D2748,Dashboard!$N$4)=Dashboard!$N$5,MAX($B$4:$B2747)+1,0)</f>
        <v>0</v>
      </c>
      <c r="C2748" s="24">
        <v>2744</v>
      </c>
      <c r="D2748" s="432" t="str">
        <f>IF(C2748&gt;'C'!$Q$7,"",VLOOKUP(C2748,'C'!$O$9:$P$10,2,FALSE))</f>
        <v/>
      </c>
    </row>
    <row r="2749" spans="2:4" x14ac:dyDescent="0.2">
      <c r="B2749" s="431">
        <f>IF(LEFT($D2749,Dashboard!$N$4)=Dashboard!$N$5,MAX($B$4:$B2748)+1,0)</f>
        <v>0</v>
      </c>
      <c r="C2749" s="24">
        <v>2745</v>
      </c>
      <c r="D2749" s="432" t="str">
        <f>IF(C2749&gt;'C'!$Q$7,"",VLOOKUP(C2749,'C'!$O$9:$P$10,2,FALSE))</f>
        <v/>
      </c>
    </row>
    <row r="2750" spans="2:4" x14ac:dyDescent="0.2">
      <c r="B2750" s="431">
        <f>IF(LEFT($D2750,Dashboard!$N$4)=Dashboard!$N$5,MAX($B$4:$B2749)+1,0)</f>
        <v>0</v>
      </c>
      <c r="C2750" s="24">
        <v>2746</v>
      </c>
      <c r="D2750" s="432" t="str">
        <f>IF(C2750&gt;'C'!$Q$7,"",VLOOKUP(C2750,'C'!$O$9:$P$10,2,FALSE))</f>
        <v/>
      </c>
    </row>
    <row r="2751" spans="2:4" x14ac:dyDescent="0.2">
      <c r="B2751" s="431">
        <f>IF(LEFT($D2751,Dashboard!$N$4)=Dashboard!$N$5,MAX($B$4:$B2750)+1,0)</f>
        <v>0</v>
      </c>
      <c r="C2751" s="24">
        <v>2747</v>
      </c>
      <c r="D2751" s="432" t="str">
        <f>IF(C2751&gt;'C'!$Q$7,"",VLOOKUP(C2751,'C'!$O$9:$P$10,2,FALSE))</f>
        <v/>
      </c>
    </row>
    <row r="2752" spans="2:4" x14ac:dyDescent="0.2">
      <c r="B2752" s="431">
        <f>IF(LEFT($D2752,Dashboard!$N$4)=Dashboard!$N$5,MAX($B$4:$B2751)+1,0)</f>
        <v>0</v>
      </c>
      <c r="C2752" s="24">
        <v>2748</v>
      </c>
      <c r="D2752" s="432" t="str">
        <f>IF(C2752&gt;'C'!$Q$7,"",VLOOKUP(C2752,'C'!$O$9:$P$10,2,FALSE))</f>
        <v/>
      </c>
    </row>
    <row r="2753" spans="2:4" x14ac:dyDescent="0.2">
      <c r="B2753" s="431">
        <f>IF(LEFT($D2753,Dashboard!$N$4)=Dashboard!$N$5,MAX($B$4:$B2752)+1,0)</f>
        <v>0</v>
      </c>
      <c r="C2753" s="24">
        <v>2749</v>
      </c>
      <c r="D2753" s="432" t="str">
        <f>IF(C2753&gt;'C'!$Q$7,"",VLOOKUP(C2753,'C'!$O$9:$P$10,2,FALSE))</f>
        <v/>
      </c>
    </row>
    <row r="2754" spans="2:4" x14ac:dyDescent="0.2">
      <c r="B2754" s="431">
        <f>IF(LEFT($D2754,Dashboard!$N$4)=Dashboard!$N$5,MAX($B$4:$B2753)+1,0)</f>
        <v>0</v>
      </c>
      <c r="C2754" s="24">
        <v>2750</v>
      </c>
      <c r="D2754" s="432" t="str">
        <f>IF(C2754&gt;'C'!$Q$7,"",VLOOKUP(C2754,'C'!$O$9:$P$10,2,FALSE))</f>
        <v/>
      </c>
    </row>
    <row r="2755" spans="2:4" x14ac:dyDescent="0.2">
      <c r="B2755" s="431">
        <f>IF(LEFT($D2755,Dashboard!$N$4)=Dashboard!$N$5,MAX($B$4:$B2754)+1,0)</f>
        <v>0</v>
      </c>
      <c r="C2755" s="24">
        <v>2751</v>
      </c>
      <c r="D2755" s="432" t="str">
        <f>IF(C2755&gt;'C'!$Q$7,"",VLOOKUP(C2755,'C'!$O$9:$P$10,2,FALSE))</f>
        <v/>
      </c>
    </row>
    <row r="2756" spans="2:4" x14ac:dyDescent="0.2">
      <c r="B2756" s="431">
        <f>IF(LEFT($D2756,Dashboard!$N$4)=Dashboard!$N$5,MAX($B$4:$B2755)+1,0)</f>
        <v>0</v>
      </c>
      <c r="C2756" s="24">
        <v>2752</v>
      </c>
      <c r="D2756" s="432" t="str">
        <f>IF(C2756&gt;'C'!$Q$7,"",VLOOKUP(C2756,'C'!$O$9:$P$10,2,FALSE))</f>
        <v/>
      </c>
    </row>
    <row r="2757" spans="2:4" x14ac:dyDescent="0.2">
      <c r="B2757" s="431">
        <f>IF(LEFT($D2757,Dashboard!$N$4)=Dashboard!$N$5,MAX($B$4:$B2756)+1,0)</f>
        <v>0</v>
      </c>
      <c r="C2757" s="24">
        <v>2753</v>
      </c>
      <c r="D2757" s="432" t="str">
        <f>IF(C2757&gt;'C'!$Q$7,"",VLOOKUP(C2757,'C'!$O$9:$P$10,2,FALSE))</f>
        <v/>
      </c>
    </row>
    <row r="2758" spans="2:4" x14ac:dyDescent="0.2">
      <c r="B2758" s="431">
        <f>IF(LEFT($D2758,Dashboard!$N$4)=Dashboard!$N$5,MAX($B$4:$B2757)+1,0)</f>
        <v>0</v>
      </c>
      <c r="C2758" s="24">
        <v>2754</v>
      </c>
      <c r="D2758" s="432" t="str">
        <f>IF(C2758&gt;'C'!$Q$7,"",VLOOKUP(C2758,'C'!$O$9:$P$10,2,FALSE))</f>
        <v/>
      </c>
    </row>
    <row r="2759" spans="2:4" x14ac:dyDescent="0.2">
      <c r="B2759" s="431">
        <f>IF(LEFT($D2759,Dashboard!$N$4)=Dashboard!$N$5,MAX($B$4:$B2758)+1,0)</f>
        <v>0</v>
      </c>
      <c r="C2759" s="24">
        <v>2755</v>
      </c>
      <c r="D2759" s="432" t="str">
        <f>IF(C2759&gt;'C'!$Q$7,"",VLOOKUP(C2759,'C'!$O$9:$P$10,2,FALSE))</f>
        <v/>
      </c>
    </row>
    <row r="2760" spans="2:4" x14ac:dyDescent="0.2">
      <c r="B2760" s="431">
        <f>IF(LEFT($D2760,Dashboard!$N$4)=Dashboard!$N$5,MAX($B$4:$B2759)+1,0)</f>
        <v>0</v>
      </c>
      <c r="C2760" s="24">
        <v>2756</v>
      </c>
      <c r="D2760" s="432" t="str">
        <f>IF(C2760&gt;'C'!$Q$7,"",VLOOKUP(C2760,'C'!$O$9:$P$10,2,FALSE))</f>
        <v/>
      </c>
    </row>
    <row r="2761" spans="2:4" x14ac:dyDescent="0.2">
      <c r="B2761" s="431">
        <f>IF(LEFT($D2761,Dashboard!$N$4)=Dashboard!$N$5,MAX($B$4:$B2760)+1,0)</f>
        <v>0</v>
      </c>
      <c r="C2761" s="24">
        <v>2757</v>
      </c>
      <c r="D2761" s="432" t="str">
        <f>IF(C2761&gt;'C'!$Q$7,"",VLOOKUP(C2761,'C'!$O$9:$P$10,2,FALSE))</f>
        <v/>
      </c>
    </row>
    <row r="2762" spans="2:4" x14ac:dyDescent="0.2">
      <c r="B2762" s="431">
        <f>IF(LEFT($D2762,Dashboard!$N$4)=Dashboard!$N$5,MAX($B$4:$B2761)+1,0)</f>
        <v>0</v>
      </c>
      <c r="C2762" s="24">
        <v>2758</v>
      </c>
      <c r="D2762" s="432" t="str">
        <f>IF(C2762&gt;'C'!$Q$7,"",VLOOKUP(C2762,'C'!$O$9:$P$10,2,FALSE))</f>
        <v/>
      </c>
    </row>
    <row r="2763" spans="2:4" x14ac:dyDescent="0.2">
      <c r="B2763" s="431">
        <f>IF(LEFT($D2763,Dashboard!$N$4)=Dashboard!$N$5,MAX($B$4:$B2762)+1,0)</f>
        <v>0</v>
      </c>
      <c r="C2763" s="24">
        <v>2759</v>
      </c>
      <c r="D2763" s="432" t="str">
        <f>IF(C2763&gt;'C'!$Q$7,"",VLOOKUP(C2763,'C'!$O$9:$P$10,2,FALSE))</f>
        <v/>
      </c>
    </row>
    <row r="2764" spans="2:4" x14ac:dyDescent="0.2">
      <c r="B2764" s="431">
        <f>IF(LEFT($D2764,Dashboard!$N$4)=Dashboard!$N$5,MAX($B$4:$B2763)+1,0)</f>
        <v>0</v>
      </c>
      <c r="C2764" s="24">
        <v>2760</v>
      </c>
      <c r="D2764" s="432" t="str">
        <f>IF(C2764&gt;'C'!$Q$7,"",VLOOKUP(C2764,'C'!$O$9:$P$10,2,FALSE))</f>
        <v/>
      </c>
    </row>
    <row r="2765" spans="2:4" x14ac:dyDescent="0.2">
      <c r="B2765" s="431">
        <f>IF(LEFT($D2765,Dashboard!$N$4)=Dashboard!$N$5,MAX($B$4:$B2764)+1,0)</f>
        <v>0</v>
      </c>
      <c r="C2765" s="24">
        <v>2761</v>
      </c>
      <c r="D2765" s="432" t="str">
        <f>IF(C2765&gt;'C'!$Q$7,"",VLOOKUP(C2765,'C'!$O$9:$P$10,2,FALSE))</f>
        <v/>
      </c>
    </row>
    <row r="2766" spans="2:4" x14ac:dyDescent="0.2">
      <c r="B2766" s="431">
        <f>IF(LEFT($D2766,Dashboard!$N$4)=Dashboard!$N$5,MAX($B$4:$B2765)+1,0)</f>
        <v>0</v>
      </c>
      <c r="C2766" s="24">
        <v>2762</v>
      </c>
      <c r="D2766" s="432" t="str">
        <f>IF(C2766&gt;'C'!$Q$7,"",VLOOKUP(C2766,'C'!$O$9:$P$10,2,FALSE))</f>
        <v/>
      </c>
    </row>
    <row r="2767" spans="2:4" x14ac:dyDescent="0.2">
      <c r="B2767" s="431">
        <f>IF(LEFT($D2767,Dashboard!$N$4)=Dashboard!$N$5,MAX($B$4:$B2766)+1,0)</f>
        <v>0</v>
      </c>
      <c r="C2767" s="24">
        <v>2763</v>
      </c>
      <c r="D2767" s="432" t="str">
        <f>IF(C2767&gt;'C'!$Q$7,"",VLOOKUP(C2767,'C'!$O$9:$P$10,2,FALSE))</f>
        <v/>
      </c>
    </row>
    <row r="2768" spans="2:4" x14ac:dyDescent="0.2">
      <c r="B2768" s="431">
        <f>IF(LEFT($D2768,Dashboard!$N$4)=Dashboard!$N$5,MAX($B$4:$B2767)+1,0)</f>
        <v>0</v>
      </c>
      <c r="C2768" s="24">
        <v>2764</v>
      </c>
      <c r="D2768" s="432" t="str">
        <f>IF(C2768&gt;'C'!$Q$7,"",VLOOKUP(C2768,'C'!$O$9:$P$10,2,FALSE))</f>
        <v/>
      </c>
    </row>
    <row r="2769" spans="2:4" x14ac:dyDescent="0.2">
      <c r="B2769" s="431">
        <f>IF(LEFT($D2769,Dashboard!$N$4)=Dashboard!$N$5,MAX($B$4:$B2768)+1,0)</f>
        <v>0</v>
      </c>
      <c r="C2769" s="24">
        <v>2765</v>
      </c>
      <c r="D2769" s="432" t="str">
        <f>IF(C2769&gt;'C'!$Q$7,"",VLOOKUP(C2769,'C'!$O$9:$P$10,2,FALSE))</f>
        <v/>
      </c>
    </row>
    <row r="2770" spans="2:4" x14ac:dyDescent="0.2">
      <c r="B2770" s="431">
        <f>IF(LEFT($D2770,Dashboard!$N$4)=Dashboard!$N$5,MAX($B$4:$B2769)+1,0)</f>
        <v>0</v>
      </c>
      <c r="C2770" s="24">
        <v>2766</v>
      </c>
      <c r="D2770" s="432" t="str">
        <f>IF(C2770&gt;'C'!$Q$7,"",VLOOKUP(C2770,'C'!$O$9:$P$10,2,FALSE))</f>
        <v/>
      </c>
    </row>
    <row r="2771" spans="2:4" x14ac:dyDescent="0.2">
      <c r="B2771" s="431">
        <f>IF(LEFT($D2771,Dashboard!$N$4)=Dashboard!$N$5,MAX($B$4:$B2770)+1,0)</f>
        <v>0</v>
      </c>
      <c r="C2771" s="24">
        <v>2767</v>
      </c>
      <c r="D2771" s="432" t="str">
        <f>IF(C2771&gt;'C'!$Q$7,"",VLOOKUP(C2771,'C'!$O$9:$P$10,2,FALSE))</f>
        <v/>
      </c>
    </row>
    <row r="2772" spans="2:4" x14ac:dyDescent="0.2">
      <c r="B2772" s="431">
        <f>IF(LEFT($D2772,Dashboard!$N$4)=Dashboard!$N$5,MAX($B$4:$B2771)+1,0)</f>
        <v>0</v>
      </c>
      <c r="C2772" s="24">
        <v>2768</v>
      </c>
      <c r="D2772" s="432" t="str">
        <f>IF(C2772&gt;'C'!$Q$7,"",VLOOKUP(C2772,'C'!$O$9:$P$10,2,FALSE))</f>
        <v/>
      </c>
    </row>
    <row r="2773" spans="2:4" x14ac:dyDescent="0.2">
      <c r="B2773" s="431">
        <f>IF(LEFT($D2773,Dashboard!$N$4)=Dashboard!$N$5,MAX($B$4:$B2772)+1,0)</f>
        <v>0</v>
      </c>
      <c r="C2773" s="24">
        <v>2769</v>
      </c>
      <c r="D2773" s="432" t="str">
        <f>IF(C2773&gt;'C'!$Q$7,"",VLOOKUP(C2773,'C'!$O$9:$P$10,2,FALSE))</f>
        <v/>
      </c>
    </row>
    <row r="2774" spans="2:4" x14ac:dyDescent="0.2">
      <c r="B2774" s="431">
        <f>IF(LEFT($D2774,Dashboard!$N$4)=Dashboard!$N$5,MAX($B$4:$B2773)+1,0)</f>
        <v>0</v>
      </c>
      <c r="C2774" s="24">
        <v>2770</v>
      </c>
      <c r="D2774" s="432" t="str">
        <f>IF(C2774&gt;'C'!$Q$7,"",VLOOKUP(C2774,'C'!$O$9:$P$10,2,FALSE))</f>
        <v/>
      </c>
    </row>
    <row r="2775" spans="2:4" x14ac:dyDescent="0.2">
      <c r="B2775" s="431">
        <f>IF(LEFT($D2775,Dashboard!$N$4)=Dashboard!$N$5,MAX($B$4:$B2774)+1,0)</f>
        <v>0</v>
      </c>
      <c r="C2775" s="24">
        <v>2771</v>
      </c>
      <c r="D2775" s="432" t="str">
        <f>IF(C2775&gt;'C'!$Q$7,"",VLOOKUP(C2775,'C'!$O$9:$P$10,2,FALSE))</f>
        <v/>
      </c>
    </row>
    <row r="2776" spans="2:4" x14ac:dyDescent="0.2">
      <c r="B2776" s="431">
        <f>IF(LEFT($D2776,Dashboard!$N$4)=Dashboard!$N$5,MAX($B$4:$B2775)+1,0)</f>
        <v>0</v>
      </c>
      <c r="C2776" s="24">
        <v>2772</v>
      </c>
      <c r="D2776" s="432" t="str">
        <f>IF(C2776&gt;'C'!$Q$7,"",VLOOKUP(C2776,'C'!$O$9:$P$10,2,FALSE))</f>
        <v/>
      </c>
    </row>
    <row r="2777" spans="2:4" x14ac:dyDescent="0.2">
      <c r="B2777" s="431">
        <f>IF(LEFT($D2777,Dashboard!$N$4)=Dashboard!$N$5,MAX($B$4:$B2776)+1,0)</f>
        <v>0</v>
      </c>
      <c r="C2777" s="24">
        <v>2773</v>
      </c>
      <c r="D2777" s="432" t="str">
        <f>IF(C2777&gt;'C'!$Q$7,"",VLOOKUP(C2777,'C'!$O$9:$P$10,2,FALSE))</f>
        <v/>
      </c>
    </row>
    <row r="2778" spans="2:4" x14ac:dyDescent="0.2">
      <c r="B2778" s="431">
        <f>IF(LEFT($D2778,Dashboard!$N$4)=Dashboard!$N$5,MAX($B$4:$B2777)+1,0)</f>
        <v>0</v>
      </c>
      <c r="C2778" s="24">
        <v>2774</v>
      </c>
      <c r="D2778" s="432" t="str">
        <f>IF(C2778&gt;'C'!$Q$7,"",VLOOKUP(C2778,'C'!$O$9:$P$10,2,FALSE))</f>
        <v/>
      </c>
    </row>
    <row r="2779" spans="2:4" x14ac:dyDescent="0.2">
      <c r="B2779" s="431">
        <f>IF(LEFT($D2779,Dashboard!$N$4)=Dashboard!$N$5,MAX($B$4:$B2778)+1,0)</f>
        <v>0</v>
      </c>
      <c r="C2779" s="24">
        <v>2775</v>
      </c>
      <c r="D2779" s="432" t="str">
        <f>IF(C2779&gt;'C'!$Q$7,"",VLOOKUP(C2779,'C'!$O$9:$P$10,2,FALSE))</f>
        <v/>
      </c>
    </row>
    <row r="2780" spans="2:4" x14ac:dyDescent="0.2">
      <c r="B2780" s="431">
        <f>IF(LEFT($D2780,Dashboard!$N$4)=Dashboard!$N$5,MAX($B$4:$B2779)+1,0)</f>
        <v>0</v>
      </c>
      <c r="C2780" s="24">
        <v>2776</v>
      </c>
      <c r="D2780" s="432" t="str">
        <f>IF(C2780&gt;'C'!$Q$7,"",VLOOKUP(C2780,'C'!$O$9:$P$10,2,FALSE))</f>
        <v/>
      </c>
    </row>
    <row r="2781" spans="2:4" x14ac:dyDescent="0.2">
      <c r="B2781" s="431">
        <f>IF(LEFT($D2781,Dashboard!$N$4)=Dashboard!$N$5,MAX($B$4:$B2780)+1,0)</f>
        <v>0</v>
      </c>
      <c r="C2781" s="24">
        <v>2777</v>
      </c>
      <c r="D2781" s="432" t="str">
        <f>IF(C2781&gt;'C'!$Q$7,"",VLOOKUP(C2781,'C'!$O$9:$P$10,2,FALSE))</f>
        <v/>
      </c>
    </row>
    <row r="2782" spans="2:4" x14ac:dyDescent="0.2">
      <c r="B2782" s="431">
        <f>IF(LEFT($D2782,Dashboard!$N$4)=Dashboard!$N$5,MAX($B$4:$B2781)+1,0)</f>
        <v>0</v>
      </c>
      <c r="C2782" s="24">
        <v>2778</v>
      </c>
      <c r="D2782" s="432" t="str">
        <f>IF(C2782&gt;'C'!$Q$7,"",VLOOKUP(C2782,'C'!$O$9:$P$10,2,FALSE))</f>
        <v/>
      </c>
    </row>
    <row r="2783" spans="2:4" x14ac:dyDescent="0.2">
      <c r="B2783" s="431">
        <f>IF(LEFT($D2783,Dashboard!$N$4)=Dashboard!$N$5,MAX($B$4:$B2782)+1,0)</f>
        <v>0</v>
      </c>
      <c r="C2783" s="24">
        <v>2779</v>
      </c>
      <c r="D2783" s="432" t="str">
        <f>IF(C2783&gt;'C'!$Q$7,"",VLOOKUP(C2783,'C'!$O$9:$P$10,2,FALSE))</f>
        <v/>
      </c>
    </row>
    <row r="2784" spans="2:4" x14ac:dyDescent="0.2">
      <c r="B2784" s="431">
        <f>IF(LEFT($D2784,Dashboard!$N$4)=Dashboard!$N$5,MAX($B$4:$B2783)+1,0)</f>
        <v>0</v>
      </c>
      <c r="C2784" s="24">
        <v>2780</v>
      </c>
      <c r="D2784" s="432" t="str">
        <f>IF(C2784&gt;'C'!$Q$7,"",VLOOKUP(C2784,'C'!$O$9:$P$10,2,FALSE))</f>
        <v/>
      </c>
    </row>
    <row r="2785" spans="2:4" x14ac:dyDescent="0.2">
      <c r="B2785" s="431">
        <f>IF(LEFT($D2785,Dashboard!$N$4)=Dashboard!$N$5,MAX($B$4:$B2784)+1,0)</f>
        <v>0</v>
      </c>
      <c r="C2785" s="24">
        <v>2781</v>
      </c>
      <c r="D2785" s="432" t="str">
        <f>IF(C2785&gt;'C'!$Q$7,"",VLOOKUP(C2785,'C'!$O$9:$P$10,2,FALSE))</f>
        <v/>
      </c>
    </row>
    <row r="2786" spans="2:4" x14ac:dyDescent="0.2">
      <c r="B2786" s="431">
        <f>IF(LEFT($D2786,Dashboard!$N$4)=Dashboard!$N$5,MAX($B$4:$B2785)+1,0)</f>
        <v>0</v>
      </c>
      <c r="C2786" s="24">
        <v>2782</v>
      </c>
      <c r="D2786" s="432" t="str">
        <f>IF(C2786&gt;'C'!$Q$7,"",VLOOKUP(C2786,'C'!$O$9:$P$10,2,FALSE))</f>
        <v/>
      </c>
    </row>
    <row r="2787" spans="2:4" x14ac:dyDescent="0.2">
      <c r="B2787" s="431">
        <f>IF(LEFT($D2787,Dashboard!$N$4)=Dashboard!$N$5,MAX($B$4:$B2786)+1,0)</f>
        <v>0</v>
      </c>
      <c r="C2787" s="24">
        <v>2783</v>
      </c>
      <c r="D2787" s="432" t="str">
        <f>IF(C2787&gt;'C'!$Q$7,"",VLOOKUP(C2787,'C'!$O$9:$P$10,2,FALSE))</f>
        <v/>
      </c>
    </row>
    <row r="2788" spans="2:4" x14ac:dyDescent="0.2">
      <c r="B2788" s="431">
        <f>IF(LEFT($D2788,Dashboard!$N$4)=Dashboard!$N$5,MAX($B$4:$B2787)+1,0)</f>
        <v>0</v>
      </c>
      <c r="C2788" s="24">
        <v>2784</v>
      </c>
      <c r="D2788" s="432" t="str">
        <f>IF(C2788&gt;'C'!$Q$7,"",VLOOKUP(C2788,'C'!$O$9:$P$10,2,FALSE))</f>
        <v/>
      </c>
    </row>
    <row r="2789" spans="2:4" x14ac:dyDescent="0.2">
      <c r="B2789" s="431">
        <f>IF(LEFT($D2789,Dashboard!$N$4)=Dashboard!$N$5,MAX($B$4:$B2788)+1,0)</f>
        <v>0</v>
      </c>
      <c r="C2789" s="24">
        <v>2785</v>
      </c>
      <c r="D2789" s="432" t="str">
        <f>IF(C2789&gt;'C'!$Q$7,"",VLOOKUP(C2789,'C'!$O$9:$P$10,2,FALSE))</f>
        <v/>
      </c>
    </row>
    <row r="2790" spans="2:4" x14ac:dyDescent="0.2">
      <c r="B2790" s="431">
        <f>IF(LEFT($D2790,Dashboard!$N$4)=Dashboard!$N$5,MAX($B$4:$B2789)+1,0)</f>
        <v>0</v>
      </c>
      <c r="C2790" s="24">
        <v>2786</v>
      </c>
      <c r="D2790" s="432" t="str">
        <f>IF(C2790&gt;'C'!$Q$7,"",VLOOKUP(C2790,'C'!$O$9:$P$10,2,FALSE))</f>
        <v/>
      </c>
    </row>
    <row r="2791" spans="2:4" x14ac:dyDescent="0.2">
      <c r="B2791" s="431">
        <f>IF(LEFT($D2791,Dashboard!$N$4)=Dashboard!$N$5,MAX($B$4:$B2790)+1,0)</f>
        <v>0</v>
      </c>
      <c r="C2791" s="24">
        <v>2787</v>
      </c>
      <c r="D2791" s="432" t="str">
        <f>IF(C2791&gt;'C'!$Q$7,"",VLOOKUP(C2791,'C'!$O$9:$P$10,2,FALSE))</f>
        <v/>
      </c>
    </row>
    <row r="2792" spans="2:4" x14ac:dyDescent="0.2">
      <c r="B2792" s="431">
        <f>IF(LEFT($D2792,Dashboard!$N$4)=Dashboard!$N$5,MAX($B$4:$B2791)+1,0)</f>
        <v>0</v>
      </c>
      <c r="C2792" s="24">
        <v>2788</v>
      </c>
      <c r="D2792" s="432" t="str">
        <f>IF(C2792&gt;'C'!$Q$7,"",VLOOKUP(C2792,'C'!$O$9:$P$10,2,FALSE))</f>
        <v/>
      </c>
    </row>
    <row r="2793" spans="2:4" x14ac:dyDescent="0.2">
      <c r="B2793" s="431">
        <f>IF(LEFT($D2793,Dashboard!$N$4)=Dashboard!$N$5,MAX($B$4:$B2792)+1,0)</f>
        <v>0</v>
      </c>
      <c r="C2793" s="24">
        <v>2789</v>
      </c>
      <c r="D2793" s="432" t="str">
        <f>IF(C2793&gt;'C'!$Q$7,"",VLOOKUP(C2793,'C'!$O$9:$P$10,2,FALSE))</f>
        <v/>
      </c>
    </row>
    <row r="2794" spans="2:4" x14ac:dyDescent="0.2">
      <c r="B2794" s="431">
        <f>IF(LEFT($D2794,Dashboard!$N$4)=Dashboard!$N$5,MAX($B$4:$B2793)+1,0)</f>
        <v>0</v>
      </c>
      <c r="C2794" s="24">
        <v>2790</v>
      </c>
      <c r="D2794" s="432" t="str">
        <f>IF(C2794&gt;'C'!$Q$7,"",VLOOKUP(C2794,'C'!$O$9:$P$10,2,FALSE))</f>
        <v/>
      </c>
    </row>
    <row r="2795" spans="2:4" x14ac:dyDescent="0.2">
      <c r="B2795" s="431">
        <f>IF(LEFT($D2795,Dashboard!$N$4)=Dashboard!$N$5,MAX($B$4:$B2794)+1,0)</f>
        <v>0</v>
      </c>
      <c r="C2795" s="24">
        <v>2791</v>
      </c>
      <c r="D2795" s="432" t="str">
        <f>IF(C2795&gt;'C'!$Q$7,"",VLOOKUP(C2795,'C'!$O$9:$P$10,2,FALSE))</f>
        <v/>
      </c>
    </row>
    <row r="2796" spans="2:4" x14ac:dyDescent="0.2">
      <c r="B2796" s="431">
        <f>IF(LEFT($D2796,Dashboard!$N$4)=Dashboard!$N$5,MAX($B$4:$B2795)+1,0)</f>
        <v>0</v>
      </c>
      <c r="C2796" s="24">
        <v>2792</v>
      </c>
      <c r="D2796" s="432" t="str">
        <f>IF(C2796&gt;'C'!$Q$7,"",VLOOKUP(C2796,'C'!$O$9:$P$10,2,FALSE))</f>
        <v/>
      </c>
    </row>
    <row r="2797" spans="2:4" x14ac:dyDescent="0.2">
      <c r="B2797" s="431">
        <f>IF(LEFT($D2797,Dashboard!$N$4)=Dashboard!$N$5,MAX($B$4:$B2796)+1,0)</f>
        <v>0</v>
      </c>
      <c r="C2797" s="24">
        <v>2793</v>
      </c>
      <c r="D2797" s="432" t="str">
        <f>IF(C2797&gt;'C'!$Q$7,"",VLOOKUP(C2797,'C'!$O$9:$P$10,2,FALSE))</f>
        <v/>
      </c>
    </row>
    <row r="2798" spans="2:4" x14ac:dyDescent="0.2">
      <c r="B2798" s="431">
        <f>IF(LEFT($D2798,Dashboard!$N$4)=Dashboard!$N$5,MAX($B$4:$B2797)+1,0)</f>
        <v>0</v>
      </c>
      <c r="C2798" s="24">
        <v>2794</v>
      </c>
      <c r="D2798" s="432" t="str">
        <f>IF(C2798&gt;'C'!$Q$7,"",VLOOKUP(C2798,'C'!$O$9:$P$10,2,FALSE))</f>
        <v/>
      </c>
    </row>
    <row r="2799" spans="2:4" x14ac:dyDescent="0.2">
      <c r="B2799" s="431">
        <f>IF(LEFT($D2799,Dashboard!$N$4)=Dashboard!$N$5,MAX($B$4:$B2798)+1,0)</f>
        <v>0</v>
      </c>
      <c r="C2799" s="24">
        <v>2795</v>
      </c>
      <c r="D2799" s="432" t="str">
        <f>IF(C2799&gt;'C'!$Q$7,"",VLOOKUP(C2799,'C'!$O$9:$P$10,2,FALSE))</f>
        <v/>
      </c>
    </row>
    <row r="2800" spans="2:4" x14ac:dyDescent="0.2">
      <c r="B2800" s="431">
        <f>IF(LEFT($D2800,Dashboard!$N$4)=Dashboard!$N$5,MAX($B$4:$B2799)+1,0)</f>
        <v>0</v>
      </c>
      <c r="C2800" s="24">
        <v>2796</v>
      </c>
      <c r="D2800" s="432" t="str">
        <f>IF(C2800&gt;'C'!$Q$7,"",VLOOKUP(C2800,'C'!$O$9:$P$10,2,FALSE))</f>
        <v/>
      </c>
    </row>
    <row r="2801" spans="2:4" x14ac:dyDescent="0.2">
      <c r="B2801" s="431">
        <f>IF(LEFT($D2801,Dashboard!$N$4)=Dashboard!$N$5,MAX($B$4:$B2800)+1,0)</f>
        <v>0</v>
      </c>
      <c r="C2801" s="24">
        <v>2797</v>
      </c>
      <c r="D2801" s="432" t="str">
        <f>IF(C2801&gt;'C'!$Q$7,"",VLOOKUP(C2801,'C'!$O$9:$P$10,2,FALSE))</f>
        <v/>
      </c>
    </row>
    <row r="2802" spans="2:4" x14ac:dyDescent="0.2">
      <c r="B2802" s="431">
        <f>IF(LEFT($D2802,Dashboard!$N$4)=Dashboard!$N$5,MAX($B$4:$B2801)+1,0)</f>
        <v>0</v>
      </c>
      <c r="C2802" s="24">
        <v>2798</v>
      </c>
      <c r="D2802" s="432" t="str">
        <f>IF(C2802&gt;'C'!$Q$7,"",VLOOKUP(C2802,'C'!$O$9:$P$10,2,FALSE))</f>
        <v/>
      </c>
    </row>
    <row r="2803" spans="2:4" x14ac:dyDescent="0.2">
      <c r="B2803" s="431">
        <f>IF(LEFT($D2803,Dashboard!$N$4)=Dashboard!$N$5,MAX($B$4:$B2802)+1,0)</f>
        <v>0</v>
      </c>
      <c r="C2803" s="24">
        <v>2799</v>
      </c>
      <c r="D2803" s="432" t="str">
        <f>IF(C2803&gt;'C'!$Q$7,"",VLOOKUP(C2803,'C'!$O$9:$P$10,2,FALSE))</f>
        <v/>
      </c>
    </row>
    <row r="2804" spans="2:4" x14ac:dyDescent="0.2">
      <c r="B2804" s="431">
        <f>IF(LEFT($D2804,Dashboard!$N$4)=Dashboard!$N$5,MAX($B$4:$B2803)+1,0)</f>
        <v>0</v>
      </c>
      <c r="C2804" s="24">
        <v>2800</v>
      </c>
      <c r="D2804" s="432" t="str">
        <f>IF(C2804&gt;'C'!$Q$7,"",VLOOKUP(C2804,'C'!$O$9:$P$10,2,FALSE))</f>
        <v/>
      </c>
    </row>
    <row r="2805" spans="2:4" x14ac:dyDescent="0.2">
      <c r="B2805" s="431">
        <f>IF(LEFT($D2805,Dashboard!$N$4)=Dashboard!$N$5,MAX($B$4:$B2804)+1,0)</f>
        <v>0</v>
      </c>
      <c r="C2805" s="24">
        <v>2801</v>
      </c>
      <c r="D2805" s="432" t="str">
        <f>IF(C2805&gt;'C'!$Q$7,"",VLOOKUP(C2805,'C'!$O$9:$P$10,2,FALSE))</f>
        <v/>
      </c>
    </row>
    <row r="2806" spans="2:4" x14ac:dyDescent="0.2">
      <c r="B2806" s="431">
        <f>IF(LEFT($D2806,Dashboard!$N$4)=Dashboard!$N$5,MAX($B$4:$B2805)+1,0)</f>
        <v>0</v>
      </c>
      <c r="C2806" s="24">
        <v>2802</v>
      </c>
      <c r="D2806" s="432" t="str">
        <f>IF(C2806&gt;'C'!$Q$7,"",VLOOKUP(C2806,'C'!$O$9:$P$10,2,FALSE))</f>
        <v/>
      </c>
    </row>
    <row r="2807" spans="2:4" x14ac:dyDescent="0.2">
      <c r="B2807" s="431">
        <f>IF(LEFT($D2807,Dashboard!$N$4)=Dashboard!$N$5,MAX($B$4:$B2806)+1,0)</f>
        <v>0</v>
      </c>
      <c r="C2807" s="24">
        <v>2803</v>
      </c>
      <c r="D2807" s="432" t="str">
        <f>IF(C2807&gt;'C'!$Q$7,"",VLOOKUP(C2807,'C'!$O$9:$P$10,2,FALSE))</f>
        <v/>
      </c>
    </row>
    <row r="2808" spans="2:4" x14ac:dyDescent="0.2">
      <c r="B2808" s="431">
        <f>IF(LEFT($D2808,Dashboard!$N$4)=Dashboard!$N$5,MAX($B$4:$B2807)+1,0)</f>
        <v>0</v>
      </c>
      <c r="C2808" s="24">
        <v>2804</v>
      </c>
      <c r="D2808" s="432" t="str">
        <f>IF(C2808&gt;'C'!$Q$7,"",VLOOKUP(C2808,'C'!$O$9:$P$10,2,FALSE))</f>
        <v/>
      </c>
    </row>
    <row r="2809" spans="2:4" x14ac:dyDescent="0.2">
      <c r="B2809" s="431">
        <f>IF(LEFT($D2809,Dashboard!$N$4)=Dashboard!$N$5,MAX($B$4:$B2808)+1,0)</f>
        <v>0</v>
      </c>
      <c r="C2809" s="24">
        <v>2805</v>
      </c>
      <c r="D2809" s="432" t="str">
        <f>IF(C2809&gt;'C'!$Q$7,"",VLOOKUP(C2809,'C'!$O$9:$P$10,2,FALSE))</f>
        <v/>
      </c>
    </row>
    <row r="2810" spans="2:4" x14ac:dyDescent="0.2">
      <c r="B2810" s="431">
        <f>IF(LEFT($D2810,Dashboard!$N$4)=Dashboard!$N$5,MAX($B$4:$B2809)+1,0)</f>
        <v>0</v>
      </c>
      <c r="C2810" s="24">
        <v>2806</v>
      </c>
      <c r="D2810" s="432" t="str">
        <f>IF(C2810&gt;'C'!$Q$7,"",VLOOKUP(C2810,'C'!$O$9:$P$10,2,FALSE))</f>
        <v/>
      </c>
    </row>
    <row r="2811" spans="2:4" x14ac:dyDescent="0.2">
      <c r="B2811" s="431">
        <f>IF(LEFT($D2811,Dashboard!$N$4)=Dashboard!$N$5,MAX($B$4:$B2810)+1,0)</f>
        <v>0</v>
      </c>
      <c r="C2811" s="24">
        <v>2807</v>
      </c>
      <c r="D2811" s="432" t="str">
        <f>IF(C2811&gt;'C'!$Q$7,"",VLOOKUP(C2811,'C'!$O$9:$P$10,2,FALSE))</f>
        <v/>
      </c>
    </row>
    <row r="2812" spans="2:4" x14ac:dyDescent="0.2">
      <c r="B2812" s="431">
        <f>IF(LEFT($D2812,Dashboard!$N$4)=Dashboard!$N$5,MAX($B$4:$B2811)+1,0)</f>
        <v>0</v>
      </c>
      <c r="C2812" s="24">
        <v>2808</v>
      </c>
      <c r="D2812" s="432" t="str">
        <f>IF(C2812&gt;'C'!$Q$7,"",VLOOKUP(C2812,'C'!$O$9:$P$10,2,FALSE))</f>
        <v/>
      </c>
    </row>
    <row r="2813" spans="2:4" x14ac:dyDescent="0.2">
      <c r="B2813" s="431">
        <f>IF(LEFT($D2813,Dashboard!$N$4)=Dashboard!$N$5,MAX($B$4:$B2812)+1,0)</f>
        <v>0</v>
      </c>
      <c r="C2813" s="24">
        <v>2809</v>
      </c>
      <c r="D2813" s="432" t="str">
        <f>IF(C2813&gt;'C'!$Q$7,"",VLOOKUP(C2813,'C'!$O$9:$P$10,2,FALSE))</f>
        <v/>
      </c>
    </row>
    <row r="2814" spans="2:4" x14ac:dyDescent="0.2">
      <c r="B2814" s="431">
        <f>IF(LEFT($D2814,Dashboard!$N$4)=Dashboard!$N$5,MAX($B$4:$B2813)+1,0)</f>
        <v>0</v>
      </c>
      <c r="C2814" s="24">
        <v>2810</v>
      </c>
      <c r="D2814" s="432" t="str">
        <f>IF(C2814&gt;'C'!$Q$7,"",VLOOKUP(C2814,'C'!$O$9:$P$10,2,FALSE))</f>
        <v/>
      </c>
    </row>
    <row r="2815" spans="2:4" x14ac:dyDescent="0.2">
      <c r="B2815" s="431">
        <f>IF(LEFT($D2815,Dashboard!$N$4)=Dashboard!$N$5,MAX($B$4:$B2814)+1,0)</f>
        <v>0</v>
      </c>
      <c r="C2815" s="24">
        <v>2811</v>
      </c>
      <c r="D2815" s="432" t="str">
        <f>IF(C2815&gt;'C'!$Q$7,"",VLOOKUP(C2815,'C'!$O$9:$P$10,2,FALSE))</f>
        <v/>
      </c>
    </row>
    <row r="2816" spans="2:4" x14ac:dyDescent="0.2">
      <c r="B2816" s="431">
        <f>IF(LEFT($D2816,Dashboard!$N$4)=Dashboard!$N$5,MAX($B$4:$B2815)+1,0)</f>
        <v>0</v>
      </c>
      <c r="C2816" s="24">
        <v>2812</v>
      </c>
      <c r="D2816" s="432" t="str">
        <f>IF(C2816&gt;'C'!$Q$7,"",VLOOKUP(C2816,'C'!$O$9:$P$10,2,FALSE))</f>
        <v/>
      </c>
    </row>
    <row r="2817" spans="2:4" x14ac:dyDescent="0.2">
      <c r="B2817" s="431">
        <f>IF(LEFT($D2817,Dashboard!$N$4)=Dashboard!$N$5,MAX($B$4:$B2816)+1,0)</f>
        <v>0</v>
      </c>
      <c r="C2817" s="24">
        <v>2813</v>
      </c>
      <c r="D2817" s="432" t="str">
        <f>IF(C2817&gt;'C'!$Q$7,"",VLOOKUP(C2817,'C'!$O$9:$P$10,2,FALSE))</f>
        <v/>
      </c>
    </row>
    <row r="2818" spans="2:4" x14ac:dyDescent="0.2">
      <c r="B2818" s="431">
        <f>IF(LEFT($D2818,Dashboard!$N$4)=Dashboard!$N$5,MAX($B$4:$B2817)+1,0)</f>
        <v>0</v>
      </c>
      <c r="C2818" s="24">
        <v>2814</v>
      </c>
      <c r="D2818" s="432" t="str">
        <f>IF(C2818&gt;'C'!$Q$7,"",VLOOKUP(C2818,'C'!$O$9:$P$10,2,FALSE))</f>
        <v/>
      </c>
    </row>
    <row r="2819" spans="2:4" x14ac:dyDescent="0.2">
      <c r="B2819" s="431">
        <f>IF(LEFT($D2819,Dashboard!$N$4)=Dashboard!$N$5,MAX($B$4:$B2818)+1,0)</f>
        <v>0</v>
      </c>
      <c r="C2819" s="24">
        <v>2815</v>
      </c>
      <c r="D2819" s="432" t="str">
        <f>IF(C2819&gt;'C'!$Q$7,"",VLOOKUP(C2819,'C'!$O$9:$P$10,2,FALSE))</f>
        <v/>
      </c>
    </row>
    <row r="2820" spans="2:4" x14ac:dyDescent="0.2">
      <c r="B2820" s="431">
        <f>IF(LEFT($D2820,Dashboard!$N$4)=Dashboard!$N$5,MAX($B$4:$B2819)+1,0)</f>
        <v>0</v>
      </c>
      <c r="C2820" s="24">
        <v>2816</v>
      </c>
      <c r="D2820" s="432" t="str">
        <f>IF(C2820&gt;'C'!$Q$7,"",VLOOKUP(C2820,'C'!$O$9:$P$10,2,FALSE))</f>
        <v/>
      </c>
    </row>
    <row r="2821" spans="2:4" x14ac:dyDescent="0.2">
      <c r="B2821" s="431">
        <f>IF(LEFT($D2821,Dashboard!$N$4)=Dashboard!$N$5,MAX($B$4:$B2820)+1,0)</f>
        <v>0</v>
      </c>
      <c r="C2821" s="24">
        <v>2817</v>
      </c>
      <c r="D2821" s="432" t="str">
        <f>IF(C2821&gt;'C'!$Q$7,"",VLOOKUP(C2821,'C'!$O$9:$P$10,2,FALSE))</f>
        <v/>
      </c>
    </row>
    <row r="2822" spans="2:4" x14ac:dyDescent="0.2">
      <c r="B2822" s="431">
        <f>IF(LEFT($D2822,Dashboard!$N$4)=Dashboard!$N$5,MAX($B$4:$B2821)+1,0)</f>
        <v>0</v>
      </c>
      <c r="C2822" s="24">
        <v>2818</v>
      </c>
      <c r="D2822" s="432" t="str">
        <f>IF(C2822&gt;'C'!$Q$7,"",VLOOKUP(C2822,'C'!$O$9:$P$10,2,FALSE))</f>
        <v/>
      </c>
    </row>
    <row r="2823" spans="2:4" x14ac:dyDescent="0.2">
      <c r="B2823" s="431">
        <f>IF(LEFT($D2823,Dashboard!$N$4)=Dashboard!$N$5,MAX($B$4:$B2822)+1,0)</f>
        <v>0</v>
      </c>
      <c r="C2823" s="24">
        <v>2819</v>
      </c>
      <c r="D2823" s="432" t="str">
        <f>IF(C2823&gt;'C'!$Q$7,"",VLOOKUP(C2823,'C'!$O$9:$P$10,2,FALSE))</f>
        <v/>
      </c>
    </row>
    <row r="2824" spans="2:4" x14ac:dyDescent="0.2">
      <c r="B2824" s="431">
        <f>IF(LEFT($D2824,Dashboard!$N$4)=Dashboard!$N$5,MAX($B$4:$B2823)+1,0)</f>
        <v>0</v>
      </c>
      <c r="C2824" s="24">
        <v>2820</v>
      </c>
      <c r="D2824" s="432" t="str">
        <f>IF(C2824&gt;'C'!$Q$7,"",VLOOKUP(C2824,'C'!$O$9:$P$10,2,FALSE))</f>
        <v/>
      </c>
    </row>
    <row r="2825" spans="2:4" x14ac:dyDescent="0.2">
      <c r="B2825" s="431">
        <f>IF(LEFT($D2825,Dashboard!$N$4)=Dashboard!$N$5,MAX($B$4:$B2824)+1,0)</f>
        <v>0</v>
      </c>
      <c r="C2825" s="24">
        <v>2821</v>
      </c>
      <c r="D2825" s="432" t="str">
        <f>IF(C2825&gt;'C'!$Q$7,"",VLOOKUP(C2825,'C'!$O$9:$P$10,2,FALSE))</f>
        <v/>
      </c>
    </row>
    <row r="2826" spans="2:4" x14ac:dyDescent="0.2">
      <c r="B2826" s="431">
        <f>IF(LEFT($D2826,Dashboard!$N$4)=Dashboard!$N$5,MAX($B$4:$B2825)+1,0)</f>
        <v>0</v>
      </c>
      <c r="C2826" s="24">
        <v>2822</v>
      </c>
      <c r="D2826" s="432" t="str">
        <f>IF(C2826&gt;'C'!$Q$7,"",VLOOKUP(C2826,'C'!$O$9:$P$10,2,FALSE))</f>
        <v/>
      </c>
    </row>
    <row r="2827" spans="2:4" x14ac:dyDescent="0.2">
      <c r="B2827" s="431">
        <f>IF(LEFT($D2827,Dashboard!$N$4)=Dashboard!$N$5,MAX($B$4:$B2826)+1,0)</f>
        <v>0</v>
      </c>
      <c r="C2827" s="24">
        <v>2823</v>
      </c>
      <c r="D2827" s="432" t="str">
        <f>IF(C2827&gt;'C'!$Q$7,"",VLOOKUP(C2827,'C'!$O$9:$P$10,2,FALSE))</f>
        <v/>
      </c>
    </row>
    <row r="2828" spans="2:4" x14ac:dyDescent="0.2">
      <c r="B2828" s="431">
        <f>IF(LEFT($D2828,Dashboard!$N$4)=Dashboard!$N$5,MAX($B$4:$B2827)+1,0)</f>
        <v>0</v>
      </c>
      <c r="C2828" s="24">
        <v>2824</v>
      </c>
      <c r="D2828" s="432" t="str">
        <f>IF(C2828&gt;'C'!$Q$7,"",VLOOKUP(C2828,'C'!$O$9:$P$10,2,FALSE))</f>
        <v/>
      </c>
    </row>
    <row r="2829" spans="2:4" x14ac:dyDescent="0.2">
      <c r="B2829" s="431">
        <f>IF(LEFT($D2829,Dashboard!$N$4)=Dashboard!$N$5,MAX($B$4:$B2828)+1,0)</f>
        <v>0</v>
      </c>
      <c r="C2829" s="24">
        <v>2825</v>
      </c>
      <c r="D2829" s="432" t="str">
        <f>IF(C2829&gt;'C'!$Q$7,"",VLOOKUP(C2829,'C'!$O$9:$P$10,2,FALSE))</f>
        <v/>
      </c>
    </row>
    <row r="2830" spans="2:4" x14ac:dyDescent="0.2">
      <c r="B2830" s="431">
        <f>IF(LEFT($D2830,Dashboard!$N$4)=Dashboard!$N$5,MAX($B$4:$B2829)+1,0)</f>
        <v>0</v>
      </c>
      <c r="C2830" s="24">
        <v>2826</v>
      </c>
      <c r="D2830" s="432" t="str">
        <f>IF(C2830&gt;'C'!$Q$7,"",VLOOKUP(C2830,'C'!$O$9:$P$10,2,FALSE))</f>
        <v/>
      </c>
    </row>
    <row r="2831" spans="2:4" x14ac:dyDescent="0.2">
      <c r="B2831" s="431">
        <f>IF(LEFT($D2831,Dashboard!$N$4)=Dashboard!$N$5,MAX($B$4:$B2830)+1,0)</f>
        <v>0</v>
      </c>
      <c r="C2831" s="24">
        <v>2827</v>
      </c>
      <c r="D2831" s="432" t="str">
        <f>IF(C2831&gt;'C'!$Q$7,"",VLOOKUP(C2831,'C'!$O$9:$P$10,2,FALSE))</f>
        <v/>
      </c>
    </row>
    <row r="2832" spans="2:4" x14ac:dyDescent="0.2">
      <c r="B2832" s="431">
        <f>IF(LEFT($D2832,Dashboard!$N$4)=Dashboard!$N$5,MAX($B$4:$B2831)+1,0)</f>
        <v>0</v>
      </c>
      <c r="C2832" s="24">
        <v>2828</v>
      </c>
      <c r="D2832" s="432" t="str">
        <f>IF(C2832&gt;'C'!$Q$7,"",VLOOKUP(C2832,'C'!$O$9:$P$10,2,FALSE))</f>
        <v/>
      </c>
    </row>
    <row r="2833" spans="2:4" x14ac:dyDescent="0.2">
      <c r="B2833" s="431">
        <f>IF(LEFT($D2833,Dashboard!$N$4)=Dashboard!$N$5,MAX($B$4:$B2832)+1,0)</f>
        <v>0</v>
      </c>
      <c r="C2833" s="24">
        <v>2829</v>
      </c>
      <c r="D2833" s="432" t="str">
        <f>IF(C2833&gt;'C'!$Q$7,"",VLOOKUP(C2833,'C'!$O$9:$P$10,2,FALSE))</f>
        <v/>
      </c>
    </row>
    <row r="2834" spans="2:4" x14ac:dyDescent="0.2">
      <c r="B2834" s="431">
        <f>IF(LEFT($D2834,Dashboard!$N$4)=Dashboard!$N$5,MAX($B$4:$B2833)+1,0)</f>
        <v>0</v>
      </c>
      <c r="C2834" s="24">
        <v>2830</v>
      </c>
      <c r="D2834" s="432" t="str">
        <f>IF(C2834&gt;'C'!$Q$7,"",VLOOKUP(C2834,'C'!$O$9:$P$10,2,FALSE))</f>
        <v/>
      </c>
    </row>
    <row r="2835" spans="2:4" x14ac:dyDescent="0.2">
      <c r="B2835" s="431">
        <f>IF(LEFT($D2835,Dashboard!$N$4)=Dashboard!$N$5,MAX($B$4:$B2834)+1,0)</f>
        <v>0</v>
      </c>
      <c r="C2835" s="24">
        <v>2831</v>
      </c>
      <c r="D2835" s="432" t="str">
        <f>IF(C2835&gt;'C'!$Q$7,"",VLOOKUP(C2835,'C'!$O$9:$P$10,2,FALSE))</f>
        <v/>
      </c>
    </row>
    <row r="2836" spans="2:4" x14ac:dyDescent="0.2">
      <c r="B2836" s="431">
        <f>IF(LEFT($D2836,Dashboard!$N$4)=Dashboard!$N$5,MAX($B$4:$B2835)+1,0)</f>
        <v>0</v>
      </c>
      <c r="C2836" s="24">
        <v>2832</v>
      </c>
      <c r="D2836" s="432" t="str">
        <f>IF(C2836&gt;'C'!$Q$7,"",VLOOKUP(C2836,'C'!$O$9:$P$10,2,FALSE))</f>
        <v/>
      </c>
    </row>
    <row r="2837" spans="2:4" x14ac:dyDescent="0.2">
      <c r="B2837" s="431">
        <f>IF(LEFT($D2837,Dashboard!$N$4)=Dashboard!$N$5,MAX($B$4:$B2836)+1,0)</f>
        <v>0</v>
      </c>
      <c r="C2837" s="24">
        <v>2833</v>
      </c>
      <c r="D2837" s="432" t="str">
        <f>IF(C2837&gt;'C'!$Q$7,"",VLOOKUP(C2837,'C'!$O$9:$P$10,2,FALSE))</f>
        <v/>
      </c>
    </row>
    <row r="2838" spans="2:4" x14ac:dyDescent="0.2">
      <c r="B2838" s="431">
        <f>IF(LEFT($D2838,Dashboard!$N$4)=Dashboard!$N$5,MAX($B$4:$B2837)+1,0)</f>
        <v>0</v>
      </c>
      <c r="C2838" s="24">
        <v>2834</v>
      </c>
      <c r="D2838" s="432" t="str">
        <f>IF(C2838&gt;'C'!$Q$7,"",VLOOKUP(C2838,'C'!$O$9:$P$10,2,FALSE))</f>
        <v/>
      </c>
    </row>
    <row r="2839" spans="2:4" x14ac:dyDescent="0.2">
      <c r="B2839" s="431">
        <f>IF(LEFT($D2839,Dashboard!$N$4)=Dashboard!$N$5,MAX($B$4:$B2838)+1,0)</f>
        <v>0</v>
      </c>
      <c r="C2839" s="24">
        <v>2835</v>
      </c>
      <c r="D2839" s="432" t="str">
        <f>IF(C2839&gt;'C'!$Q$7,"",VLOOKUP(C2839,'C'!$O$9:$P$10,2,FALSE))</f>
        <v/>
      </c>
    </row>
    <row r="2840" spans="2:4" x14ac:dyDescent="0.2">
      <c r="B2840" s="431">
        <f>IF(LEFT($D2840,Dashboard!$N$4)=Dashboard!$N$5,MAX($B$4:$B2839)+1,0)</f>
        <v>0</v>
      </c>
      <c r="C2840" s="24">
        <v>2836</v>
      </c>
      <c r="D2840" s="432" t="str">
        <f>IF(C2840&gt;'C'!$Q$7,"",VLOOKUP(C2840,'C'!$O$9:$P$10,2,FALSE))</f>
        <v/>
      </c>
    </row>
    <row r="2841" spans="2:4" x14ac:dyDescent="0.2">
      <c r="B2841" s="431">
        <f>IF(LEFT($D2841,Dashboard!$N$4)=Dashboard!$N$5,MAX($B$4:$B2840)+1,0)</f>
        <v>0</v>
      </c>
      <c r="C2841" s="24">
        <v>2837</v>
      </c>
      <c r="D2841" s="432" t="str">
        <f>IF(C2841&gt;'C'!$Q$7,"",VLOOKUP(C2841,'C'!$O$9:$P$10,2,FALSE))</f>
        <v/>
      </c>
    </row>
    <row r="2842" spans="2:4" x14ac:dyDescent="0.2">
      <c r="B2842" s="431">
        <f>IF(LEFT($D2842,Dashboard!$N$4)=Dashboard!$N$5,MAX($B$4:$B2841)+1,0)</f>
        <v>0</v>
      </c>
      <c r="C2842" s="24">
        <v>2838</v>
      </c>
      <c r="D2842" s="432" t="str">
        <f>IF(C2842&gt;'C'!$Q$7,"",VLOOKUP(C2842,'C'!$O$9:$P$10,2,FALSE))</f>
        <v/>
      </c>
    </row>
    <row r="2843" spans="2:4" x14ac:dyDescent="0.2">
      <c r="B2843" s="431">
        <f>IF(LEFT($D2843,Dashboard!$N$4)=Dashboard!$N$5,MAX($B$4:$B2842)+1,0)</f>
        <v>0</v>
      </c>
      <c r="C2843" s="24">
        <v>2839</v>
      </c>
      <c r="D2843" s="432" t="str">
        <f>IF(C2843&gt;'C'!$Q$7,"",VLOOKUP(C2843,'C'!$O$9:$P$10,2,FALSE))</f>
        <v/>
      </c>
    </row>
    <row r="2844" spans="2:4" x14ac:dyDescent="0.2">
      <c r="B2844" s="431">
        <f>IF(LEFT($D2844,Dashboard!$N$4)=Dashboard!$N$5,MAX($B$4:$B2843)+1,0)</f>
        <v>0</v>
      </c>
      <c r="C2844" s="24">
        <v>2840</v>
      </c>
      <c r="D2844" s="432" t="str">
        <f>IF(C2844&gt;'C'!$Q$7,"",VLOOKUP(C2844,'C'!$O$9:$P$10,2,FALSE))</f>
        <v/>
      </c>
    </row>
    <row r="2845" spans="2:4" x14ac:dyDescent="0.2">
      <c r="B2845" s="431">
        <f>IF(LEFT($D2845,Dashboard!$N$4)=Dashboard!$N$5,MAX($B$4:$B2844)+1,0)</f>
        <v>0</v>
      </c>
      <c r="C2845" s="24">
        <v>2841</v>
      </c>
      <c r="D2845" s="432" t="str">
        <f>IF(C2845&gt;'C'!$Q$7,"",VLOOKUP(C2845,'C'!$O$9:$P$10,2,FALSE))</f>
        <v/>
      </c>
    </row>
    <row r="2846" spans="2:4" x14ac:dyDescent="0.2">
      <c r="B2846" s="431">
        <f>IF(LEFT($D2846,Dashboard!$N$4)=Dashboard!$N$5,MAX($B$4:$B2845)+1,0)</f>
        <v>0</v>
      </c>
      <c r="C2846" s="24">
        <v>2842</v>
      </c>
      <c r="D2846" s="432" t="str">
        <f>IF(C2846&gt;'C'!$Q$7,"",VLOOKUP(C2846,'C'!$O$9:$P$10,2,FALSE))</f>
        <v/>
      </c>
    </row>
    <row r="2847" spans="2:4" x14ac:dyDescent="0.2">
      <c r="B2847" s="431">
        <f>IF(LEFT($D2847,Dashboard!$N$4)=Dashboard!$N$5,MAX($B$4:$B2846)+1,0)</f>
        <v>0</v>
      </c>
      <c r="C2847" s="24">
        <v>2843</v>
      </c>
      <c r="D2847" s="432" t="str">
        <f>IF(C2847&gt;'C'!$Q$7,"",VLOOKUP(C2847,'C'!$O$9:$P$10,2,FALSE))</f>
        <v/>
      </c>
    </row>
    <row r="2848" spans="2:4" x14ac:dyDescent="0.2">
      <c r="B2848" s="431">
        <f>IF(LEFT($D2848,Dashboard!$N$4)=Dashboard!$N$5,MAX($B$4:$B2847)+1,0)</f>
        <v>0</v>
      </c>
      <c r="C2848" s="24">
        <v>2844</v>
      </c>
      <c r="D2848" s="432" t="str">
        <f>IF(C2848&gt;'C'!$Q$7,"",VLOOKUP(C2848,'C'!$O$9:$P$10,2,FALSE))</f>
        <v/>
      </c>
    </row>
    <row r="2849" spans="2:4" x14ac:dyDescent="0.2">
      <c r="B2849" s="431">
        <f>IF(LEFT($D2849,Dashboard!$N$4)=Dashboard!$N$5,MAX($B$4:$B2848)+1,0)</f>
        <v>0</v>
      </c>
      <c r="C2849" s="24">
        <v>2845</v>
      </c>
      <c r="D2849" s="432" t="str">
        <f>IF(C2849&gt;'C'!$Q$7,"",VLOOKUP(C2849,'C'!$O$9:$P$10,2,FALSE))</f>
        <v/>
      </c>
    </row>
    <row r="2850" spans="2:4" x14ac:dyDescent="0.2">
      <c r="B2850" s="431">
        <f>IF(LEFT($D2850,Dashboard!$N$4)=Dashboard!$N$5,MAX($B$4:$B2849)+1,0)</f>
        <v>0</v>
      </c>
      <c r="C2850" s="24">
        <v>2846</v>
      </c>
      <c r="D2850" s="432" t="str">
        <f>IF(C2850&gt;'C'!$Q$7,"",VLOOKUP(C2850,'C'!$O$9:$P$10,2,FALSE))</f>
        <v/>
      </c>
    </row>
    <row r="2851" spans="2:4" x14ac:dyDescent="0.2">
      <c r="B2851" s="431">
        <f>IF(LEFT($D2851,Dashboard!$N$4)=Dashboard!$N$5,MAX($B$4:$B2850)+1,0)</f>
        <v>0</v>
      </c>
      <c r="C2851" s="24">
        <v>2847</v>
      </c>
      <c r="D2851" s="432" t="str">
        <f>IF(C2851&gt;'C'!$Q$7,"",VLOOKUP(C2851,'C'!$O$9:$P$10,2,FALSE))</f>
        <v/>
      </c>
    </row>
    <row r="2852" spans="2:4" x14ac:dyDescent="0.2">
      <c r="B2852" s="431">
        <f>IF(LEFT($D2852,Dashboard!$N$4)=Dashboard!$N$5,MAX($B$4:$B2851)+1,0)</f>
        <v>0</v>
      </c>
      <c r="C2852" s="24">
        <v>2848</v>
      </c>
      <c r="D2852" s="432" t="str">
        <f>IF(C2852&gt;'C'!$Q$7,"",VLOOKUP(C2852,'C'!$O$9:$P$10,2,FALSE))</f>
        <v/>
      </c>
    </row>
    <row r="2853" spans="2:4" x14ac:dyDescent="0.2">
      <c r="B2853" s="431">
        <f>IF(LEFT($D2853,Dashboard!$N$4)=Dashboard!$N$5,MAX($B$4:$B2852)+1,0)</f>
        <v>0</v>
      </c>
      <c r="C2853" s="24">
        <v>2849</v>
      </c>
      <c r="D2853" s="432" t="str">
        <f>IF(C2853&gt;'C'!$Q$7,"",VLOOKUP(C2853,'C'!$O$9:$P$10,2,FALSE))</f>
        <v/>
      </c>
    </row>
    <row r="2854" spans="2:4" x14ac:dyDescent="0.2">
      <c r="B2854" s="431">
        <f>IF(LEFT($D2854,Dashboard!$N$4)=Dashboard!$N$5,MAX($B$4:$B2853)+1,0)</f>
        <v>0</v>
      </c>
      <c r="C2854" s="24">
        <v>2850</v>
      </c>
      <c r="D2854" s="432" t="str">
        <f>IF(C2854&gt;'C'!$Q$7,"",VLOOKUP(C2854,'C'!$O$9:$P$10,2,FALSE))</f>
        <v/>
      </c>
    </row>
    <row r="2855" spans="2:4" x14ac:dyDescent="0.2">
      <c r="B2855" s="431">
        <f>IF(LEFT($D2855,Dashboard!$N$4)=Dashboard!$N$5,MAX($B$4:$B2854)+1,0)</f>
        <v>0</v>
      </c>
      <c r="C2855" s="24">
        <v>2851</v>
      </c>
      <c r="D2855" s="432" t="str">
        <f>IF(C2855&gt;'C'!$Q$7,"",VLOOKUP(C2855,'C'!$O$9:$P$10,2,FALSE))</f>
        <v/>
      </c>
    </row>
    <row r="2856" spans="2:4" x14ac:dyDescent="0.2">
      <c r="B2856" s="431">
        <f>IF(LEFT($D2856,Dashboard!$N$4)=Dashboard!$N$5,MAX($B$4:$B2855)+1,0)</f>
        <v>0</v>
      </c>
      <c r="C2856" s="24">
        <v>2852</v>
      </c>
      <c r="D2856" s="432" t="str">
        <f>IF(C2856&gt;'C'!$Q$7,"",VLOOKUP(C2856,'C'!$O$9:$P$10,2,FALSE))</f>
        <v/>
      </c>
    </row>
    <row r="2857" spans="2:4" x14ac:dyDescent="0.2">
      <c r="B2857" s="431">
        <f>IF(LEFT($D2857,Dashboard!$N$4)=Dashboard!$N$5,MAX($B$4:$B2856)+1,0)</f>
        <v>0</v>
      </c>
      <c r="C2857" s="24">
        <v>2853</v>
      </c>
      <c r="D2857" s="432" t="str">
        <f>IF(C2857&gt;'C'!$Q$7,"",VLOOKUP(C2857,'C'!$O$9:$P$10,2,FALSE))</f>
        <v/>
      </c>
    </row>
    <row r="2858" spans="2:4" x14ac:dyDescent="0.2">
      <c r="B2858" s="431">
        <f>IF(LEFT($D2858,Dashboard!$N$4)=Dashboard!$N$5,MAX($B$4:$B2857)+1,0)</f>
        <v>0</v>
      </c>
      <c r="C2858" s="24">
        <v>2854</v>
      </c>
      <c r="D2858" s="432" t="str">
        <f>IF(C2858&gt;'C'!$Q$7,"",VLOOKUP(C2858,'C'!$O$9:$P$10,2,FALSE))</f>
        <v/>
      </c>
    </row>
    <row r="2859" spans="2:4" x14ac:dyDescent="0.2">
      <c r="B2859" s="431">
        <f>IF(LEFT($D2859,Dashboard!$N$4)=Dashboard!$N$5,MAX($B$4:$B2858)+1,0)</f>
        <v>0</v>
      </c>
      <c r="C2859" s="24">
        <v>2855</v>
      </c>
      <c r="D2859" s="432" t="str">
        <f>IF(C2859&gt;'C'!$Q$7,"",VLOOKUP(C2859,'C'!$O$9:$P$10,2,FALSE))</f>
        <v/>
      </c>
    </row>
    <row r="2860" spans="2:4" x14ac:dyDescent="0.2">
      <c r="B2860" s="431">
        <f>IF(LEFT($D2860,Dashboard!$N$4)=Dashboard!$N$5,MAX($B$4:$B2859)+1,0)</f>
        <v>0</v>
      </c>
      <c r="C2860" s="24">
        <v>2856</v>
      </c>
      <c r="D2860" s="432" t="str">
        <f>IF(C2860&gt;'C'!$Q$7,"",VLOOKUP(C2860,'C'!$O$9:$P$10,2,FALSE))</f>
        <v/>
      </c>
    </row>
    <row r="2861" spans="2:4" x14ac:dyDescent="0.2">
      <c r="B2861" s="431">
        <f>IF(LEFT($D2861,Dashboard!$N$4)=Dashboard!$N$5,MAX($B$4:$B2860)+1,0)</f>
        <v>0</v>
      </c>
      <c r="C2861" s="24">
        <v>2857</v>
      </c>
      <c r="D2861" s="432" t="str">
        <f>IF(C2861&gt;'C'!$Q$7,"",VLOOKUP(C2861,'C'!$O$9:$P$10,2,FALSE))</f>
        <v/>
      </c>
    </row>
    <row r="2862" spans="2:4" x14ac:dyDescent="0.2">
      <c r="B2862" s="431">
        <f>IF(LEFT($D2862,Dashboard!$N$4)=Dashboard!$N$5,MAX($B$4:$B2861)+1,0)</f>
        <v>0</v>
      </c>
      <c r="C2862" s="24">
        <v>2858</v>
      </c>
      <c r="D2862" s="432" t="str">
        <f>IF(C2862&gt;'C'!$Q$7,"",VLOOKUP(C2862,'C'!$O$9:$P$10,2,FALSE))</f>
        <v/>
      </c>
    </row>
    <row r="2863" spans="2:4" x14ac:dyDescent="0.2">
      <c r="B2863" s="431">
        <f>IF(LEFT($D2863,Dashboard!$N$4)=Dashboard!$N$5,MAX($B$4:$B2862)+1,0)</f>
        <v>0</v>
      </c>
      <c r="C2863" s="24">
        <v>2859</v>
      </c>
      <c r="D2863" s="432" t="str">
        <f>IF(C2863&gt;'C'!$Q$7,"",VLOOKUP(C2863,'C'!$O$9:$P$10,2,FALSE))</f>
        <v/>
      </c>
    </row>
    <row r="2864" spans="2:4" x14ac:dyDescent="0.2">
      <c r="B2864" s="431">
        <f>IF(LEFT($D2864,Dashboard!$N$4)=Dashboard!$N$5,MAX($B$4:$B2863)+1,0)</f>
        <v>0</v>
      </c>
      <c r="C2864" s="24">
        <v>2860</v>
      </c>
      <c r="D2864" s="432" t="str">
        <f>IF(C2864&gt;'C'!$Q$7,"",VLOOKUP(C2864,'C'!$O$9:$P$10,2,FALSE))</f>
        <v/>
      </c>
    </row>
    <row r="2865" spans="2:4" x14ac:dyDescent="0.2">
      <c r="B2865" s="431">
        <f>IF(LEFT($D2865,Dashboard!$N$4)=Dashboard!$N$5,MAX($B$4:$B2864)+1,0)</f>
        <v>0</v>
      </c>
      <c r="C2865" s="24">
        <v>2861</v>
      </c>
      <c r="D2865" s="432" t="str">
        <f>IF(C2865&gt;'C'!$Q$7,"",VLOOKUP(C2865,'C'!$O$9:$P$10,2,FALSE))</f>
        <v/>
      </c>
    </row>
    <row r="2866" spans="2:4" x14ac:dyDescent="0.2">
      <c r="B2866" s="431">
        <f>IF(LEFT($D2866,Dashboard!$N$4)=Dashboard!$N$5,MAX($B$4:$B2865)+1,0)</f>
        <v>0</v>
      </c>
      <c r="C2866" s="24">
        <v>2862</v>
      </c>
      <c r="D2866" s="432" t="str">
        <f>IF(C2866&gt;'C'!$Q$7,"",VLOOKUP(C2866,'C'!$O$9:$P$10,2,FALSE))</f>
        <v/>
      </c>
    </row>
    <row r="2867" spans="2:4" x14ac:dyDescent="0.2">
      <c r="B2867" s="431">
        <f>IF(LEFT($D2867,Dashboard!$N$4)=Dashboard!$N$5,MAX($B$4:$B2866)+1,0)</f>
        <v>0</v>
      </c>
      <c r="C2867" s="24">
        <v>2863</v>
      </c>
      <c r="D2867" s="432" t="str">
        <f>IF(C2867&gt;'C'!$Q$7,"",VLOOKUP(C2867,'C'!$O$9:$P$10,2,FALSE))</f>
        <v/>
      </c>
    </row>
    <row r="2868" spans="2:4" x14ac:dyDescent="0.2">
      <c r="B2868" s="431">
        <f>IF(LEFT($D2868,Dashboard!$N$4)=Dashboard!$N$5,MAX($B$4:$B2867)+1,0)</f>
        <v>0</v>
      </c>
      <c r="C2868" s="24">
        <v>2864</v>
      </c>
      <c r="D2868" s="432" t="str">
        <f>IF(C2868&gt;'C'!$Q$7,"",VLOOKUP(C2868,'C'!$O$9:$P$10,2,FALSE))</f>
        <v/>
      </c>
    </row>
    <row r="2869" spans="2:4" x14ac:dyDescent="0.2">
      <c r="B2869" s="431">
        <f>IF(LEFT($D2869,Dashboard!$N$4)=Dashboard!$N$5,MAX($B$4:$B2868)+1,0)</f>
        <v>0</v>
      </c>
      <c r="C2869" s="24">
        <v>2865</v>
      </c>
      <c r="D2869" s="432" t="str">
        <f>IF(C2869&gt;'C'!$Q$7,"",VLOOKUP(C2869,'C'!$O$9:$P$10,2,FALSE))</f>
        <v/>
      </c>
    </row>
    <row r="2870" spans="2:4" x14ac:dyDescent="0.2">
      <c r="B2870" s="431">
        <f>IF(LEFT($D2870,Dashboard!$N$4)=Dashboard!$N$5,MAX($B$4:$B2869)+1,0)</f>
        <v>0</v>
      </c>
      <c r="C2870" s="24">
        <v>2866</v>
      </c>
      <c r="D2870" s="432" t="str">
        <f>IF(C2870&gt;'C'!$Q$7,"",VLOOKUP(C2870,'C'!$O$9:$P$10,2,FALSE))</f>
        <v/>
      </c>
    </row>
    <row r="2871" spans="2:4" x14ac:dyDescent="0.2">
      <c r="B2871" s="431">
        <f>IF(LEFT($D2871,Dashboard!$N$4)=Dashboard!$N$5,MAX($B$4:$B2870)+1,0)</f>
        <v>0</v>
      </c>
      <c r="C2871" s="24">
        <v>2867</v>
      </c>
      <c r="D2871" s="432" t="str">
        <f>IF(C2871&gt;'C'!$Q$7,"",VLOOKUP(C2871,'C'!$O$9:$P$10,2,FALSE))</f>
        <v/>
      </c>
    </row>
    <row r="2872" spans="2:4" x14ac:dyDescent="0.2">
      <c r="B2872" s="431">
        <f>IF(LEFT($D2872,Dashboard!$N$4)=Dashboard!$N$5,MAX($B$4:$B2871)+1,0)</f>
        <v>0</v>
      </c>
      <c r="C2872" s="24">
        <v>2868</v>
      </c>
      <c r="D2872" s="432" t="str">
        <f>IF(C2872&gt;'C'!$Q$7,"",VLOOKUP(C2872,'C'!$O$9:$P$10,2,FALSE))</f>
        <v/>
      </c>
    </row>
    <row r="2873" spans="2:4" x14ac:dyDescent="0.2">
      <c r="B2873" s="431">
        <f>IF(LEFT($D2873,Dashboard!$N$4)=Dashboard!$N$5,MAX($B$4:$B2872)+1,0)</f>
        <v>0</v>
      </c>
      <c r="C2873" s="24">
        <v>2869</v>
      </c>
      <c r="D2873" s="432" t="str">
        <f>IF(C2873&gt;'C'!$Q$7,"",VLOOKUP(C2873,'C'!$O$9:$P$10,2,FALSE))</f>
        <v/>
      </c>
    </row>
    <row r="2874" spans="2:4" x14ac:dyDescent="0.2">
      <c r="B2874" s="431">
        <f>IF(LEFT($D2874,Dashboard!$N$4)=Dashboard!$N$5,MAX($B$4:$B2873)+1,0)</f>
        <v>0</v>
      </c>
      <c r="C2874" s="24">
        <v>2870</v>
      </c>
      <c r="D2874" s="432" t="str">
        <f>IF(C2874&gt;'C'!$Q$7,"",VLOOKUP(C2874,'C'!$O$9:$P$10,2,FALSE))</f>
        <v/>
      </c>
    </row>
    <row r="2875" spans="2:4" x14ac:dyDescent="0.2">
      <c r="B2875" s="431">
        <f>IF(LEFT($D2875,Dashboard!$N$4)=Dashboard!$N$5,MAX($B$4:$B2874)+1,0)</f>
        <v>0</v>
      </c>
      <c r="C2875" s="24">
        <v>2871</v>
      </c>
      <c r="D2875" s="432" t="str">
        <f>IF(C2875&gt;'C'!$Q$7,"",VLOOKUP(C2875,'C'!$O$9:$P$10,2,FALSE))</f>
        <v/>
      </c>
    </row>
    <row r="2876" spans="2:4" x14ac:dyDescent="0.2">
      <c r="B2876" s="431">
        <f>IF(LEFT($D2876,Dashboard!$N$4)=Dashboard!$N$5,MAX($B$4:$B2875)+1,0)</f>
        <v>0</v>
      </c>
      <c r="C2876" s="24">
        <v>2872</v>
      </c>
      <c r="D2876" s="432" t="str">
        <f>IF(C2876&gt;'C'!$Q$7,"",VLOOKUP(C2876,'C'!$O$9:$P$10,2,FALSE))</f>
        <v/>
      </c>
    </row>
    <row r="2877" spans="2:4" x14ac:dyDescent="0.2">
      <c r="B2877" s="431">
        <f>IF(LEFT($D2877,Dashboard!$N$4)=Dashboard!$N$5,MAX($B$4:$B2876)+1,0)</f>
        <v>0</v>
      </c>
      <c r="C2877" s="24">
        <v>2873</v>
      </c>
      <c r="D2877" s="432" t="str">
        <f>IF(C2877&gt;'C'!$Q$7,"",VLOOKUP(C2877,'C'!$O$9:$P$10,2,FALSE))</f>
        <v/>
      </c>
    </row>
    <row r="2878" spans="2:4" x14ac:dyDescent="0.2">
      <c r="B2878" s="431">
        <f>IF(LEFT($D2878,Dashboard!$N$4)=Dashboard!$N$5,MAX($B$4:$B2877)+1,0)</f>
        <v>0</v>
      </c>
      <c r="C2878" s="24">
        <v>2874</v>
      </c>
      <c r="D2878" s="432" t="str">
        <f>IF(C2878&gt;'C'!$Q$7,"",VLOOKUP(C2878,'C'!$O$9:$P$10,2,FALSE))</f>
        <v/>
      </c>
    </row>
    <row r="2879" spans="2:4" x14ac:dyDescent="0.2">
      <c r="B2879" s="431">
        <f>IF(LEFT($D2879,Dashboard!$N$4)=Dashboard!$N$5,MAX($B$4:$B2878)+1,0)</f>
        <v>0</v>
      </c>
      <c r="C2879" s="24">
        <v>2875</v>
      </c>
      <c r="D2879" s="432" t="str">
        <f>IF(C2879&gt;'C'!$Q$7,"",VLOOKUP(C2879,'C'!$O$9:$P$10,2,FALSE))</f>
        <v/>
      </c>
    </row>
    <row r="2880" spans="2:4" x14ac:dyDescent="0.2">
      <c r="B2880" s="431">
        <f>IF(LEFT($D2880,Dashboard!$N$4)=Dashboard!$N$5,MAX($B$4:$B2879)+1,0)</f>
        <v>0</v>
      </c>
      <c r="C2880" s="24">
        <v>2876</v>
      </c>
      <c r="D2880" s="432" t="str">
        <f>IF(C2880&gt;'C'!$Q$7,"",VLOOKUP(C2880,'C'!$O$9:$P$10,2,FALSE))</f>
        <v/>
      </c>
    </row>
    <row r="2881" spans="2:4" x14ac:dyDescent="0.2">
      <c r="B2881" s="431">
        <f>IF(LEFT($D2881,Dashboard!$N$4)=Dashboard!$N$5,MAX($B$4:$B2880)+1,0)</f>
        <v>0</v>
      </c>
      <c r="C2881" s="24">
        <v>2877</v>
      </c>
      <c r="D2881" s="432" t="str">
        <f>IF(C2881&gt;'C'!$Q$7,"",VLOOKUP(C2881,'C'!$O$9:$P$10,2,FALSE))</f>
        <v/>
      </c>
    </row>
    <row r="2882" spans="2:4" x14ac:dyDescent="0.2">
      <c r="B2882" s="431">
        <f>IF(LEFT($D2882,Dashboard!$N$4)=Dashboard!$N$5,MAX($B$4:$B2881)+1,0)</f>
        <v>0</v>
      </c>
      <c r="C2882" s="24">
        <v>2878</v>
      </c>
      <c r="D2882" s="432" t="str">
        <f>IF(C2882&gt;'C'!$Q$7,"",VLOOKUP(C2882,'C'!$O$9:$P$10,2,FALSE))</f>
        <v/>
      </c>
    </row>
    <row r="2883" spans="2:4" x14ac:dyDescent="0.2">
      <c r="B2883" s="431">
        <f>IF(LEFT($D2883,Dashboard!$N$4)=Dashboard!$N$5,MAX($B$4:$B2882)+1,0)</f>
        <v>0</v>
      </c>
      <c r="C2883" s="24">
        <v>2879</v>
      </c>
      <c r="D2883" s="432" t="str">
        <f>IF(C2883&gt;'C'!$Q$7,"",VLOOKUP(C2883,'C'!$O$9:$P$10,2,FALSE))</f>
        <v/>
      </c>
    </row>
    <row r="2884" spans="2:4" x14ac:dyDescent="0.2">
      <c r="B2884" s="431">
        <f>IF(LEFT($D2884,Dashboard!$N$4)=Dashboard!$N$5,MAX($B$4:$B2883)+1,0)</f>
        <v>0</v>
      </c>
      <c r="C2884" s="24">
        <v>2880</v>
      </c>
      <c r="D2884" s="432" t="str">
        <f>IF(C2884&gt;'C'!$Q$7,"",VLOOKUP(C2884,'C'!$O$9:$P$10,2,FALSE))</f>
        <v/>
      </c>
    </row>
    <row r="2885" spans="2:4" x14ac:dyDescent="0.2">
      <c r="B2885" s="431">
        <f>IF(LEFT($D2885,Dashboard!$N$4)=Dashboard!$N$5,MAX($B$4:$B2884)+1,0)</f>
        <v>0</v>
      </c>
      <c r="C2885" s="24">
        <v>2881</v>
      </c>
      <c r="D2885" s="432" t="str">
        <f>IF(C2885&gt;'C'!$Q$7,"",VLOOKUP(C2885,'C'!$O$9:$P$10,2,FALSE))</f>
        <v/>
      </c>
    </row>
    <row r="2886" spans="2:4" x14ac:dyDescent="0.2">
      <c r="B2886" s="431">
        <f>IF(LEFT($D2886,Dashboard!$N$4)=Dashboard!$N$5,MAX($B$4:$B2885)+1,0)</f>
        <v>0</v>
      </c>
      <c r="C2886" s="24">
        <v>2882</v>
      </c>
      <c r="D2886" s="432" t="str">
        <f>IF(C2886&gt;'C'!$Q$7,"",VLOOKUP(C2886,'C'!$O$9:$P$10,2,FALSE))</f>
        <v/>
      </c>
    </row>
    <row r="2887" spans="2:4" x14ac:dyDescent="0.2">
      <c r="B2887" s="431">
        <f>IF(LEFT($D2887,Dashboard!$N$4)=Dashboard!$N$5,MAX($B$4:$B2886)+1,0)</f>
        <v>0</v>
      </c>
      <c r="C2887" s="24">
        <v>2883</v>
      </c>
      <c r="D2887" s="432" t="str">
        <f>IF(C2887&gt;'C'!$Q$7,"",VLOOKUP(C2887,'C'!$O$9:$P$10,2,FALSE))</f>
        <v/>
      </c>
    </row>
    <row r="2888" spans="2:4" x14ac:dyDescent="0.2">
      <c r="B2888" s="431">
        <f>IF(LEFT($D2888,Dashboard!$N$4)=Dashboard!$N$5,MAX($B$4:$B2887)+1,0)</f>
        <v>0</v>
      </c>
      <c r="C2888" s="24">
        <v>2884</v>
      </c>
      <c r="D2888" s="432" t="str">
        <f>IF(C2888&gt;'C'!$Q$7,"",VLOOKUP(C2888,'C'!$O$9:$P$10,2,FALSE))</f>
        <v/>
      </c>
    </row>
    <row r="2889" spans="2:4" x14ac:dyDescent="0.2">
      <c r="B2889" s="431">
        <f>IF(LEFT($D2889,Dashboard!$N$4)=Dashboard!$N$5,MAX($B$4:$B2888)+1,0)</f>
        <v>0</v>
      </c>
      <c r="C2889" s="24">
        <v>2885</v>
      </c>
      <c r="D2889" s="432" t="str">
        <f>IF(C2889&gt;'C'!$Q$7,"",VLOOKUP(C2889,'C'!$O$9:$P$10,2,FALSE))</f>
        <v/>
      </c>
    </row>
    <row r="2890" spans="2:4" x14ac:dyDescent="0.2">
      <c r="B2890" s="431">
        <f>IF(LEFT($D2890,Dashboard!$N$4)=Dashboard!$N$5,MAX($B$4:$B2889)+1,0)</f>
        <v>0</v>
      </c>
      <c r="C2890" s="24">
        <v>2886</v>
      </c>
      <c r="D2890" s="432" t="str">
        <f>IF(C2890&gt;'C'!$Q$7,"",VLOOKUP(C2890,'C'!$O$9:$P$10,2,FALSE))</f>
        <v/>
      </c>
    </row>
    <row r="2891" spans="2:4" x14ac:dyDescent="0.2">
      <c r="B2891" s="431">
        <f>IF(LEFT($D2891,Dashboard!$N$4)=Dashboard!$N$5,MAX($B$4:$B2890)+1,0)</f>
        <v>0</v>
      </c>
      <c r="C2891" s="24">
        <v>2887</v>
      </c>
      <c r="D2891" s="432" t="str">
        <f>IF(C2891&gt;'C'!$Q$7,"",VLOOKUP(C2891,'C'!$O$9:$P$10,2,FALSE))</f>
        <v/>
      </c>
    </row>
    <row r="2892" spans="2:4" x14ac:dyDescent="0.2">
      <c r="B2892" s="431">
        <f>IF(LEFT($D2892,Dashboard!$N$4)=Dashboard!$N$5,MAX($B$4:$B2891)+1,0)</f>
        <v>0</v>
      </c>
      <c r="C2892" s="24">
        <v>2888</v>
      </c>
      <c r="D2892" s="432" t="str">
        <f>IF(C2892&gt;'C'!$Q$7,"",VLOOKUP(C2892,'C'!$O$9:$P$10,2,FALSE))</f>
        <v/>
      </c>
    </row>
    <row r="2893" spans="2:4" x14ac:dyDescent="0.2">
      <c r="B2893" s="431">
        <f>IF(LEFT($D2893,Dashboard!$N$4)=Dashboard!$N$5,MAX($B$4:$B2892)+1,0)</f>
        <v>0</v>
      </c>
      <c r="C2893" s="24">
        <v>2889</v>
      </c>
      <c r="D2893" s="432" t="str">
        <f>IF(C2893&gt;'C'!$Q$7,"",VLOOKUP(C2893,'C'!$O$9:$P$10,2,FALSE))</f>
        <v/>
      </c>
    </row>
    <row r="2894" spans="2:4" x14ac:dyDescent="0.2">
      <c r="B2894" s="431">
        <f>IF(LEFT($D2894,Dashboard!$N$4)=Dashboard!$N$5,MAX($B$4:$B2893)+1,0)</f>
        <v>0</v>
      </c>
      <c r="C2894" s="24">
        <v>2890</v>
      </c>
      <c r="D2894" s="432" t="str">
        <f>IF(C2894&gt;'C'!$Q$7,"",VLOOKUP(C2894,'C'!$O$9:$P$10,2,FALSE))</f>
        <v/>
      </c>
    </row>
    <row r="2895" spans="2:4" x14ac:dyDescent="0.2">
      <c r="B2895" s="431">
        <f>IF(LEFT($D2895,Dashboard!$N$4)=Dashboard!$N$5,MAX($B$4:$B2894)+1,0)</f>
        <v>0</v>
      </c>
      <c r="C2895" s="24">
        <v>2891</v>
      </c>
      <c r="D2895" s="432" t="str">
        <f>IF(C2895&gt;'C'!$Q$7,"",VLOOKUP(C2895,'C'!$O$9:$P$10,2,FALSE))</f>
        <v/>
      </c>
    </row>
    <row r="2896" spans="2:4" x14ac:dyDescent="0.2">
      <c r="B2896" s="431">
        <f>IF(LEFT($D2896,Dashboard!$N$4)=Dashboard!$N$5,MAX($B$4:$B2895)+1,0)</f>
        <v>0</v>
      </c>
      <c r="C2896" s="24">
        <v>2892</v>
      </c>
      <c r="D2896" s="432" t="str">
        <f>IF(C2896&gt;'C'!$Q$7,"",VLOOKUP(C2896,'C'!$O$9:$P$10,2,FALSE))</f>
        <v/>
      </c>
    </row>
    <row r="2897" spans="2:4" x14ac:dyDescent="0.2">
      <c r="B2897" s="431">
        <f>IF(LEFT($D2897,Dashboard!$N$4)=Dashboard!$N$5,MAX($B$4:$B2896)+1,0)</f>
        <v>0</v>
      </c>
      <c r="C2897" s="24">
        <v>2893</v>
      </c>
      <c r="D2897" s="432" t="str">
        <f>IF(C2897&gt;'C'!$Q$7,"",VLOOKUP(C2897,'C'!$O$9:$P$10,2,FALSE))</f>
        <v/>
      </c>
    </row>
    <row r="2898" spans="2:4" x14ac:dyDescent="0.2">
      <c r="B2898" s="431">
        <f>IF(LEFT($D2898,Dashboard!$N$4)=Dashboard!$N$5,MAX($B$4:$B2897)+1,0)</f>
        <v>0</v>
      </c>
      <c r="C2898" s="24">
        <v>2894</v>
      </c>
      <c r="D2898" s="432" t="str">
        <f>IF(C2898&gt;'C'!$Q$7,"",VLOOKUP(C2898,'C'!$O$9:$P$10,2,FALSE))</f>
        <v/>
      </c>
    </row>
    <row r="2899" spans="2:4" x14ac:dyDescent="0.2">
      <c r="B2899" s="431">
        <f>IF(LEFT($D2899,Dashboard!$N$4)=Dashboard!$N$5,MAX($B$4:$B2898)+1,0)</f>
        <v>0</v>
      </c>
      <c r="C2899" s="24">
        <v>2895</v>
      </c>
      <c r="D2899" s="432" t="str">
        <f>IF(C2899&gt;'C'!$Q$7,"",VLOOKUP(C2899,'C'!$O$9:$P$10,2,FALSE))</f>
        <v/>
      </c>
    </row>
    <row r="2900" spans="2:4" x14ac:dyDescent="0.2">
      <c r="B2900" s="431">
        <f>IF(LEFT($D2900,Dashboard!$N$4)=Dashboard!$N$5,MAX($B$4:$B2899)+1,0)</f>
        <v>0</v>
      </c>
      <c r="C2900" s="24">
        <v>2896</v>
      </c>
      <c r="D2900" s="432" t="str">
        <f>IF(C2900&gt;'C'!$Q$7,"",VLOOKUP(C2900,'C'!$O$9:$P$10,2,FALSE))</f>
        <v/>
      </c>
    </row>
    <row r="2901" spans="2:4" x14ac:dyDescent="0.2">
      <c r="B2901" s="431">
        <f>IF(LEFT($D2901,Dashboard!$N$4)=Dashboard!$N$5,MAX($B$4:$B2900)+1,0)</f>
        <v>0</v>
      </c>
      <c r="C2901" s="24">
        <v>2897</v>
      </c>
      <c r="D2901" s="432" t="str">
        <f>IF(C2901&gt;'C'!$Q$7,"",VLOOKUP(C2901,'C'!$O$9:$P$10,2,FALSE))</f>
        <v/>
      </c>
    </row>
    <row r="2902" spans="2:4" x14ac:dyDescent="0.2">
      <c r="B2902" s="431">
        <f>IF(LEFT($D2902,Dashboard!$N$4)=Dashboard!$N$5,MAX($B$4:$B2901)+1,0)</f>
        <v>0</v>
      </c>
      <c r="C2902" s="24">
        <v>2898</v>
      </c>
      <c r="D2902" s="432" t="str">
        <f>IF(C2902&gt;'C'!$Q$7,"",VLOOKUP(C2902,'C'!$O$9:$P$10,2,FALSE))</f>
        <v/>
      </c>
    </row>
    <row r="2903" spans="2:4" x14ac:dyDescent="0.2">
      <c r="B2903" s="431">
        <f>IF(LEFT($D2903,Dashboard!$N$4)=Dashboard!$N$5,MAX($B$4:$B2902)+1,0)</f>
        <v>0</v>
      </c>
      <c r="C2903" s="24">
        <v>2899</v>
      </c>
      <c r="D2903" s="432" t="str">
        <f>IF(C2903&gt;'C'!$Q$7,"",VLOOKUP(C2903,'C'!$O$9:$P$10,2,FALSE))</f>
        <v/>
      </c>
    </row>
    <row r="2904" spans="2:4" x14ac:dyDescent="0.2">
      <c r="B2904" s="431">
        <f>IF(LEFT($D2904,Dashboard!$N$4)=Dashboard!$N$5,MAX($B$4:$B2903)+1,0)</f>
        <v>0</v>
      </c>
      <c r="C2904" s="24">
        <v>2900</v>
      </c>
      <c r="D2904" s="432" t="str">
        <f>IF(C2904&gt;'C'!$Q$7,"",VLOOKUP(C2904,'C'!$O$9:$P$10,2,FALSE))</f>
        <v/>
      </c>
    </row>
    <row r="2905" spans="2:4" x14ac:dyDescent="0.2">
      <c r="B2905" s="431">
        <f>IF(LEFT($D2905,Dashboard!$N$4)=Dashboard!$N$5,MAX($B$4:$B2904)+1,0)</f>
        <v>0</v>
      </c>
      <c r="C2905" s="24">
        <v>2901</v>
      </c>
      <c r="D2905" s="432" t="str">
        <f>IF(C2905&gt;'C'!$Q$7,"",VLOOKUP(C2905,'C'!$O$9:$P$10,2,FALSE))</f>
        <v/>
      </c>
    </row>
    <row r="2906" spans="2:4" x14ac:dyDescent="0.2">
      <c r="B2906" s="431">
        <f>IF(LEFT($D2906,Dashboard!$N$4)=Dashboard!$N$5,MAX($B$4:$B2905)+1,0)</f>
        <v>0</v>
      </c>
      <c r="C2906" s="24">
        <v>2902</v>
      </c>
      <c r="D2906" s="432" t="str">
        <f>IF(C2906&gt;'C'!$Q$7,"",VLOOKUP(C2906,'C'!$O$9:$P$10,2,FALSE))</f>
        <v/>
      </c>
    </row>
    <row r="2907" spans="2:4" x14ac:dyDescent="0.2">
      <c r="B2907" s="431">
        <f>IF(LEFT($D2907,Dashboard!$N$4)=Dashboard!$N$5,MAX($B$4:$B2906)+1,0)</f>
        <v>0</v>
      </c>
      <c r="C2907" s="24">
        <v>2903</v>
      </c>
      <c r="D2907" s="432" t="str">
        <f>IF(C2907&gt;'C'!$Q$7,"",VLOOKUP(C2907,'C'!$O$9:$P$10,2,FALSE))</f>
        <v/>
      </c>
    </row>
    <row r="2908" spans="2:4" x14ac:dyDescent="0.2">
      <c r="B2908" s="431">
        <f>IF(LEFT($D2908,Dashboard!$N$4)=Dashboard!$N$5,MAX($B$4:$B2907)+1,0)</f>
        <v>0</v>
      </c>
      <c r="C2908" s="24">
        <v>2904</v>
      </c>
      <c r="D2908" s="432" t="str">
        <f>IF(C2908&gt;'C'!$Q$7,"",VLOOKUP(C2908,'C'!$O$9:$P$10,2,FALSE))</f>
        <v/>
      </c>
    </row>
    <row r="2909" spans="2:4" x14ac:dyDescent="0.2">
      <c r="B2909" s="431">
        <f>IF(LEFT($D2909,Dashboard!$N$4)=Dashboard!$N$5,MAX($B$4:$B2908)+1,0)</f>
        <v>0</v>
      </c>
      <c r="C2909" s="24">
        <v>2905</v>
      </c>
      <c r="D2909" s="432" t="str">
        <f>IF(C2909&gt;'C'!$Q$7,"",VLOOKUP(C2909,'C'!$O$9:$P$10,2,FALSE))</f>
        <v/>
      </c>
    </row>
    <row r="2910" spans="2:4" x14ac:dyDescent="0.2">
      <c r="B2910" s="431">
        <f>IF(LEFT($D2910,Dashboard!$N$4)=Dashboard!$N$5,MAX($B$4:$B2909)+1,0)</f>
        <v>0</v>
      </c>
      <c r="C2910" s="24">
        <v>2906</v>
      </c>
      <c r="D2910" s="432" t="str">
        <f>IF(C2910&gt;'C'!$Q$7,"",VLOOKUP(C2910,'C'!$O$9:$P$10,2,FALSE))</f>
        <v/>
      </c>
    </row>
    <row r="2911" spans="2:4" x14ac:dyDescent="0.2">
      <c r="B2911" s="431">
        <f>IF(LEFT($D2911,Dashboard!$N$4)=Dashboard!$N$5,MAX($B$4:$B2910)+1,0)</f>
        <v>0</v>
      </c>
      <c r="C2911" s="24">
        <v>2907</v>
      </c>
      <c r="D2911" s="432" t="str">
        <f>IF(C2911&gt;'C'!$Q$7,"",VLOOKUP(C2911,'C'!$O$9:$P$10,2,FALSE))</f>
        <v/>
      </c>
    </row>
    <row r="2912" spans="2:4" x14ac:dyDescent="0.2">
      <c r="B2912" s="431">
        <f>IF(LEFT($D2912,Dashboard!$N$4)=Dashboard!$N$5,MAX($B$4:$B2911)+1,0)</f>
        <v>0</v>
      </c>
      <c r="C2912" s="24">
        <v>2908</v>
      </c>
      <c r="D2912" s="432" t="str">
        <f>IF(C2912&gt;'C'!$Q$7,"",VLOOKUP(C2912,'C'!$O$9:$P$10,2,FALSE))</f>
        <v/>
      </c>
    </row>
    <row r="2913" spans="2:4" x14ac:dyDescent="0.2">
      <c r="B2913" s="431">
        <f>IF(LEFT($D2913,Dashboard!$N$4)=Dashboard!$N$5,MAX($B$4:$B2912)+1,0)</f>
        <v>0</v>
      </c>
      <c r="C2913" s="24">
        <v>2909</v>
      </c>
      <c r="D2913" s="432" t="str">
        <f>IF(C2913&gt;'C'!$Q$7,"",VLOOKUP(C2913,'C'!$O$9:$P$10,2,FALSE))</f>
        <v/>
      </c>
    </row>
    <row r="2914" spans="2:4" x14ac:dyDescent="0.2">
      <c r="B2914" s="431">
        <f>IF(LEFT($D2914,Dashboard!$N$4)=Dashboard!$N$5,MAX($B$4:$B2913)+1,0)</f>
        <v>0</v>
      </c>
      <c r="C2914" s="24">
        <v>2910</v>
      </c>
      <c r="D2914" s="432" t="str">
        <f>IF(C2914&gt;'C'!$Q$7,"",VLOOKUP(C2914,'C'!$O$9:$P$10,2,FALSE))</f>
        <v/>
      </c>
    </row>
    <row r="2915" spans="2:4" x14ac:dyDescent="0.2">
      <c r="B2915" s="431">
        <f>IF(LEFT($D2915,Dashboard!$N$4)=Dashboard!$N$5,MAX($B$4:$B2914)+1,0)</f>
        <v>0</v>
      </c>
      <c r="C2915" s="24">
        <v>2911</v>
      </c>
      <c r="D2915" s="432" t="str">
        <f>IF(C2915&gt;'C'!$Q$7,"",VLOOKUP(C2915,'C'!$O$9:$P$10,2,FALSE))</f>
        <v/>
      </c>
    </row>
    <row r="2916" spans="2:4" x14ac:dyDescent="0.2">
      <c r="B2916" s="431">
        <f>IF(LEFT($D2916,Dashboard!$N$4)=Dashboard!$N$5,MAX($B$4:$B2915)+1,0)</f>
        <v>0</v>
      </c>
      <c r="C2916" s="24">
        <v>2912</v>
      </c>
      <c r="D2916" s="432" t="str">
        <f>IF(C2916&gt;'C'!$Q$7,"",VLOOKUP(C2916,'C'!$O$9:$P$10,2,FALSE))</f>
        <v/>
      </c>
    </row>
    <row r="2917" spans="2:4" x14ac:dyDescent="0.2">
      <c r="B2917" s="431">
        <f>IF(LEFT($D2917,Dashboard!$N$4)=Dashboard!$N$5,MAX($B$4:$B2916)+1,0)</f>
        <v>0</v>
      </c>
      <c r="C2917" s="24">
        <v>2913</v>
      </c>
      <c r="D2917" s="432" t="str">
        <f>IF(C2917&gt;'C'!$Q$7,"",VLOOKUP(C2917,'C'!$O$9:$P$10,2,FALSE))</f>
        <v/>
      </c>
    </row>
    <row r="2918" spans="2:4" x14ac:dyDescent="0.2">
      <c r="B2918" s="431">
        <f>IF(LEFT($D2918,Dashboard!$N$4)=Dashboard!$N$5,MAX($B$4:$B2917)+1,0)</f>
        <v>0</v>
      </c>
      <c r="C2918" s="24">
        <v>2914</v>
      </c>
      <c r="D2918" s="432" t="str">
        <f>IF(C2918&gt;'C'!$Q$7,"",VLOOKUP(C2918,'C'!$O$9:$P$10,2,FALSE))</f>
        <v/>
      </c>
    </row>
    <row r="2919" spans="2:4" x14ac:dyDescent="0.2">
      <c r="B2919" s="431">
        <f>IF(LEFT($D2919,Dashboard!$N$4)=Dashboard!$N$5,MAX($B$4:$B2918)+1,0)</f>
        <v>0</v>
      </c>
      <c r="C2919" s="24">
        <v>2915</v>
      </c>
      <c r="D2919" s="432" t="str">
        <f>IF(C2919&gt;'C'!$Q$7,"",VLOOKUP(C2919,'C'!$O$9:$P$10,2,FALSE))</f>
        <v/>
      </c>
    </row>
    <row r="2920" spans="2:4" x14ac:dyDescent="0.2">
      <c r="B2920" s="431">
        <f>IF(LEFT($D2920,Dashboard!$N$4)=Dashboard!$N$5,MAX($B$4:$B2919)+1,0)</f>
        <v>0</v>
      </c>
      <c r="C2920" s="24">
        <v>2916</v>
      </c>
      <c r="D2920" s="432" t="str">
        <f>IF(C2920&gt;'C'!$Q$7,"",VLOOKUP(C2920,'C'!$O$9:$P$10,2,FALSE))</f>
        <v/>
      </c>
    </row>
    <row r="2921" spans="2:4" x14ac:dyDescent="0.2">
      <c r="B2921" s="431">
        <f>IF(LEFT($D2921,Dashboard!$N$4)=Dashboard!$N$5,MAX($B$4:$B2920)+1,0)</f>
        <v>0</v>
      </c>
      <c r="C2921" s="24">
        <v>2917</v>
      </c>
      <c r="D2921" s="432" t="str">
        <f>IF(C2921&gt;'C'!$Q$7,"",VLOOKUP(C2921,'C'!$O$9:$P$10,2,FALSE))</f>
        <v/>
      </c>
    </row>
    <row r="2922" spans="2:4" x14ac:dyDescent="0.2">
      <c r="B2922" s="431">
        <f>IF(LEFT($D2922,Dashboard!$N$4)=Dashboard!$N$5,MAX($B$4:$B2921)+1,0)</f>
        <v>0</v>
      </c>
      <c r="C2922" s="24">
        <v>2918</v>
      </c>
      <c r="D2922" s="432" t="str">
        <f>IF(C2922&gt;'C'!$Q$7,"",VLOOKUP(C2922,'C'!$O$9:$P$10,2,FALSE))</f>
        <v/>
      </c>
    </row>
    <row r="2923" spans="2:4" x14ac:dyDescent="0.2">
      <c r="B2923" s="431">
        <f>IF(LEFT($D2923,Dashboard!$N$4)=Dashboard!$N$5,MAX($B$4:$B2922)+1,0)</f>
        <v>0</v>
      </c>
      <c r="C2923" s="24">
        <v>2919</v>
      </c>
      <c r="D2923" s="432" t="str">
        <f>IF(C2923&gt;'C'!$Q$7,"",VLOOKUP(C2923,'C'!$O$9:$P$10,2,FALSE))</f>
        <v/>
      </c>
    </row>
    <row r="2924" spans="2:4" x14ac:dyDescent="0.2">
      <c r="B2924" s="431">
        <f>IF(LEFT($D2924,Dashboard!$N$4)=Dashboard!$N$5,MAX($B$4:$B2923)+1,0)</f>
        <v>0</v>
      </c>
      <c r="C2924" s="24">
        <v>2920</v>
      </c>
      <c r="D2924" s="432" t="str">
        <f>IF(C2924&gt;'C'!$Q$7,"",VLOOKUP(C2924,'C'!$O$9:$P$10,2,FALSE))</f>
        <v/>
      </c>
    </row>
    <row r="2925" spans="2:4" x14ac:dyDescent="0.2">
      <c r="B2925" s="431">
        <f>IF(LEFT($D2925,Dashboard!$N$4)=Dashboard!$N$5,MAX($B$4:$B2924)+1,0)</f>
        <v>0</v>
      </c>
      <c r="C2925" s="24">
        <v>2921</v>
      </c>
      <c r="D2925" s="432" t="str">
        <f>IF(C2925&gt;'C'!$Q$7,"",VLOOKUP(C2925,'C'!$O$9:$P$10,2,FALSE))</f>
        <v/>
      </c>
    </row>
    <row r="2926" spans="2:4" x14ac:dyDescent="0.2">
      <c r="B2926" s="431">
        <f>IF(LEFT($D2926,Dashboard!$N$4)=Dashboard!$N$5,MAX($B$4:$B2925)+1,0)</f>
        <v>0</v>
      </c>
      <c r="C2926" s="24">
        <v>2922</v>
      </c>
      <c r="D2926" s="432" t="str">
        <f>IF(C2926&gt;'C'!$Q$7,"",VLOOKUP(C2926,'C'!$O$9:$P$10,2,FALSE))</f>
        <v/>
      </c>
    </row>
    <row r="2927" spans="2:4" x14ac:dyDescent="0.2">
      <c r="B2927" s="431">
        <f>IF(LEFT($D2927,Dashboard!$N$4)=Dashboard!$N$5,MAX($B$4:$B2926)+1,0)</f>
        <v>0</v>
      </c>
      <c r="C2927" s="24">
        <v>2923</v>
      </c>
      <c r="D2927" s="432" t="str">
        <f>IF(C2927&gt;'C'!$Q$7,"",VLOOKUP(C2927,'C'!$O$9:$P$10,2,FALSE))</f>
        <v/>
      </c>
    </row>
    <row r="2928" spans="2:4" x14ac:dyDescent="0.2">
      <c r="B2928" s="431">
        <f>IF(LEFT($D2928,Dashboard!$N$4)=Dashboard!$N$5,MAX($B$4:$B2927)+1,0)</f>
        <v>0</v>
      </c>
      <c r="C2928" s="24">
        <v>2924</v>
      </c>
      <c r="D2928" s="432" t="str">
        <f>IF(C2928&gt;'C'!$Q$7,"",VLOOKUP(C2928,'C'!$O$9:$P$10,2,FALSE))</f>
        <v/>
      </c>
    </row>
    <row r="2929" spans="2:4" x14ac:dyDescent="0.2">
      <c r="B2929" s="431">
        <f>IF(LEFT($D2929,Dashboard!$N$4)=Dashboard!$N$5,MAX($B$4:$B2928)+1,0)</f>
        <v>0</v>
      </c>
      <c r="C2929" s="24">
        <v>2925</v>
      </c>
      <c r="D2929" s="432" t="str">
        <f>IF(C2929&gt;'C'!$Q$7,"",VLOOKUP(C2929,'C'!$O$9:$P$10,2,FALSE))</f>
        <v/>
      </c>
    </row>
    <row r="2930" spans="2:4" x14ac:dyDescent="0.2">
      <c r="B2930" s="431">
        <f>IF(LEFT($D2930,Dashboard!$N$4)=Dashboard!$N$5,MAX($B$4:$B2929)+1,0)</f>
        <v>0</v>
      </c>
      <c r="C2930" s="24">
        <v>2926</v>
      </c>
      <c r="D2930" s="432" t="str">
        <f>IF(C2930&gt;'C'!$Q$7,"",VLOOKUP(C2930,'C'!$O$9:$P$10,2,FALSE))</f>
        <v/>
      </c>
    </row>
    <row r="2931" spans="2:4" x14ac:dyDescent="0.2">
      <c r="B2931" s="431">
        <f>IF(LEFT($D2931,Dashboard!$N$4)=Dashboard!$N$5,MAX($B$4:$B2930)+1,0)</f>
        <v>0</v>
      </c>
      <c r="C2931" s="24">
        <v>2927</v>
      </c>
      <c r="D2931" s="432" t="str">
        <f>IF(C2931&gt;'C'!$Q$7,"",VLOOKUP(C2931,'C'!$O$9:$P$10,2,FALSE))</f>
        <v/>
      </c>
    </row>
    <row r="2932" spans="2:4" x14ac:dyDescent="0.2">
      <c r="B2932" s="431">
        <f>IF(LEFT($D2932,Dashboard!$N$4)=Dashboard!$N$5,MAX($B$4:$B2931)+1,0)</f>
        <v>0</v>
      </c>
      <c r="C2932" s="24">
        <v>2928</v>
      </c>
      <c r="D2932" s="432" t="str">
        <f>IF(C2932&gt;'C'!$Q$7,"",VLOOKUP(C2932,'C'!$O$9:$P$10,2,FALSE))</f>
        <v/>
      </c>
    </row>
    <row r="2933" spans="2:4" x14ac:dyDescent="0.2">
      <c r="B2933" s="431">
        <f>IF(LEFT($D2933,Dashboard!$N$4)=Dashboard!$N$5,MAX($B$4:$B2932)+1,0)</f>
        <v>0</v>
      </c>
      <c r="C2933" s="24">
        <v>2929</v>
      </c>
      <c r="D2933" s="432" t="str">
        <f>IF(C2933&gt;'C'!$Q$7,"",VLOOKUP(C2933,'C'!$O$9:$P$10,2,FALSE))</f>
        <v/>
      </c>
    </row>
    <row r="2934" spans="2:4" x14ac:dyDescent="0.2">
      <c r="B2934" s="431">
        <f>IF(LEFT($D2934,Dashboard!$N$4)=Dashboard!$N$5,MAX($B$4:$B2933)+1,0)</f>
        <v>0</v>
      </c>
      <c r="C2934" s="24">
        <v>2930</v>
      </c>
      <c r="D2934" s="432" t="str">
        <f>IF(C2934&gt;'C'!$Q$7,"",VLOOKUP(C2934,'C'!$O$9:$P$10,2,FALSE))</f>
        <v/>
      </c>
    </row>
    <row r="2935" spans="2:4" x14ac:dyDescent="0.2">
      <c r="B2935" s="431">
        <f>IF(LEFT($D2935,Dashboard!$N$4)=Dashboard!$N$5,MAX($B$4:$B2934)+1,0)</f>
        <v>0</v>
      </c>
      <c r="C2935" s="24">
        <v>2931</v>
      </c>
      <c r="D2935" s="432" t="str">
        <f>IF(C2935&gt;'C'!$Q$7,"",VLOOKUP(C2935,'C'!$O$9:$P$10,2,FALSE))</f>
        <v/>
      </c>
    </row>
    <row r="2936" spans="2:4" x14ac:dyDescent="0.2">
      <c r="B2936" s="431">
        <f>IF(LEFT($D2936,Dashboard!$N$4)=Dashboard!$N$5,MAX($B$4:$B2935)+1,0)</f>
        <v>0</v>
      </c>
      <c r="C2936" s="24">
        <v>2932</v>
      </c>
      <c r="D2936" s="432" t="str">
        <f>IF(C2936&gt;'C'!$Q$7,"",VLOOKUP(C2936,'C'!$O$9:$P$10,2,FALSE))</f>
        <v/>
      </c>
    </row>
    <row r="2937" spans="2:4" x14ac:dyDescent="0.2">
      <c r="B2937" s="431">
        <f>IF(LEFT($D2937,Dashboard!$N$4)=Dashboard!$N$5,MAX($B$4:$B2936)+1,0)</f>
        <v>0</v>
      </c>
      <c r="C2937" s="24">
        <v>2933</v>
      </c>
      <c r="D2937" s="432" t="str">
        <f>IF(C2937&gt;'C'!$Q$7,"",VLOOKUP(C2937,'C'!$O$9:$P$10,2,FALSE))</f>
        <v/>
      </c>
    </row>
    <row r="2938" spans="2:4" x14ac:dyDescent="0.2">
      <c r="B2938" s="431">
        <f>IF(LEFT($D2938,Dashboard!$N$4)=Dashboard!$N$5,MAX($B$4:$B2937)+1,0)</f>
        <v>0</v>
      </c>
      <c r="C2938" s="24">
        <v>2934</v>
      </c>
      <c r="D2938" s="432" t="str">
        <f>IF(C2938&gt;'C'!$Q$7,"",VLOOKUP(C2938,'C'!$O$9:$P$10,2,FALSE))</f>
        <v/>
      </c>
    </row>
    <row r="2939" spans="2:4" x14ac:dyDescent="0.2">
      <c r="B2939" s="431">
        <f>IF(LEFT($D2939,Dashboard!$N$4)=Dashboard!$N$5,MAX($B$4:$B2938)+1,0)</f>
        <v>0</v>
      </c>
      <c r="C2939" s="24">
        <v>2935</v>
      </c>
      <c r="D2939" s="432" t="str">
        <f>IF(C2939&gt;'C'!$Q$7,"",VLOOKUP(C2939,'C'!$O$9:$P$10,2,FALSE))</f>
        <v/>
      </c>
    </row>
    <row r="2940" spans="2:4" x14ac:dyDescent="0.2">
      <c r="B2940" s="431">
        <f>IF(LEFT($D2940,Dashboard!$N$4)=Dashboard!$N$5,MAX($B$4:$B2939)+1,0)</f>
        <v>0</v>
      </c>
      <c r="C2940" s="24">
        <v>2936</v>
      </c>
      <c r="D2940" s="432" t="str">
        <f>IF(C2940&gt;'C'!$Q$7,"",VLOOKUP(C2940,'C'!$O$9:$P$10,2,FALSE))</f>
        <v/>
      </c>
    </row>
    <row r="2941" spans="2:4" x14ac:dyDescent="0.2">
      <c r="B2941" s="431">
        <f>IF(LEFT($D2941,Dashboard!$N$4)=Dashboard!$N$5,MAX($B$4:$B2940)+1,0)</f>
        <v>0</v>
      </c>
      <c r="C2941" s="24">
        <v>2937</v>
      </c>
      <c r="D2941" s="432" t="str">
        <f>IF(C2941&gt;'C'!$Q$7,"",VLOOKUP(C2941,'C'!$O$9:$P$10,2,FALSE))</f>
        <v/>
      </c>
    </row>
    <row r="2942" spans="2:4" x14ac:dyDescent="0.2">
      <c r="B2942" s="431">
        <f>IF(LEFT($D2942,Dashboard!$N$4)=Dashboard!$N$5,MAX($B$4:$B2941)+1,0)</f>
        <v>0</v>
      </c>
      <c r="C2942" s="24">
        <v>2938</v>
      </c>
      <c r="D2942" s="432" t="str">
        <f>IF(C2942&gt;'C'!$Q$7,"",VLOOKUP(C2942,'C'!$O$9:$P$10,2,FALSE))</f>
        <v/>
      </c>
    </row>
    <row r="2943" spans="2:4" x14ac:dyDescent="0.2">
      <c r="B2943" s="431">
        <f>IF(LEFT($D2943,Dashboard!$N$4)=Dashboard!$N$5,MAX($B$4:$B2942)+1,0)</f>
        <v>0</v>
      </c>
      <c r="C2943" s="24">
        <v>2939</v>
      </c>
      <c r="D2943" s="432" t="str">
        <f>IF(C2943&gt;'C'!$Q$7,"",VLOOKUP(C2943,'C'!$O$9:$P$10,2,FALSE))</f>
        <v/>
      </c>
    </row>
    <row r="2944" spans="2:4" x14ac:dyDescent="0.2">
      <c r="B2944" s="431">
        <f>IF(LEFT($D2944,Dashboard!$N$4)=Dashboard!$N$5,MAX($B$4:$B2943)+1,0)</f>
        <v>0</v>
      </c>
      <c r="C2944" s="24">
        <v>2940</v>
      </c>
      <c r="D2944" s="432" t="str">
        <f>IF(C2944&gt;'C'!$Q$7,"",VLOOKUP(C2944,'C'!$O$9:$P$10,2,FALSE))</f>
        <v/>
      </c>
    </row>
    <row r="2945" spans="2:4" x14ac:dyDescent="0.2">
      <c r="B2945" s="431">
        <f>IF(LEFT($D2945,Dashboard!$N$4)=Dashboard!$N$5,MAX($B$4:$B2944)+1,0)</f>
        <v>0</v>
      </c>
      <c r="C2945" s="24">
        <v>2941</v>
      </c>
      <c r="D2945" s="432" t="str">
        <f>IF(C2945&gt;'C'!$Q$7,"",VLOOKUP(C2945,'C'!$O$9:$P$10,2,FALSE))</f>
        <v/>
      </c>
    </row>
    <row r="2946" spans="2:4" x14ac:dyDescent="0.2">
      <c r="B2946" s="431">
        <f>IF(LEFT($D2946,Dashboard!$N$4)=Dashboard!$N$5,MAX($B$4:$B2945)+1,0)</f>
        <v>0</v>
      </c>
      <c r="C2946" s="24">
        <v>2942</v>
      </c>
      <c r="D2946" s="432" t="str">
        <f>IF(C2946&gt;'C'!$Q$7,"",VLOOKUP(C2946,'C'!$O$9:$P$10,2,FALSE))</f>
        <v/>
      </c>
    </row>
    <row r="2947" spans="2:4" x14ac:dyDescent="0.2">
      <c r="B2947" s="431">
        <f>IF(LEFT($D2947,Dashboard!$N$4)=Dashboard!$N$5,MAX($B$4:$B2946)+1,0)</f>
        <v>0</v>
      </c>
      <c r="C2947" s="24">
        <v>2943</v>
      </c>
      <c r="D2947" s="432" t="str">
        <f>IF(C2947&gt;'C'!$Q$7,"",VLOOKUP(C2947,'C'!$O$9:$P$10,2,FALSE))</f>
        <v/>
      </c>
    </row>
    <row r="2948" spans="2:4" x14ac:dyDescent="0.2">
      <c r="B2948" s="431">
        <f>IF(LEFT($D2948,Dashboard!$N$4)=Dashboard!$N$5,MAX($B$4:$B2947)+1,0)</f>
        <v>0</v>
      </c>
      <c r="C2948" s="24">
        <v>2944</v>
      </c>
      <c r="D2948" s="432" t="str">
        <f>IF(C2948&gt;'C'!$Q$7,"",VLOOKUP(C2948,'C'!$O$9:$P$10,2,FALSE))</f>
        <v/>
      </c>
    </row>
    <row r="2949" spans="2:4" x14ac:dyDescent="0.2">
      <c r="B2949" s="431">
        <f>IF(LEFT($D2949,Dashboard!$N$4)=Dashboard!$N$5,MAX($B$4:$B2948)+1,0)</f>
        <v>0</v>
      </c>
      <c r="C2949" s="24">
        <v>2945</v>
      </c>
      <c r="D2949" s="432" t="str">
        <f>IF(C2949&gt;'C'!$Q$7,"",VLOOKUP(C2949,'C'!$O$9:$P$10,2,FALSE))</f>
        <v/>
      </c>
    </row>
    <row r="2950" spans="2:4" x14ac:dyDescent="0.2">
      <c r="B2950" s="431">
        <f>IF(LEFT($D2950,Dashboard!$N$4)=Dashboard!$N$5,MAX($B$4:$B2949)+1,0)</f>
        <v>0</v>
      </c>
      <c r="C2950" s="24">
        <v>2946</v>
      </c>
      <c r="D2950" s="432" t="str">
        <f>IF(C2950&gt;'C'!$Q$7,"",VLOOKUP(C2950,'C'!$O$9:$P$10,2,FALSE))</f>
        <v/>
      </c>
    </row>
    <row r="2951" spans="2:4" x14ac:dyDescent="0.2">
      <c r="B2951" s="431">
        <f>IF(LEFT($D2951,Dashboard!$N$4)=Dashboard!$N$5,MAX($B$4:$B2950)+1,0)</f>
        <v>0</v>
      </c>
      <c r="C2951" s="24">
        <v>2947</v>
      </c>
      <c r="D2951" s="432" t="str">
        <f>IF(C2951&gt;'C'!$Q$7,"",VLOOKUP(C2951,'C'!$O$9:$P$10,2,FALSE))</f>
        <v/>
      </c>
    </row>
    <row r="2952" spans="2:4" x14ac:dyDescent="0.2">
      <c r="B2952" s="431">
        <f>IF(LEFT($D2952,Dashboard!$N$4)=Dashboard!$N$5,MAX($B$4:$B2951)+1,0)</f>
        <v>0</v>
      </c>
      <c r="C2952" s="24">
        <v>2948</v>
      </c>
      <c r="D2952" s="432" t="str">
        <f>IF(C2952&gt;'C'!$Q$7,"",VLOOKUP(C2952,'C'!$O$9:$P$10,2,FALSE))</f>
        <v/>
      </c>
    </row>
    <row r="2953" spans="2:4" x14ac:dyDescent="0.2">
      <c r="B2953" s="431">
        <f>IF(LEFT($D2953,Dashboard!$N$4)=Dashboard!$N$5,MAX($B$4:$B2952)+1,0)</f>
        <v>0</v>
      </c>
      <c r="C2953" s="24">
        <v>2949</v>
      </c>
      <c r="D2953" s="432" t="str">
        <f>IF(C2953&gt;'C'!$Q$7,"",VLOOKUP(C2953,'C'!$O$9:$P$10,2,FALSE))</f>
        <v/>
      </c>
    </row>
    <row r="2954" spans="2:4" x14ac:dyDescent="0.2">
      <c r="B2954" s="431">
        <f>IF(LEFT($D2954,Dashboard!$N$4)=Dashboard!$N$5,MAX($B$4:$B2953)+1,0)</f>
        <v>0</v>
      </c>
      <c r="C2954" s="24">
        <v>2950</v>
      </c>
      <c r="D2954" s="432" t="str">
        <f>IF(C2954&gt;'C'!$Q$7,"",VLOOKUP(C2954,'C'!$O$9:$P$10,2,FALSE))</f>
        <v/>
      </c>
    </row>
    <row r="2955" spans="2:4" x14ac:dyDescent="0.2">
      <c r="B2955" s="431">
        <f>IF(LEFT($D2955,Dashboard!$N$4)=Dashboard!$N$5,MAX($B$4:$B2954)+1,0)</f>
        <v>0</v>
      </c>
      <c r="C2955" s="24">
        <v>2951</v>
      </c>
      <c r="D2955" s="432" t="str">
        <f>IF(C2955&gt;'C'!$Q$7,"",VLOOKUP(C2955,'C'!$O$9:$P$10,2,FALSE))</f>
        <v/>
      </c>
    </row>
    <row r="2956" spans="2:4" x14ac:dyDescent="0.2">
      <c r="B2956" s="431">
        <f>IF(LEFT($D2956,Dashboard!$N$4)=Dashboard!$N$5,MAX($B$4:$B2955)+1,0)</f>
        <v>0</v>
      </c>
      <c r="C2956" s="24">
        <v>2952</v>
      </c>
      <c r="D2956" s="432" t="str">
        <f>IF(C2956&gt;'C'!$Q$7,"",VLOOKUP(C2956,'C'!$O$9:$P$10,2,FALSE))</f>
        <v/>
      </c>
    </row>
    <row r="2957" spans="2:4" x14ac:dyDescent="0.2">
      <c r="B2957" s="431">
        <f>IF(LEFT($D2957,Dashboard!$N$4)=Dashboard!$N$5,MAX($B$4:$B2956)+1,0)</f>
        <v>0</v>
      </c>
      <c r="C2957" s="24">
        <v>2953</v>
      </c>
      <c r="D2957" s="432" t="str">
        <f>IF(C2957&gt;'C'!$Q$7,"",VLOOKUP(C2957,'C'!$O$9:$P$10,2,FALSE))</f>
        <v/>
      </c>
    </row>
    <row r="2958" spans="2:4" x14ac:dyDescent="0.2">
      <c r="B2958" s="431">
        <f>IF(LEFT($D2958,Dashboard!$N$4)=Dashboard!$N$5,MAX($B$4:$B2957)+1,0)</f>
        <v>0</v>
      </c>
      <c r="C2958" s="24">
        <v>2954</v>
      </c>
      <c r="D2958" s="432" t="str">
        <f>IF(C2958&gt;'C'!$Q$7,"",VLOOKUP(C2958,'C'!$O$9:$P$10,2,FALSE))</f>
        <v/>
      </c>
    </row>
    <row r="2959" spans="2:4" x14ac:dyDescent="0.2">
      <c r="B2959" s="431">
        <f>IF(LEFT($D2959,Dashboard!$N$4)=Dashboard!$N$5,MAX($B$4:$B2958)+1,0)</f>
        <v>0</v>
      </c>
      <c r="C2959" s="24">
        <v>2955</v>
      </c>
      <c r="D2959" s="432" t="str">
        <f>IF(C2959&gt;'C'!$Q$7,"",VLOOKUP(C2959,'C'!$O$9:$P$10,2,FALSE))</f>
        <v/>
      </c>
    </row>
    <row r="2960" spans="2:4" x14ac:dyDescent="0.2">
      <c r="B2960" s="431">
        <f>IF(LEFT($D2960,Dashboard!$N$4)=Dashboard!$N$5,MAX($B$4:$B2959)+1,0)</f>
        <v>0</v>
      </c>
      <c r="C2960" s="24">
        <v>2956</v>
      </c>
      <c r="D2960" s="432" t="str">
        <f>IF(C2960&gt;'C'!$Q$7,"",VLOOKUP(C2960,'C'!$O$9:$P$10,2,FALSE))</f>
        <v/>
      </c>
    </row>
    <row r="2961" spans="2:4" x14ac:dyDescent="0.2">
      <c r="B2961" s="431">
        <f>IF(LEFT($D2961,Dashboard!$N$4)=Dashboard!$N$5,MAX($B$4:$B2960)+1,0)</f>
        <v>0</v>
      </c>
      <c r="C2961" s="24">
        <v>2957</v>
      </c>
      <c r="D2961" s="432" t="str">
        <f>IF(C2961&gt;'C'!$Q$7,"",VLOOKUP(C2961,'C'!$O$9:$P$10,2,FALSE))</f>
        <v/>
      </c>
    </row>
    <row r="2962" spans="2:4" x14ac:dyDescent="0.2">
      <c r="B2962" s="431">
        <f>IF(LEFT($D2962,Dashboard!$N$4)=Dashboard!$N$5,MAX($B$4:$B2961)+1,0)</f>
        <v>0</v>
      </c>
      <c r="C2962" s="24">
        <v>2958</v>
      </c>
      <c r="D2962" s="432" t="str">
        <f>IF(C2962&gt;'C'!$Q$7,"",VLOOKUP(C2962,'C'!$O$9:$P$10,2,FALSE))</f>
        <v/>
      </c>
    </row>
    <row r="2963" spans="2:4" x14ac:dyDescent="0.2">
      <c r="B2963" s="431">
        <f>IF(LEFT($D2963,Dashboard!$N$4)=Dashboard!$N$5,MAX($B$4:$B2962)+1,0)</f>
        <v>0</v>
      </c>
      <c r="C2963" s="24">
        <v>2959</v>
      </c>
      <c r="D2963" s="432" t="str">
        <f>IF(C2963&gt;'C'!$Q$7,"",VLOOKUP(C2963,'C'!$O$9:$P$10,2,FALSE))</f>
        <v/>
      </c>
    </row>
    <row r="2964" spans="2:4" x14ac:dyDescent="0.2">
      <c r="B2964" s="431">
        <f>IF(LEFT($D2964,Dashboard!$N$4)=Dashboard!$N$5,MAX($B$4:$B2963)+1,0)</f>
        <v>0</v>
      </c>
      <c r="C2964" s="24">
        <v>2960</v>
      </c>
      <c r="D2964" s="432" t="str">
        <f>IF(C2964&gt;'C'!$Q$7,"",VLOOKUP(C2964,'C'!$O$9:$P$10,2,FALSE))</f>
        <v/>
      </c>
    </row>
    <row r="2965" spans="2:4" x14ac:dyDescent="0.2">
      <c r="B2965" s="431">
        <f>IF(LEFT($D2965,Dashboard!$N$4)=Dashboard!$N$5,MAX($B$4:$B2964)+1,0)</f>
        <v>0</v>
      </c>
      <c r="C2965" s="24">
        <v>2961</v>
      </c>
      <c r="D2965" s="432" t="str">
        <f>IF(C2965&gt;'C'!$Q$7,"",VLOOKUP(C2965,'C'!$O$9:$P$10,2,FALSE))</f>
        <v/>
      </c>
    </row>
    <row r="2966" spans="2:4" x14ac:dyDescent="0.2">
      <c r="B2966" s="431">
        <f>IF(LEFT($D2966,Dashboard!$N$4)=Dashboard!$N$5,MAX($B$4:$B2965)+1,0)</f>
        <v>0</v>
      </c>
      <c r="C2966" s="24">
        <v>2962</v>
      </c>
      <c r="D2966" s="432" t="str">
        <f>IF(C2966&gt;'C'!$Q$7,"",VLOOKUP(C2966,'C'!$O$9:$P$10,2,FALSE))</f>
        <v/>
      </c>
    </row>
    <row r="2967" spans="2:4" x14ac:dyDescent="0.2">
      <c r="B2967" s="431">
        <f>IF(LEFT($D2967,Dashboard!$N$4)=Dashboard!$N$5,MAX($B$4:$B2966)+1,0)</f>
        <v>0</v>
      </c>
      <c r="C2967" s="24">
        <v>2963</v>
      </c>
      <c r="D2967" s="432" t="str">
        <f>IF(C2967&gt;'C'!$Q$7,"",VLOOKUP(C2967,'C'!$O$9:$P$10,2,FALSE))</f>
        <v/>
      </c>
    </row>
    <row r="2968" spans="2:4" x14ac:dyDescent="0.2">
      <c r="B2968" s="431">
        <f>IF(LEFT($D2968,Dashboard!$N$4)=Dashboard!$N$5,MAX($B$4:$B2967)+1,0)</f>
        <v>0</v>
      </c>
      <c r="C2968" s="24">
        <v>2964</v>
      </c>
      <c r="D2968" s="432" t="str">
        <f>IF(C2968&gt;'C'!$Q$7,"",VLOOKUP(C2968,'C'!$O$9:$P$10,2,FALSE))</f>
        <v/>
      </c>
    </row>
    <row r="2969" spans="2:4" x14ac:dyDescent="0.2">
      <c r="B2969" s="431">
        <f>IF(LEFT($D2969,Dashboard!$N$4)=Dashboard!$N$5,MAX($B$4:$B2968)+1,0)</f>
        <v>0</v>
      </c>
      <c r="C2969" s="24">
        <v>2965</v>
      </c>
      <c r="D2969" s="432" t="str">
        <f>IF(C2969&gt;'C'!$Q$7,"",VLOOKUP(C2969,'C'!$O$9:$P$10,2,FALSE))</f>
        <v/>
      </c>
    </row>
    <row r="2970" spans="2:4" x14ac:dyDescent="0.2">
      <c r="B2970" s="431">
        <f>IF(LEFT($D2970,Dashboard!$N$4)=Dashboard!$N$5,MAX($B$4:$B2969)+1,0)</f>
        <v>0</v>
      </c>
      <c r="C2970" s="24">
        <v>2966</v>
      </c>
      <c r="D2970" s="432" t="str">
        <f>IF(C2970&gt;'C'!$Q$7,"",VLOOKUP(C2970,'C'!$O$9:$P$10,2,FALSE))</f>
        <v/>
      </c>
    </row>
    <row r="2971" spans="2:4" x14ac:dyDescent="0.2">
      <c r="B2971" s="431">
        <f>IF(LEFT($D2971,Dashboard!$N$4)=Dashboard!$N$5,MAX($B$4:$B2970)+1,0)</f>
        <v>0</v>
      </c>
      <c r="C2971" s="24">
        <v>2967</v>
      </c>
      <c r="D2971" s="432" t="str">
        <f>IF(C2971&gt;'C'!$Q$7,"",VLOOKUP(C2971,'C'!$O$9:$P$10,2,FALSE))</f>
        <v/>
      </c>
    </row>
    <row r="2972" spans="2:4" x14ac:dyDescent="0.2">
      <c r="B2972" s="431">
        <f>IF(LEFT($D2972,Dashboard!$N$4)=Dashboard!$N$5,MAX($B$4:$B2971)+1,0)</f>
        <v>0</v>
      </c>
      <c r="C2972" s="24">
        <v>2968</v>
      </c>
      <c r="D2972" s="432" t="str">
        <f>IF(C2972&gt;'C'!$Q$7,"",VLOOKUP(C2972,'C'!$O$9:$P$10,2,FALSE))</f>
        <v/>
      </c>
    </row>
    <row r="2973" spans="2:4" x14ac:dyDescent="0.2">
      <c r="B2973" s="431">
        <f>IF(LEFT($D2973,Dashboard!$N$4)=Dashboard!$N$5,MAX($B$4:$B2972)+1,0)</f>
        <v>0</v>
      </c>
      <c r="C2973" s="24">
        <v>2969</v>
      </c>
      <c r="D2973" s="432" t="str">
        <f>IF(C2973&gt;'C'!$Q$7,"",VLOOKUP(C2973,'C'!$O$9:$P$10,2,FALSE))</f>
        <v/>
      </c>
    </row>
    <row r="2974" spans="2:4" x14ac:dyDescent="0.2">
      <c r="B2974" s="431">
        <f>IF(LEFT($D2974,Dashboard!$N$4)=Dashboard!$N$5,MAX($B$4:$B2973)+1,0)</f>
        <v>0</v>
      </c>
      <c r="C2974" s="24">
        <v>2970</v>
      </c>
      <c r="D2974" s="432" t="str">
        <f>IF(C2974&gt;'C'!$Q$7,"",VLOOKUP(C2974,'C'!$O$9:$P$10,2,FALSE))</f>
        <v/>
      </c>
    </row>
    <row r="2975" spans="2:4" x14ac:dyDescent="0.2">
      <c r="B2975" s="431">
        <f>IF(LEFT($D2975,Dashboard!$N$4)=Dashboard!$N$5,MAX($B$4:$B2974)+1,0)</f>
        <v>0</v>
      </c>
      <c r="C2975" s="24">
        <v>2971</v>
      </c>
      <c r="D2975" s="432" t="str">
        <f>IF(C2975&gt;'C'!$Q$7,"",VLOOKUP(C2975,'C'!$O$9:$P$10,2,FALSE))</f>
        <v/>
      </c>
    </row>
    <row r="2976" spans="2:4" x14ac:dyDescent="0.2">
      <c r="B2976" s="431">
        <f>IF(LEFT($D2976,Dashboard!$N$4)=Dashboard!$N$5,MAX($B$4:$B2975)+1,0)</f>
        <v>0</v>
      </c>
      <c r="C2976" s="24">
        <v>2972</v>
      </c>
      <c r="D2976" s="432" t="str">
        <f>IF(C2976&gt;'C'!$Q$7,"",VLOOKUP(C2976,'C'!$O$9:$P$10,2,FALSE))</f>
        <v/>
      </c>
    </row>
    <row r="2977" spans="2:4" x14ac:dyDescent="0.2">
      <c r="B2977" s="431">
        <f>IF(LEFT($D2977,Dashboard!$N$4)=Dashboard!$N$5,MAX($B$4:$B2976)+1,0)</f>
        <v>0</v>
      </c>
      <c r="C2977" s="24">
        <v>2973</v>
      </c>
      <c r="D2977" s="432" t="str">
        <f>IF(C2977&gt;'C'!$Q$7,"",VLOOKUP(C2977,'C'!$O$9:$P$10,2,FALSE))</f>
        <v/>
      </c>
    </row>
    <row r="2978" spans="2:4" x14ac:dyDescent="0.2">
      <c r="B2978" s="431">
        <f>IF(LEFT($D2978,Dashboard!$N$4)=Dashboard!$N$5,MAX($B$4:$B2977)+1,0)</f>
        <v>0</v>
      </c>
      <c r="C2978" s="24">
        <v>2974</v>
      </c>
      <c r="D2978" s="432" t="str">
        <f>IF(C2978&gt;'C'!$Q$7,"",VLOOKUP(C2978,'C'!$O$9:$P$10,2,FALSE))</f>
        <v/>
      </c>
    </row>
    <row r="2979" spans="2:4" x14ac:dyDescent="0.2">
      <c r="B2979" s="431">
        <f>IF(LEFT($D2979,Dashboard!$N$4)=Dashboard!$N$5,MAX($B$4:$B2978)+1,0)</f>
        <v>0</v>
      </c>
      <c r="C2979" s="24">
        <v>2975</v>
      </c>
      <c r="D2979" s="432" t="str">
        <f>IF(C2979&gt;'C'!$Q$7,"",VLOOKUP(C2979,'C'!$O$9:$P$10,2,FALSE))</f>
        <v/>
      </c>
    </row>
    <row r="2980" spans="2:4" x14ac:dyDescent="0.2">
      <c r="B2980" s="431">
        <f>IF(LEFT($D2980,Dashboard!$N$4)=Dashboard!$N$5,MAX($B$4:$B2979)+1,0)</f>
        <v>0</v>
      </c>
      <c r="C2980" s="24">
        <v>2976</v>
      </c>
      <c r="D2980" s="432" t="str">
        <f>IF(C2980&gt;'C'!$Q$7,"",VLOOKUP(C2980,'C'!$O$9:$P$10,2,FALSE))</f>
        <v/>
      </c>
    </row>
    <row r="2981" spans="2:4" x14ac:dyDescent="0.2">
      <c r="B2981" s="431">
        <f>IF(LEFT($D2981,Dashboard!$N$4)=Dashboard!$N$5,MAX($B$4:$B2980)+1,0)</f>
        <v>0</v>
      </c>
      <c r="C2981" s="24">
        <v>2977</v>
      </c>
      <c r="D2981" s="432" t="str">
        <f>IF(C2981&gt;'C'!$Q$7,"",VLOOKUP(C2981,'C'!$O$9:$P$10,2,FALSE))</f>
        <v/>
      </c>
    </row>
    <row r="2982" spans="2:4" x14ac:dyDescent="0.2">
      <c r="B2982" s="431">
        <f>IF(LEFT($D2982,Dashboard!$N$4)=Dashboard!$N$5,MAX($B$4:$B2981)+1,0)</f>
        <v>0</v>
      </c>
      <c r="C2982" s="24">
        <v>2978</v>
      </c>
      <c r="D2982" s="432" t="str">
        <f>IF(C2982&gt;'C'!$Q$7,"",VLOOKUP(C2982,'C'!$O$9:$P$10,2,FALSE))</f>
        <v/>
      </c>
    </row>
    <row r="2983" spans="2:4" x14ac:dyDescent="0.2">
      <c r="B2983" s="431">
        <f>IF(LEFT($D2983,Dashboard!$N$4)=Dashboard!$N$5,MAX($B$4:$B2982)+1,0)</f>
        <v>0</v>
      </c>
      <c r="C2983" s="24">
        <v>2979</v>
      </c>
      <c r="D2983" s="432" t="str">
        <f>IF(C2983&gt;'C'!$Q$7,"",VLOOKUP(C2983,'C'!$O$9:$P$10,2,FALSE))</f>
        <v/>
      </c>
    </row>
    <row r="2984" spans="2:4" x14ac:dyDescent="0.2">
      <c r="B2984" s="431">
        <f>IF(LEFT($D2984,Dashboard!$N$4)=Dashboard!$N$5,MAX($B$4:$B2983)+1,0)</f>
        <v>0</v>
      </c>
      <c r="C2984" s="24">
        <v>2980</v>
      </c>
      <c r="D2984" s="432" t="str">
        <f>IF(C2984&gt;'C'!$Q$7,"",VLOOKUP(C2984,'C'!$O$9:$P$10,2,FALSE))</f>
        <v/>
      </c>
    </row>
    <row r="2985" spans="2:4" x14ac:dyDescent="0.2">
      <c r="B2985" s="431">
        <f>IF(LEFT($D2985,Dashboard!$N$4)=Dashboard!$N$5,MAX($B$4:$B2984)+1,0)</f>
        <v>0</v>
      </c>
      <c r="C2985" s="24">
        <v>2981</v>
      </c>
      <c r="D2985" s="432" t="str">
        <f>IF(C2985&gt;'C'!$Q$7,"",VLOOKUP(C2985,'C'!$O$9:$P$10,2,FALSE))</f>
        <v/>
      </c>
    </row>
    <row r="2986" spans="2:4" x14ac:dyDescent="0.2">
      <c r="B2986" s="431">
        <f>IF(LEFT($D2986,Dashboard!$N$4)=Dashboard!$N$5,MAX($B$4:$B2985)+1,0)</f>
        <v>0</v>
      </c>
      <c r="C2986" s="24">
        <v>2982</v>
      </c>
      <c r="D2986" s="432" t="str">
        <f>IF(C2986&gt;'C'!$Q$7,"",VLOOKUP(C2986,'C'!$O$9:$P$10,2,FALSE))</f>
        <v/>
      </c>
    </row>
    <row r="2987" spans="2:4" x14ac:dyDescent="0.2">
      <c r="B2987" s="431">
        <f>IF(LEFT($D2987,Dashboard!$N$4)=Dashboard!$N$5,MAX($B$4:$B2986)+1,0)</f>
        <v>0</v>
      </c>
      <c r="C2987" s="24">
        <v>2983</v>
      </c>
      <c r="D2987" s="432" t="str">
        <f>IF(C2987&gt;'C'!$Q$7,"",VLOOKUP(C2987,'C'!$O$9:$P$10,2,FALSE))</f>
        <v/>
      </c>
    </row>
    <row r="2988" spans="2:4" x14ac:dyDescent="0.2">
      <c r="B2988" s="431">
        <f>IF(LEFT($D2988,Dashboard!$N$4)=Dashboard!$N$5,MAX($B$4:$B2987)+1,0)</f>
        <v>0</v>
      </c>
      <c r="C2988" s="24">
        <v>2984</v>
      </c>
      <c r="D2988" s="432" t="str">
        <f>IF(C2988&gt;'C'!$Q$7,"",VLOOKUP(C2988,'C'!$O$9:$P$10,2,FALSE))</f>
        <v/>
      </c>
    </row>
    <row r="2989" spans="2:4" x14ac:dyDescent="0.2">
      <c r="B2989" s="431">
        <f>IF(LEFT($D2989,Dashboard!$N$4)=Dashboard!$N$5,MAX($B$4:$B2988)+1,0)</f>
        <v>0</v>
      </c>
      <c r="C2989" s="24">
        <v>2985</v>
      </c>
      <c r="D2989" s="432" t="str">
        <f>IF(C2989&gt;'C'!$Q$7,"",VLOOKUP(C2989,'C'!$O$9:$P$10,2,FALSE))</f>
        <v/>
      </c>
    </row>
    <row r="2990" spans="2:4" x14ac:dyDescent="0.2">
      <c r="B2990" s="431">
        <f>IF(LEFT($D2990,Dashboard!$N$4)=Dashboard!$N$5,MAX($B$4:$B2989)+1,0)</f>
        <v>0</v>
      </c>
      <c r="C2990" s="24">
        <v>2986</v>
      </c>
      <c r="D2990" s="432" t="str">
        <f>IF(C2990&gt;'C'!$Q$7,"",VLOOKUP(C2990,'C'!$O$9:$P$10,2,FALSE))</f>
        <v/>
      </c>
    </row>
    <row r="2991" spans="2:4" x14ac:dyDescent="0.2">
      <c r="B2991" s="431">
        <f>IF(LEFT($D2991,Dashboard!$N$4)=Dashboard!$N$5,MAX($B$4:$B2990)+1,0)</f>
        <v>0</v>
      </c>
      <c r="C2991" s="24">
        <v>2987</v>
      </c>
      <c r="D2991" s="432" t="str">
        <f>IF(C2991&gt;'C'!$Q$7,"",VLOOKUP(C2991,'C'!$O$9:$P$10,2,FALSE))</f>
        <v/>
      </c>
    </row>
    <row r="2992" spans="2:4" x14ac:dyDescent="0.2">
      <c r="B2992" s="431">
        <f>IF(LEFT($D2992,Dashboard!$N$4)=Dashboard!$N$5,MAX($B$4:$B2991)+1,0)</f>
        <v>0</v>
      </c>
      <c r="C2992" s="24">
        <v>2988</v>
      </c>
      <c r="D2992" s="432" t="str">
        <f>IF(C2992&gt;'C'!$Q$7,"",VLOOKUP(C2992,'C'!$O$9:$P$10,2,FALSE))</f>
        <v/>
      </c>
    </row>
    <row r="2993" spans="2:4" x14ac:dyDescent="0.2">
      <c r="B2993" s="431">
        <f>IF(LEFT($D2993,Dashboard!$N$4)=Dashboard!$N$5,MAX($B$4:$B2992)+1,0)</f>
        <v>0</v>
      </c>
      <c r="C2993" s="24">
        <v>2989</v>
      </c>
      <c r="D2993" s="432" t="str">
        <f>IF(C2993&gt;'C'!$Q$7,"",VLOOKUP(C2993,'C'!$O$9:$P$10,2,FALSE))</f>
        <v/>
      </c>
    </row>
    <row r="2994" spans="2:4" x14ac:dyDescent="0.2">
      <c r="B2994" s="431">
        <f>IF(LEFT($D2994,Dashboard!$N$4)=Dashboard!$N$5,MAX($B$4:$B2993)+1,0)</f>
        <v>0</v>
      </c>
      <c r="C2994" s="24">
        <v>2990</v>
      </c>
      <c r="D2994" s="432" t="str">
        <f>IF(C2994&gt;'C'!$Q$7,"",VLOOKUP(C2994,'C'!$O$9:$P$10,2,FALSE))</f>
        <v/>
      </c>
    </row>
    <row r="2995" spans="2:4" x14ac:dyDescent="0.2">
      <c r="B2995" s="431">
        <f>IF(LEFT($D2995,Dashboard!$N$4)=Dashboard!$N$5,MAX($B$4:$B2994)+1,0)</f>
        <v>0</v>
      </c>
      <c r="C2995" s="24">
        <v>2991</v>
      </c>
      <c r="D2995" s="432" t="str">
        <f>IF(C2995&gt;'C'!$Q$7,"",VLOOKUP(C2995,'C'!$O$9:$P$10,2,FALSE))</f>
        <v/>
      </c>
    </row>
    <row r="2996" spans="2:4" x14ac:dyDescent="0.2">
      <c r="B2996" s="431">
        <f>IF(LEFT($D2996,Dashboard!$N$4)=Dashboard!$N$5,MAX($B$4:$B2995)+1,0)</f>
        <v>0</v>
      </c>
      <c r="C2996" s="24">
        <v>2992</v>
      </c>
      <c r="D2996" s="432" t="str">
        <f>IF(C2996&gt;'C'!$Q$7,"",VLOOKUP(C2996,'C'!$O$9:$P$10,2,FALSE))</f>
        <v/>
      </c>
    </row>
    <row r="2997" spans="2:4" x14ac:dyDescent="0.2">
      <c r="B2997" s="431">
        <f>IF(LEFT($D2997,Dashboard!$N$4)=Dashboard!$N$5,MAX($B$4:$B2996)+1,0)</f>
        <v>0</v>
      </c>
      <c r="C2997" s="24">
        <v>2993</v>
      </c>
      <c r="D2997" s="432" t="str">
        <f>IF(C2997&gt;'C'!$Q$7,"",VLOOKUP(C2997,'C'!$O$9:$P$10,2,FALSE))</f>
        <v/>
      </c>
    </row>
    <row r="2998" spans="2:4" x14ac:dyDescent="0.2">
      <c r="B2998" s="431">
        <f>IF(LEFT($D2998,Dashboard!$N$4)=Dashboard!$N$5,MAX($B$4:$B2997)+1,0)</f>
        <v>0</v>
      </c>
      <c r="C2998" s="24">
        <v>2994</v>
      </c>
      <c r="D2998" s="432" t="str">
        <f>IF(C2998&gt;'C'!$Q$7,"",VLOOKUP(C2998,'C'!$O$9:$P$10,2,FALSE))</f>
        <v/>
      </c>
    </row>
    <row r="2999" spans="2:4" x14ac:dyDescent="0.2">
      <c r="B2999" s="431">
        <f>IF(LEFT($D2999,Dashboard!$N$4)=Dashboard!$N$5,MAX($B$4:$B2998)+1,0)</f>
        <v>0</v>
      </c>
      <c r="C2999" s="24">
        <v>2995</v>
      </c>
      <c r="D2999" s="432" t="str">
        <f>IF(C2999&gt;'C'!$Q$7,"",VLOOKUP(C2999,'C'!$O$9:$P$10,2,FALSE))</f>
        <v/>
      </c>
    </row>
    <row r="3000" spans="2:4" x14ac:dyDescent="0.2">
      <c r="B3000" s="431">
        <f>IF(LEFT($D3000,Dashboard!$N$4)=Dashboard!$N$5,MAX($B$4:$B2999)+1,0)</f>
        <v>0</v>
      </c>
      <c r="C3000" s="24">
        <v>2996</v>
      </c>
      <c r="D3000" s="432" t="str">
        <f>IF(C3000&gt;'C'!$Q$7,"",VLOOKUP(C3000,'C'!$O$9:$P$10,2,FALSE))</f>
        <v/>
      </c>
    </row>
    <row r="3001" spans="2:4" x14ac:dyDescent="0.2">
      <c r="B3001" s="431">
        <f>IF(LEFT($D3001,Dashboard!$N$4)=Dashboard!$N$5,MAX($B$4:$B3000)+1,0)</f>
        <v>0</v>
      </c>
      <c r="C3001" s="24">
        <v>2997</v>
      </c>
      <c r="D3001" s="432" t="str">
        <f>IF(C3001&gt;'C'!$Q$7,"",VLOOKUP(C3001,'C'!$O$9:$P$10,2,FALSE))</f>
        <v/>
      </c>
    </row>
    <row r="3002" spans="2:4" x14ac:dyDescent="0.2">
      <c r="B3002" s="431">
        <f>IF(LEFT($D3002,Dashboard!$N$4)=Dashboard!$N$5,MAX($B$4:$B3001)+1,0)</f>
        <v>0</v>
      </c>
      <c r="C3002" s="24">
        <v>2998</v>
      </c>
      <c r="D3002" s="432" t="str">
        <f>IF(C3002&gt;'C'!$Q$7,"",VLOOKUP(C3002,'C'!$O$9:$P$10,2,FALSE))</f>
        <v/>
      </c>
    </row>
    <row r="3003" spans="2:4" x14ac:dyDescent="0.2">
      <c r="B3003" s="431">
        <f>IF(LEFT($D3003,Dashboard!$N$4)=Dashboard!$N$5,MAX($B$4:$B3002)+1,0)</f>
        <v>0</v>
      </c>
      <c r="C3003" s="24">
        <v>2999</v>
      </c>
      <c r="D3003" s="432" t="str">
        <f>IF(C3003&gt;'C'!$Q$7,"",VLOOKUP(C3003,'C'!$O$9:$P$10,2,FALSE))</f>
        <v/>
      </c>
    </row>
    <row r="3004" spans="2:4" x14ac:dyDescent="0.2">
      <c r="B3004" s="431">
        <f>IF(LEFT($D3004,Dashboard!$N$4)=Dashboard!$N$5,MAX($B$4:$B3003)+1,0)</f>
        <v>0</v>
      </c>
      <c r="C3004" s="24">
        <v>3000</v>
      </c>
      <c r="D3004" s="432" t="str">
        <f>IF(C3004&gt;'C'!$Q$7,"",VLOOKUP(C3004,'C'!$O$9:$P$10,2,FALSE))</f>
        <v/>
      </c>
    </row>
    <row r="3005" spans="2:4" x14ac:dyDescent="0.2">
      <c r="B3005" s="431">
        <f>IF(LEFT($D3005,Dashboard!$N$4)=Dashboard!$N$5,MAX($B$4:$B3004)+1,0)</f>
        <v>0</v>
      </c>
      <c r="C3005" s="24">
        <v>3001</v>
      </c>
      <c r="D3005" s="432" t="str">
        <f>IF(C3005&gt;'C'!$Q$7,"",VLOOKUP(C3005,'C'!$O$9:$P$10,2,FALSE))</f>
        <v/>
      </c>
    </row>
    <row r="3006" spans="2:4" x14ac:dyDescent="0.2">
      <c r="B3006" s="431">
        <f>IF(LEFT($D3006,Dashboard!$N$4)=Dashboard!$N$5,MAX($B$4:$B3005)+1,0)</f>
        <v>0</v>
      </c>
      <c r="C3006" s="24">
        <v>3002</v>
      </c>
      <c r="D3006" s="432" t="str">
        <f>IF(C3006&gt;'C'!$Q$7,"",VLOOKUP(C3006,'C'!$O$9:$P$10,2,FALSE))</f>
        <v/>
      </c>
    </row>
    <row r="3007" spans="2:4" x14ac:dyDescent="0.2">
      <c r="B3007" s="431">
        <f>IF(LEFT($D3007,Dashboard!$N$4)=Dashboard!$N$5,MAX($B$4:$B3006)+1,0)</f>
        <v>0</v>
      </c>
      <c r="C3007" s="24">
        <v>3003</v>
      </c>
      <c r="D3007" s="432" t="str">
        <f>IF(C3007&gt;'C'!$Q$7,"",VLOOKUP(C3007,'C'!$O$9:$P$10,2,FALSE))</f>
        <v/>
      </c>
    </row>
    <row r="3008" spans="2:4" x14ac:dyDescent="0.2">
      <c r="B3008" s="431">
        <f>IF(LEFT($D3008,Dashboard!$N$4)=Dashboard!$N$5,MAX($B$4:$B3007)+1,0)</f>
        <v>0</v>
      </c>
      <c r="C3008" s="24">
        <v>3004</v>
      </c>
      <c r="D3008" s="432" t="str">
        <f>IF(C3008&gt;'C'!$Q$7,"",VLOOKUP(C3008,'C'!$O$9:$P$10,2,FALSE))</f>
        <v/>
      </c>
    </row>
    <row r="3009" spans="2:4" x14ac:dyDescent="0.2">
      <c r="B3009" s="431">
        <f>IF(LEFT($D3009,Dashboard!$N$4)=Dashboard!$N$5,MAX($B$4:$B3008)+1,0)</f>
        <v>0</v>
      </c>
      <c r="C3009" s="24">
        <v>3005</v>
      </c>
      <c r="D3009" s="432" t="str">
        <f>IF(C3009&gt;'C'!$Q$7,"",VLOOKUP(C3009,'C'!$O$9:$P$10,2,FALSE))</f>
        <v/>
      </c>
    </row>
    <row r="3010" spans="2:4" x14ac:dyDescent="0.2">
      <c r="B3010" s="431">
        <f>IF(LEFT($D3010,Dashboard!$N$4)=Dashboard!$N$5,MAX($B$4:$B3009)+1,0)</f>
        <v>0</v>
      </c>
      <c r="C3010" s="24">
        <v>3006</v>
      </c>
      <c r="D3010" s="432" t="str">
        <f>IF(C3010&gt;'C'!$Q$7,"",VLOOKUP(C3010,'C'!$O$9:$P$10,2,FALSE))</f>
        <v/>
      </c>
    </row>
    <row r="3011" spans="2:4" x14ac:dyDescent="0.2">
      <c r="B3011" s="431">
        <f>IF(LEFT($D3011,Dashboard!$N$4)=Dashboard!$N$5,MAX($B$4:$B3010)+1,0)</f>
        <v>0</v>
      </c>
      <c r="C3011" s="24">
        <v>3007</v>
      </c>
      <c r="D3011" s="432" t="str">
        <f>IF(C3011&gt;'C'!$Q$7,"",VLOOKUP(C3011,'C'!$O$9:$P$10,2,FALSE))</f>
        <v/>
      </c>
    </row>
    <row r="3012" spans="2:4" x14ac:dyDescent="0.2">
      <c r="B3012" s="431">
        <f>IF(LEFT($D3012,Dashboard!$N$4)=Dashboard!$N$5,MAX($B$4:$B3011)+1,0)</f>
        <v>0</v>
      </c>
      <c r="C3012" s="24">
        <v>3008</v>
      </c>
      <c r="D3012" s="432" t="str">
        <f>IF(C3012&gt;'C'!$Q$7,"",VLOOKUP(C3012,'C'!$O$9:$P$10,2,FALSE))</f>
        <v/>
      </c>
    </row>
    <row r="3013" spans="2:4" x14ac:dyDescent="0.2">
      <c r="B3013" s="431">
        <f>IF(LEFT($D3013,Dashboard!$N$4)=Dashboard!$N$5,MAX($B$4:$B3012)+1,0)</f>
        <v>0</v>
      </c>
      <c r="C3013" s="24">
        <v>3009</v>
      </c>
      <c r="D3013" s="432" t="str">
        <f>IF(C3013&gt;'C'!$Q$7,"",VLOOKUP(C3013,'C'!$O$9:$P$10,2,FALSE))</f>
        <v/>
      </c>
    </row>
    <row r="3014" spans="2:4" x14ac:dyDescent="0.2">
      <c r="B3014" s="431">
        <f>IF(LEFT($D3014,Dashboard!$N$4)=Dashboard!$N$5,MAX($B$4:$B3013)+1,0)</f>
        <v>0</v>
      </c>
      <c r="C3014" s="24">
        <v>3010</v>
      </c>
      <c r="D3014" s="432" t="str">
        <f>IF(C3014&gt;'C'!$Q$7,"",VLOOKUP(C3014,'C'!$O$9:$P$10,2,FALSE))</f>
        <v/>
      </c>
    </row>
    <row r="3015" spans="2:4" x14ac:dyDescent="0.2">
      <c r="B3015" s="431">
        <f>IF(LEFT($D3015,Dashboard!$N$4)=Dashboard!$N$5,MAX($B$4:$B3014)+1,0)</f>
        <v>0</v>
      </c>
      <c r="C3015" s="24">
        <v>3011</v>
      </c>
      <c r="D3015" s="432" t="str">
        <f>IF(C3015&gt;'C'!$Q$7,"",VLOOKUP(C3015,'C'!$O$9:$P$10,2,FALSE))</f>
        <v/>
      </c>
    </row>
    <row r="3016" spans="2:4" x14ac:dyDescent="0.2">
      <c r="B3016" s="431">
        <f>IF(LEFT($D3016,Dashboard!$N$4)=Dashboard!$N$5,MAX($B$4:$B3015)+1,0)</f>
        <v>0</v>
      </c>
      <c r="C3016" s="24">
        <v>3012</v>
      </c>
      <c r="D3016" s="432" t="str">
        <f>IF(C3016&gt;'C'!$Q$7,"",VLOOKUP(C3016,'C'!$O$9:$P$10,2,FALSE))</f>
        <v/>
      </c>
    </row>
    <row r="3017" spans="2:4" x14ac:dyDescent="0.2">
      <c r="B3017" s="431">
        <f>IF(LEFT($D3017,Dashboard!$N$4)=Dashboard!$N$5,MAX($B$4:$B3016)+1,0)</f>
        <v>0</v>
      </c>
      <c r="C3017" s="24">
        <v>3013</v>
      </c>
      <c r="D3017" s="432" t="str">
        <f>IF(C3017&gt;'C'!$Q$7,"",VLOOKUP(C3017,'C'!$O$9:$P$10,2,FALSE))</f>
        <v/>
      </c>
    </row>
    <row r="3018" spans="2:4" x14ac:dyDescent="0.2">
      <c r="B3018" s="431">
        <f>IF(LEFT($D3018,Dashboard!$N$4)=Dashboard!$N$5,MAX($B$4:$B3017)+1,0)</f>
        <v>0</v>
      </c>
      <c r="C3018" s="24">
        <v>3014</v>
      </c>
      <c r="D3018" s="432" t="str">
        <f>IF(C3018&gt;'C'!$Q$7,"",VLOOKUP(C3018,'C'!$O$9:$P$10,2,FALSE))</f>
        <v/>
      </c>
    </row>
    <row r="3019" spans="2:4" x14ac:dyDescent="0.2">
      <c r="B3019" s="431">
        <f>IF(LEFT($D3019,Dashboard!$N$4)=Dashboard!$N$5,MAX($B$4:$B3018)+1,0)</f>
        <v>0</v>
      </c>
      <c r="C3019" s="24">
        <v>3015</v>
      </c>
      <c r="D3019" s="432" t="str">
        <f>IF(C3019&gt;'C'!$Q$7,"",VLOOKUP(C3019,'C'!$O$9:$P$10,2,FALSE))</f>
        <v/>
      </c>
    </row>
    <row r="3020" spans="2:4" x14ac:dyDescent="0.2">
      <c r="B3020" s="431">
        <f>IF(LEFT($D3020,Dashboard!$N$4)=Dashboard!$N$5,MAX($B$4:$B3019)+1,0)</f>
        <v>0</v>
      </c>
      <c r="C3020" s="24">
        <v>3016</v>
      </c>
      <c r="D3020" s="432" t="str">
        <f>IF(C3020&gt;'C'!$Q$7,"",VLOOKUP(C3020,'C'!$O$9:$P$10,2,FALSE))</f>
        <v/>
      </c>
    </row>
    <row r="3021" spans="2:4" x14ac:dyDescent="0.2">
      <c r="B3021" s="431">
        <f>IF(LEFT($D3021,Dashboard!$N$4)=Dashboard!$N$5,MAX($B$4:$B3020)+1,0)</f>
        <v>0</v>
      </c>
      <c r="C3021" s="24">
        <v>3017</v>
      </c>
      <c r="D3021" s="432" t="str">
        <f>IF(C3021&gt;'C'!$Q$7,"",VLOOKUP(C3021,'C'!$O$9:$P$10,2,FALSE))</f>
        <v/>
      </c>
    </row>
    <row r="3022" spans="2:4" x14ac:dyDescent="0.2">
      <c r="B3022" s="431">
        <f>IF(LEFT($D3022,Dashboard!$N$4)=Dashboard!$N$5,MAX($B$4:$B3021)+1,0)</f>
        <v>0</v>
      </c>
      <c r="C3022" s="24">
        <v>3018</v>
      </c>
      <c r="D3022" s="432" t="str">
        <f>IF(C3022&gt;'C'!$Q$7,"",VLOOKUP(C3022,'C'!$O$9:$P$10,2,FALSE))</f>
        <v/>
      </c>
    </row>
    <row r="3023" spans="2:4" x14ac:dyDescent="0.2">
      <c r="B3023" s="431">
        <f>IF(LEFT($D3023,Dashboard!$N$4)=Dashboard!$N$5,MAX($B$4:$B3022)+1,0)</f>
        <v>0</v>
      </c>
      <c r="C3023" s="24">
        <v>3019</v>
      </c>
      <c r="D3023" s="432" t="str">
        <f>IF(C3023&gt;'C'!$Q$7,"",VLOOKUP(C3023,'C'!$O$9:$P$10,2,FALSE))</f>
        <v/>
      </c>
    </row>
    <row r="3024" spans="2:4" x14ac:dyDescent="0.2">
      <c r="B3024" s="431">
        <f>IF(LEFT($D3024,Dashboard!$N$4)=Dashboard!$N$5,MAX($B$4:$B3023)+1,0)</f>
        <v>0</v>
      </c>
      <c r="C3024" s="24">
        <v>3020</v>
      </c>
      <c r="D3024" s="432" t="str">
        <f>IF(C3024&gt;'C'!$Q$7,"",VLOOKUP(C3024,'C'!$O$9:$P$10,2,FALSE))</f>
        <v/>
      </c>
    </row>
    <row r="3025" spans="2:4" x14ac:dyDescent="0.2">
      <c r="B3025" s="431">
        <f>IF(LEFT($D3025,Dashboard!$N$4)=Dashboard!$N$5,MAX($B$4:$B3024)+1,0)</f>
        <v>0</v>
      </c>
      <c r="C3025" s="24">
        <v>3021</v>
      </c>
      <c r="D3025" s="432" t="str">
        <f>IF(C3025&gt;'C'!$Q$7,"",VLOOKUP(C3025,'C'!$O$9:$P$10,2,FALSE))</f>
        <v/>
      </c>
    </row>
    <row r="3026" spans="2:4" x14ac:dyDescent="0.2">
      <c r="B3026" s="431">
        <f>IF(LEFT($D3026,Dashboard!$N$4)=Dashboard!$N$5,MAX($B$4:$B3025)+1,0)</f>
        <v>0</v>
      </c>
      <c r="C3026" s="24">
        <v>3022</v>
      </c>
      <c r="D3026" s="432" t="str">
        <f>IF(C3026&gt;'C'!$Q$7,"",VLOOKUP(C3026,'C'!$O$9:$P$10,2,FALSE))</f>
        <v/>
      </c>
    </row>
    <row r="3027" spans="2:4" x14ac:dyDescent="0.2">
      <c r="B3027" s="431">
        <f>IF(LEFT($D3027,Dashboard!$N$4)=Dashboard!$N$5,MAX($B$4:$B3026)+1,0)</f>
        <v>0</v>
      </c>
      <c r="C3027" s="24">
        <v>3023</v>
      </c>
      <c r="D3027" s="432" t="str">
        <f>IF(C3027&gt;'C'!$Q$7,"",VLOOKUP(C3027,'C'!$O$9:$P$10,2,FALSE))</f>
        <v/>
      </c>
    </row>
    <row r="3028" spans="2:4" x14ac:dyDescent="0.2">
      <c r="B3028" s="431">
        <f>IF(LEFT($D3028,Dashboard!$N$4)=Dashboard!$N$5,MAX($B$4:$B3027)+1,0)</f>
        <v>0</v>
      </c>
      <c r="C3028" s="24">
        <v>3024</v>
      </c>
      <c r="D3028" s="432" t="str">
        <f>IF(C3028&gt;'C'!$Q$7,"",VLOOKUP(C3028,'C'!$O$9:$P$10,2,FALSE))</f>
        <v/>
      </c>
    </row>
    <row r="3029" spans="2:4" x14ac:dyDescent="0.2">
      <c r="B3029" s="431">
        <f>IF(LEFT($D3029,Dashboard!$N$4)=Dashboard!$N$5,MAX($B$4:$B3028)+1,0)</f>
        <v>0</v>
      </c>
      <c r="C3029" s="24">
        <v>3025</v>
      </c>
      <c r="D3029" s="432" t="str">
        <f>IF(C3029&gt;'C'!$Q$7,"",VLOOKUP(C3029,'C'!$O$9:$P$10,2,FALSE))</f>
        <v/>
      </c>
    </row>
    <row r="3030" spans="2:4" x14ac:dyDescent="0.2">
      <c r="B3030" s="431">
        <f>IF(LEFT($D3030,Dashboard!$N$4)=Dashboard!$N$5,MAX($B$4:$B3029)+1,0)</f>
        <v>0</v>
      </c>
      <c r="C3030" s="24">
        <v>3026</v>
      </c>
      <c r="D3030" s="432" t="str">
        <f>IF(C3030&gt;'C'!$Q$7,"",VLOOKUP(C3030,'C'!$O$9:$P$10,2,FALSE))</f>
        <v/>
      </c>
    </row>
    <row r="3031" spans="2:4" x14ac:dyDescent="0.2">
      <c r="B3031" s="431">
        <f>IF(LEFT($D3031,Dashboard!$N$4)=Dashboard!$N$5,MAX($B$4:$B3030)+1,0)</f>
        <v>0</v>
      </c>
      <c r="C3031" s="24">
        <v>3027</v>
      </c>
      <c r="D3031" s="432" t="str">
        <f>IF(C3031&gt;'C'!$Q$7,"",VLOOKUP(C3031,'C'!$O$9:$P$10,2,FALSE))</f>
        <v/>
      </c>
    </row>
    <row r="3032" spans="2:4" x14ac:dyDescent="0.2">
      <c r="B3032" s="431">
        <f>IF(LEFT($D3032,Dashboard!$N$4)=Dashboard!$N$5,MAX($B$4:$B3031)+1,0)</f>
        <v>0</v>
      </c>
      <c r="C3032" s="24">
        <v>3028</v>
      </c>
      <c r="D3032" s="432" t="str">
        <f>IF(C3032&gt;'C'!$Q$7,"",VLOOKUP(C3032,'C'!$O$9:$P$10,2,FALSE))</f>
        <v/>
      </c>
    </row>
    <row r="3033" spans="2:4" x14ac:dyDescent="0.2">
      <c r="B3033" s="431">
        <f>IF(LEFT($D3033,Dashboard!$N$4)=Dashboard!$N$5,MAX($B$4:$B3032)+1,0)</f>
        <v>0</v>
      </c>
      <c r="C3033" s="24">
        <v>3029</v>
      </c>
      <c r="D3033" s="432" t="str">
        <f>IF(C3033&gt;'C'!$Q$7,"",VLOOKUP(C3033,'C'!$O$9:$P$10,2,FALSE))</f>
        <v/>
      </c>
    </row>
    <row r="3034" spans="2:4" x14ac:dyDescent="0.2">
      <c r="B3034" s="431">
        <f>IF(LEFT($D3034,Dashboard!$N$4)=Dashboard!$N$5,MAX($B$4:$B3033)+1,0)</f>
        <v>0</v>
      </c>
      <c r="C3034" s="24">
        <v>3030</v>
      </c>
      <c r="D3034" s="432" t="str">
        <f>IF(C3034&gt;'C'!$Q$7,"",VLOOKUP(C3034,'C'!$O$9:$P$10,2,FALSE))</f>
        <v/>
      </c>
    </row>
    <row r="3035" spans="2:4" x14ac:dyDescent="0.2">
      <c r="B3035" s="431">
        <f>IF(LEFT($D3035,Dashboard!$N$4)=Dashboard!$N$5,MAX($B$4:$B3034)+1,0)</f>
        <v>0</v>
      </c>
      <c r="C3035" s="24">
        <v>3031</v>
      </c>
      <c r="D3035" s="432" t="str">
        <f>IF(C3035&gt;'C'!$Q$7,"",VLOOKUP(C3035,'C'!$O$9:$P$10,2,FALSE))</f>
        <v/>
      </c>
    </row>
    <row r="3036" spans="2:4" x14ac:dyDescent="0.2">
      <c r="B3036" s="431">
        <f>IF(LEFT($D3036,Dashboard!$N$4)=Dashboard!$N$5,MAX($B$4:$B3035)+1,0)</f>
        <v>0</v>
      </c>
      <c r="C3036" s="24">
        <v>3032</v>
      </c>
      <c r="D3036" s="432" t="str">
        <f>IF(C3036&gt;'C'!$Q$7,"",VLOOKUP(C3036,'C'!$O$9:$P$10,2,FALSE))</f>
        <v/>
      </c>
    </row>
    <row r="3037" spans="2:4" x14ac:dyDescent="0.2">
      <c r="B3037" s="431">
        <f>IF(LEFT($D3037,Dashboard!$N$4)=Dashboard!$N$5,MAX($B$4:$B3036)+1,0)</f>
        <v>0</v>
      </c>
      <c r="C3037" s="24">
        <v>3033</v>
      </c>
      <c r="D3037" s="432" t="str">
        <f>IF(C3037&gt;'C'!$Q$7,"",VLOOKUP(C3037,'C'!$O$9:$P$10,2,FALSE))</f>
        <v/>
      </c>
    </row>
    <row r="3038" spans="2:4" x14ac:dyDescent="0.2">
      <c r="B3038" s="431">
        <f>IF(LEFT($D3038,Dashboard!$N$4)=Dashboard!$N$5,MAX($B$4:$B3037)+1,0)</f>
        <v>0</v>
      </c>
      <c r="C3038" s="24">
        <v>3034</v>
      </c>
      <c r="D3038" s="432" t="str">
        <f>IF(C3038&gt;'C'!$Q$7,"",VLOOKUP(C3038,'C'!$O$9:$P$10,2,FALSE))</f>
        <v/>
      </c>
    </row>
    <row r="3039" spans="2:4" x14ac:dyDescent="0.2">
      <c r="B3039" s="431">
        <f>IF(LEFT($D3039,Dashboard!$N$4)=Dashboard!$N$5,MAX($B$4:$B3038)+1,0)</f>
        <v>0</v>
      </c>
      <c r="C3039" s="24">
        <v>3035</v>
      </c>
      <c r="D3039" s="432" t="str">
        <f>IF(C3039&gt;'C'!$Q$7,"",VLOOKUP(C3039,'C'!$O$9:$P$10,2,FALSE))</f>
        <v/>
      </c>
    </row>
    <row r="3040" spans="2:4" x14ac:dyDescent="0.2">
      <c r="B3040" s="431">
        <f>IF(LEFT($D3040,Dashboard!$N$4)=Dashboard!$N$5,MAX($B$4:$B3039)+1,0)</f>
        <v>0</v>
      </c>
      <c r="C3040" s="24">
        <v>3036</v>
      </c>
      <c r="D3040" s="432" t="str">
        <f>IF(C3040&gt;'C'!$Q$7,"",VLOOKUP(C3040,'C'!$O$9:$P$10,2,FALSE))</f>
        <v/>
      </c>
    </row>
    <row r="3041" spans="2:4" x14ac:dyDescent="0.2">
      <c r="B3041" s="431">
        <f>IF(LEFT($D3041,Dashboard!$N$4)=Dashboard!$N$5,MAX($B$4:$B3040)+1,0)</f>
        <v>0</v>
      </c>
      <c r="C3041" s="24">
        <v>3037</v>
      </c>
      <c r="D3041" s="432" t="str">
        <f>IF(C3041&gt;'C'!$Q$7,"",VLOOKUP(C3041,'C'!$O$9:$P$10,2,FALSE))</f>
        <v/>
      </c>
    </row>
    <row r="3042" spans="2:4" x14ac:dyDescent="0.2">
      <c r="B3042" s="431">
        <f>IF(LEFT($D3042,Dashboard!$N$4)=Dashboard!$N$5,MAX($B$4:$B3041)+1,0)</f>
        <v>0</v>
      </c>
      <c r="C3042" s="24">
        <v>3038</v>
      </c>
      <c r="D3042" s="432" t="str">
        <f>IF(C3042&gt;'C'!$Q$7,"",VLOOKUP(C3042,'C'!$O$9:$P$10,2,FALSE))</f>
        <v/>
      </c>
    </row>
    <row r="3043" spans="2:4" x14ac:dyDescent="0.2">
      <c r="B3043" s="431">
        <f>IF(LEFT($D3043,Dashboard!$N$4)=Dashboard!$N$5,MAX($B$4:$B3042)+1,0)</f>
        <v>0</v>
      </c>
      <c r="C3043" s="24">
        <v>3039</v>
      </c>
      <c r="D3043" s="432" t="str">
        <f>IF(C3043&gt;'C'!$Q$7,"",VLOOKUP(C3043,'C'!$O$9:$P$10,2,FALSE))</f>
        <v/>
      </c>
    </row>
    <row r="3044" spans="2:4" x14ac:dyDescent="0.2">
      <c r="B3044" s="431">
        <f>IF(LEFT($D3044,Dashboard!$N$4)=Dashboard!$N$5,MAX($B$4:$B3043)+1,0)</f>
        <v>0</v>
      </c>
      <c r="C3044" s="24">
        <v>3040</v>
      </c>
      <c r="D3044" s="432" t="str">
        <f>IF(C3044&gt;'C'!$Q$7,"",VLOOKUP(C3044,'C'!$O$9:$P$10,2,FALSE))</f>
        <v/>
      </c>
    </row>
    <row r="3045" spans="2:4" x14ac:dyDescent="0.2">
      <c r="B3045" s="431">
        <f>IF(LEFT($D3045,Dashboard!$N$4)=Dashboard!$N$5,MAX($B$4:$B3044)+1,0)</f>
        <v>0</v>
      </c>
      <c r="C3045" s="24">
        <v>3041</v>
      </c>
      <c r="D3045" s="432" t="str">
        <f>IF(C3045&gt;'C'!$Q$7,"",VLOOKUP(C3045,'C'!$O$9:$P$10,2,FALSE))</f>
        <v/>
      </c>
    </row>
    <row r="3046" spans="2:4" x14ac:dyDescent="0.2">
      <c r="B3046" s="431">
        <f>IF(LEFT($D3046,Dashboard!$N$4)=Dashboard!$N$5,MAX($B$4:$B3045)+1,0)</f>
        <v>0</v>
      </c>
      <c r="C3046" s="24">
        <v>3042</v>
      </c>
      <c r="D3046" s="432" t="str">
        <f>IF(C3046&gt;'C'!$Q$7,"",VLOOKUP(C3046,'C'!$O$9:$P$10,2,FALSE))</f>
        <v/>
      </c>
    </row>
    <row r="3047" spans="2:4" x14ac:dyDescent="0.2">
      <c r="B3047" s="431">
        <f>IF(LEFT($D3047,Dashboard!$N$4)=Dashboard!$N$5,MAX($B$4:$B3046)+1,0)</f>
        <v>0</v>
      </c>
      <c r="C3047" s="24">
        <v>3043</v>
      </c>
      <c r="D3047" s="432" t="str">
        <f>IF(C3047&gt;'C'!$Q$7,"",VLOOKUP(C3047,'C'!$O$9:$P$10,2,FALSE))</f>
        <v/>
      </c>
    </row>
    <row r="3048" spans="2:4" x14ac:dyDescent="0.2">
      <c r="B3048" s="431">
        <f>IF(LEFT($D3048,Dashboard!$N$4)=Dashboard!$N$5,MAX($B$4:$B3047)+1,0)</f>
        <v>0</v>
      </c>
      <c r="C3048" s="24">
        <v>3044</v>
      </c>
      <c r="D3048" s="432" t="str">
        <f>IF(C3048&gt;'C'!$Q$7,"",VLOOKUP(C3048,'C'!$O$9:$P$10,2,FALSE))</f>
        <v/>
      </c>
    </row>
    <row r="3049" spans="2:4" x14ac:dyDescent="0.2">
      <c r="B3049" s="431">
        <f>IF(LEFT($D3049,Dashboard!$N$4)=Dashboard!$N$5,MAX($B$4:$B3048)+1,0)</f>
        <v>0</v>
      </c>
      <c r="C3049" s="24">
        <v>3045</v>
      </c>
      <c r="D3049" s="432" t="str">
        <f>IF(C3049&gt;'C'!$Q$7,"",VLOOKUP(C3049,'C'!$O$9:$P$10,2,FALSE))</f>
        <v/>
      </c>
    </row>
    <row r="3050" spans="2:4" x14ac:dyDescent="0.2">
      <c r="B3050" s="431">
        <f>IF(LEFT($D3050,Dashboard!$N$4)=Dashboard!$N$5,MAX($B$4:$B3049)+1,0)</f>
        <v>0</v>
      </c>
      <c r="C3050" s="24">
        <v>3046</v>
      </c>
      <c r="D3050" s="432" t="str">
        <f>IF(C3050&gt;'C'!$Q$7,"",VLOOKUP(C3050,'C'!$O$9:$P$10,2,FALSE))</f>
        <v/>
      </c>
    </row>
    <row r="3051" spans="2:4" x14ac:dyDescent="0.2">
      <c r="B3051" s="431">
        <f>IF(LEFT($D3051,Dashboard!$N$4)=Dashboard!$N$5,MAX($B$4:$B3050)+1,0)</f>
        <v>0</v>
      </c>
      <c r="C3051" s="24">
        <v>3047</v>
      </c>
      <c r="D3051" s="432" t="str">
        <f>IF(C3051&gt;'C'!$Q$7,"",VLOOKUP(C3051,'C'!$O$9:$P$10,2,FALSE))</f>
        <v/>
      </c>
    </row>
    <row r="3052" spans="2:4" x14ac:dyDescent="0.2">
      <c r="B3052" s="431">
        <f>IF(LEFT($D3052,Dashboard!$N$4)=Dashboard!$N$5,MAX($B$4:$B3051)+1,0)</f>
        <v>0</v>
      </c>
      <c r="C3052" s="24">
        <v>3048</v>
      </c>
      <c r="D3052" s="432" t="str">
        <f>IF(C3052&gt;'C'!$Q$7,"",VLOOKUP(C3052,'C'!$O$9:$P$10,2,FALSE))</f>
        <v/>
      </c>
    </row>
    <row r="3053" spans="2:4" x14ac:dyDescent="0.2">
      <c r="B3053" s="431">
        <f>IF(LEFT($D3053,Dashboard!$N$4)=Dashboard!$N$5,MAX($B$4:$B3052)+1,0)</f>
        <v>0</v>
      </c>
      <c r="C3053" s="24">
        <v>3049</v>
      </c>
      <c r="D3053" s="432" t="str">
        <f>IF(C3053&gt;'C'!$Q$7,"",VLOOKUP(C3053,'C'!$O$9:$P$10,2,FALSE))</f>
        <v/>
      </c>
    </row>
    <row r="3054" spans="2:4" x14ac:dyDescent="0.2">
      <c r="B3054" s="431">
        <f>IF(LEFT($D3054,Dashboard!$N$4)=Dashboard!$N$5,MAX($B$4:$B3053)+1,0)</f>
        <v>0</v>
      </c>
      <c r="C3054" s="24">
        <v>3050</v>
      </c>
      <c r="D3054" s="432" t="str">
        <f>IF(C3054&gt;'C'!$Q$7,"",VLOOKUP(C3054,'C'!$O$9:$P$10,2,FALSE))</f>
        <v/>
      </c>
    </row>
    <row r="3055" spans="2:4" x14ac:dyDescent="0.2">
      <c r="B3055" s="431">
        <f>IF(LEFT($D3055,Dashboard!$N$4)=Dashboard!$N$5,MAX($B$4:$B3054)+1,0)</f>
        <v>0</v>
      </c>
      <c r="C3055" s="24">
        <v>3051</v>
      </c>
      <c r="D3055" s="432" t="str">
        <f>IF(C3055&gt;'C'!$Q$7,"",VLOOKUP(C3055,'C'!$O$9:$P$10,2,FALSE))</f>
        <v/>
      </c>
    </row>
    <row r="3056" spans="2:4" x14ac:dyDescent="0.2">
      <c r="B3056" s="431">
        <f>IF(LEFT($D3056,Dashboard!$N$4)=Dashboard!$N$5,MAX($B$4:$B3055)+1,0)</f>
        <v>0</v>
      </c>
      <c r="C3056" s="24">
        <v>3052</v>
      </c>
      <c r="D3056" s="432" t="str">
        <f>IF(C3056&gt;'C'!$Q$7,"",VLOOKUP(C3056,'C'!$O$9:$P$10,2,FALSE))</f>
        <v/>
      </c>
    </row>
    <row r="3057" spans="2:4" x14ac:dyDescent="0.2">
      <c r="B3057" s="431">
        <f>IF(LEFT($D3057,Dashboard!$N$4)=Dashboard!$N$5,MAX($B$4:$B3056)+1,0)</f>
        <v>0</v>
      </c>
      <c r="C3057" s="24">
        <v>3053</v>
      </c>
      <c r="D3057" s="432" t="str">
        <f>IF(C3057&gt;'C'!$Q$7,"",VLOOKUP(C3057,'C'!$O$9:$P$10,2,FALSE))</f>
        <v/>
      </c>
    </row>
    <row r="3058" spans="2:4" x14ac:dyDescent="0.2">
      <c r="B3058" s="431">
        <f>IF(LEFT($D3058,Dashboard!$N$4)=Dashboard!$N$5,MAX($B$4:$B3057)+1,0)</f>
        <v>0</v>
      </c>
      <c r="C3058" s="24">
        <v>3054</v>
      </c>
      <c r="D3058" s="432" t="str">
        <f>IF(C3058&gt;'C'!$Q$7,"",VLOOKUP(C3058,'C'!$O$9:$P$10,2,FALSE))</f>
        <v/>
      </c>
    </row>
    <row r="3059" spans="2:4" x14ac:dyDescent="0.2">
      <c r="B3059" s="431">
        <f>IF(LEFT($D3059,Dashboard!$N$4)=Dashboard!$N$5,MAX($B$4:$B3058)+1,0)</f>
        <v>0</v>
      </c>
      <c r="C3059" s="24">
        <v>3055</v>
      </c>
      <c r="D3059" s="432" t="str">
        <f>IF(C3059&gt;'C'!$Q$7,"",VLOOKUP(C3059,'C'!$O$9:$P$10,2,FALSE))</f>
        <v/>
      </c>
    </row>
    <row r="3060" spans="2:4" x14ac:dyDescent="0.2">
      <c r="B3060" s="431">
        <f>IF(LEFT($D3060,Dashboard!$N$4)=Dashboard!$N$5,MAX($B$4:$B3059)+1,0)</f>
        <v>0</v>
      </c>
      <c r="C3060" s="24">
        <v>3056</v>
      </c>
      <c r="D3060" s="432" t="str">
        <f>IF(C3060&gt;'C'!$Q$7,"",VLOOKUP(C3060,'C'!$O$9:$P$10,2,FALSE))</f>
        <v/>
      </c>
    </row>
    <row r="3061" spans="2:4" x14ac:dyDescent="0.2">
      <c r="B3061" s="431">
        <f>IF(LEFT($D3061,Dashboard!$N$4)=Dashboard!$N$5,MAX($B$4:$B3060)+1,0)</f>
        <v>0</v>
      </c>
      <c r="C3061" s="24">
        <v>3057</v>
      </c>
      <c r="D3061" s="432" t="str">
        <f>IF(C3061&gt;'C'!$Q$7,"",VLOOKUP(C3061,'C'!$O$9:$P$10,2,FALSE))</f>
        <v/>
      </c>
    </row>
    <row r="3062" spans="2:4" x14ac:dyDescent="0.2">
      <c r="B3062" s="431">
        <f>IF(LEFT($D3062,Dashboard!$N$4)=Dashboard!$N$5,MAX($B$4:$B3061)+1,0)</f>
        <v>0</v>
      </c>
      <c r="C3062" s="24">
        <v>3058</v>
      </c>
      <c r="D3062" s="432" t="str">
        <f>IF(C3062&gt;'C'!$Q$7,"",VLOOKUP(C3062,'C'!$O$9:$P$10,2,FALSE))</f>
        <v/>
      </c>
    </row>
    <row r="3063" spans="2:4" x14ac:dyDescent="0.2">
      <c r="B3063" s="431">
        <f>IF(LEFT($D3063,Dashboard!$N$4)=Dashboard!$N$5,MAX($B$4:$B3062)+1,0)</f>
        <v>0</v>
      </c>
      <c r="C3063" s="24">
        <v>3059</v>
      </c>
      <c r="D3063" s="432" t="str">
        <f>IF(C3063&gt;'C'!$Q$7,"",VLOOKUP(C3063,'C'!$O$9:$P$10,2,FALSE))</f>
        <v/>
      </c>
    </row>
    <row r="3064" spans="2:4" x14ac:dyDescent="0.2">
      <c r="B3064" s="431">
        <f>IF(LEFT($D3064,Dashboard!$N$4)=Dashboard!$N$5,MAX($B$4:$B3063)+1,0)</f>
        <v>0</v>
      </c>
      <c r="C3064" s="24">
        <v>3060</v>
      </c>
      <c r="D3064" s="432" t="str">
        <f>IF(C3064&gt;'C'!$Q$7,"",VLOOKUP(C3064,'C'!$O$9:$P$10,2,FALSE))</f>
        <v/>
      </c>
    </row>
    <row r="3065" spans="2:4" x14ac:dyDescent="0.2">
      <c r="B3065" s="431">
        <f>IF(LEFT($D3065,Dashboard!$N$4)=Dashboard!$N$5,MAX($B$4:$B3064)+1,0)</f>
        <v>0</v>
      </c>
      <c r="C3065" s="24">
        <v>3061</v>
      </c>
      <c r="D3065" s="432" t="str">
        <f>IF(C3065&gt;'C'!$Q$7,"",VLOOKUP(C3065,'C'!$O$9:$P$10,2,FALSE))</f>
        <v/>
      </c>
    </row>
    <row r="3066" spans="2:4" x14ac:dyDescent="0.2">
      <c r="B3066" s="431">
        <f>IF(LEFT($D3066,Dashboard!$N$4)=Dashboard!$N$5,MAX($B$4:$B3065)+1,0)</f>
        <v>0</v>
      </c>
      <c r="C3066" s="24">
        <v>3062</v>
      </c>
      <c r="D3066" s="432" t="str">
        <f>IF(C3066&gt;'C'!$Q$7,"",VLOOKUP(C3066,'C'!$O$9:$P$10,2,FALSE))</f>
        <v/>
      </c>
    </row>
    <row r="3067" spans="2:4" x14ac:dyDescent="0.2">
      <c r="B3067" s="431">
        <f>IF(LEFT($D3067,Dashboard!$N$4)=Dashboard!$N$5,MAX($B$4:$B3066)+1,0)</f>
        <v>0</v>
      </c>
      <c r="C3067" s="24">
        <v>3063</v>
      </c>
      <c r="D3067" s="432" t="str">
        <f>IF(C3067&gt;'C'!$Q$7,"",VLOOKUP(C3067,'C'!$O$9:$P$10,2,FALSE))</f>
        <v/>
      </c>
    </row>
    <row r="3068" spans="2:4" x14ac:dyDescent="0.2">
      <c r="B3068" s="431">
        <f>IF(LEFT($D3068,Dashboard!$N$4)=Dashboard!$N$5,MAX($B$4:$B3067)+1,0)</f>
        <v>0</v>
      </c>
      <c r="C3068" s="24">
        <v>3064</v>
      </c>
      <c r="D3068" s="432" t="str">
        <f>IF(C3068&gt;'C'!$Q$7,"",VLOOKUP(C3068,'C'!$O$9:$P$10,2,FALSE))</f>
        <v/>
      </c>
    </row>
    <row r="3069" spans="2:4" x14ac:dyDescent="0.2">
      <c r="B3069" s="431">
        <f>IF(LEFT($D3069,Dashboard!$N$4)=Dashboard!$N$5,MAX($B$4:$B3068)+1,0)</f>
        <v>0</v>
      </c>
      <c r="C3069" s="24">
        <v>3065</v>
      </c>
      <c r="D3069" s="432" t="str">
        <f>IF(C3069&gt;'C'!$Q$7,"",VLOOKUP(C3069,'C'!$O$9:$P$10,2,FALSE))</f>
        <v/>
      </c>
    </row>
    <row r="3070" spans="2:4" x14ac:dyDescent="0.2">
      <c r="B3070" s="431">
        <f>IF(LEFT($D3070,Dashboard!$N$4)=Dashboard!$N$5,MAX($B$4:$B3069)+1,0)</f>
        <v>0</v>
      </c>
      <c r="C3070" s="24">
        <v>3066</v>
      </c>
      <c r="D3070" s="432" t="str">
        <f>IF(C3070&gt;'C'!$Q$7,"",VLOOKUP(C3070,'C'!$O$9:$P$10,2,FALSE))</f>
        <v/>
      </c>
    </row>
    <row r="3071" spans="2:4" x14ac:dyDescent="0.2">
      <c r="B3071" s="431">
        <f>IF(LEFT($D3071,Dashboard!$N$4)=Dashboard!$N$5,MAX($B$4:$B3070)+1,0)</f>
        <v>0</v>
      </c>
      <c r="C3071" s="24">
        <v>3067</v>
      </c>
      <c r="D3071" s="432" t="str">
        <f>IF(C3071&gt;'C'!$Q$7,"",VLOOKUP(C3071,'C'!$O$9:$P$10,2,FALSE))</f>
        <v/>
      </c>
    </row>
    <row r="3072" spans="2:4" x14ac:dyDescent="0.2">
      <c r="B3072" s="431">
        <f>IF(LEFT($D3072,Dashboard!$N$4)=Dashboard!$N$5,MAX($B$4:$B3071)+1,0)</f>
        <v>0</v>
      </c>
      <c r="C3072" s="24">
        <v>3068</v>
      </c>
      <c r="D3072" s="432" t="str">
        <f>IF(C3072&gt;'C'!$Q$7,"",VLOOKUP(C3072,'C'!$O$9:$P$10,2,FALSE))</f>
        <v/>
      </c>
    </row>
    <row r="3073" spans="2:4" x14ac:dyDescent="0.2">
      <c r="B3073" s="431">
        <f>IF(LEFT($D3073,Dashboard!$N$4)=Dashboard!$N$5,MAX($B$4:$B3072)+1,0)</f>
        <v>0</v>
      </c>
      <c r="C3073" s="24">
        <v>3069</v>
      </c>
      <c r="D3073" s="432" t="str">
        <f>IF(C3073&gt;'C'!$Q$7,"",VLOOKUP(C3073,'C'!$O$9:$P$10,2,FALSE))</f>
        <v/>
      </c>
    </row>
    <row r="3074" spans="2:4" x14ac:dyDescent="0.2">
      <c r="B3074" s="431">
        <f>IF(LEFT($D3074,Dashboard!$N$4)=Dashboard!$N$5,MAX($B$4:$B3073)+1,0)</f>
        <v>0</v>
      </c>
      <c r="C3074" s="24">
        <v>3070</v>
      </c>
      <c r="D3074" s="432" t="str">
        <f>IF(C3074&gt;'C'!$Q$7,"",VLOOKUP(C3074,'C'!$O$9:$P$10,2,FALSE))</f>
        <v/>
      </c>
    </row>
    <row r="3075" spans="2:4" x14ac:dyDescent="0.2">
      <c r="B3075" s="431">
        <f>IF(LEFT($D3075,Dashboard!$N$4)=Dashboard!$N$5,MAX($B$4:$B3074)+1,0)</f>
        <v>0</v>
      </c>
      <c r="C3075" s="24">
        <v>3071</v>
      </c>
      <c r="D3075" s="432" t="str">
        <f>IF(C3075&gt;'C'!$Q$7,"",VLOOKUP(C3075,'C'!$O$9:$P$10,2,FALSE))</f>
        <v/>
      </c>
    </row>
    <row r="3076" spans="2:4" x14ac:dyDescent="0.2">
      <c r="B3076" s="431">
        <f>IF(LEFT($D3076,Dashboard!$N$4)=Dashboard!$N$5,MAX($B$4:$B3075)+1,0)</f>
        <v>0</v>
      </c>
      <c r="C3076" s="24">
        <v>3072</v>
      </c>
      <c r="D3076" s="432" t="str">
        <f>IF(C3076&gt;'C'!$Q$7,"",VLOOKUP(C3076,'C'!$O$9:$P$10,2,FALSE))</f>
        <v/>
      </c>
    </row>
    <row r="3077" spans="2:4" x14ac:dyDescent="0.2">
      <c r="B3077" s="431">
        <f>IF(LEFT($D3077,Dashboard!$N$4)=Dashboard!$N$5,MAX($B$4:$B3076)+1,0)</f>
        <v>0</v>
      </c>
      <c r="C3077" s="24">
        <v>3073</v>
      </c>
      <c r="D3077" s="432" t="str">
        <f>IF(C3077&gt;'C'!$Q$7,"",VLOOKUP(C3077,'C'!$O$9:$P$10,2,FALSE))</f>
        <v/>
      </c>
    </row>
    <row r="3078" spans="2:4" x14ac:dyDescent="0.2">
      <c r="B3078" s="431">
        <f>IF(LEFT($D3078,Dashboard!$N$4)=Dashboard!$N$5,MAX($B$4:$B3077)+1,0)</f>
        <v>0</v>
      </c>
      <c r="C3078" s="24">
        <v>3074</v>
      </c>
      <c r="D3078" s="432" t="str">
        <f>IF(C3078&gt;'C'!$Q$7,"",VLOOKUP(C3078,'C'!$O$9:$P$10,2,FALSE))</f>
        <v/>
      </c>
    </row>
    <row r="3079" spans="2:4" x14ac:dyDescent="0.2">
      <c r="B3079" s="431">
        <f>IF(LEFT($D3079,Dashboard!$N$4)=Dashboard!$N$5,MAX($B$4:$B3078)+1,0)</f>
        <v>0</v>
      </c>
      <c r="C3079" s="24">
        <v>3075</v>
      </c>
      <c r="D3079" s="432" t="str">
        <f>IF(C3079&gt;'C'!$Q$7,"",VLOOKUP(C3079,'C'!$O$9:$P$10,2,FALSE))</f>
        <v/>
      </c>
    </row>
    <row r="3080" spans="2:4" x14ac:dyDescent="0.2">
      <c r="B3080" s="431">
        <f>IF(LEFT($D3080,Dashboard!$N$4)=Dashboard!$N$5,MAX($B$4:$B3079)+1,0)</f>
        <v>0</v>
      </c>
      <c r="C3080" s="24">
        <v>3076</v>
      </c>
      <c r="D3080" s="432" t="str">
        <f>IF(C3080&gt;'C'!$Q$7,"",VLOOKUP(C3080,'C'!$O$9:$P$10,2,FALSE))</f>
        <v/>
      </c>
    </row>
    <row r="3081" spans="2:4" x14ac:dyDescent="0.2">
      <c r="B3081" s="431">
        <f>IF(LEFT($D3081,Dashboard!$N$4)=Dashboard!$N$5,MAX($B$4:$B3080)+1,0)</f>
        <v>0</v>
      </c>
      <c r="C3081" s="24">
        <v>3077</v>
      </c>
      <c r="D3081" s="432" t="str">
        <f>IF(C3081&gt;'C'!$Q$7,"",VLOOKUP(C3081,'C'!$O$9:$P$10,2,FALSE))</f>
        <v/>
      </c>
    </row>
    <row r="3082" spans="2:4" x14ac:dyDescent="0.2">
      <c r="B3082" s="431">
        <f>IF(LEFT($D3082,Dashboard!$N$4)=Dashboard!$N$5,MAX($B$4:$B3081)+1,0)</f>
        <v>0</v>
      </c>
      <c r="C3082" s="24">
        <v>3078</v>
      </c>
      <c r="D3082" s="432" t="str">
        <f>IF(C3082&gt;'C'!$Q$7,"",VLOOKUP(C3082,'C'!$O$9:$P$10,2,FALSE))</f>
        <v/>
      </c>
    </row>
    <row r="3083" spans="2:4" x14ac:dyDescent="0.2">
      <c r="B3083" s="431">
        <f>IF(LEFT($D3083,Dashboard!$N$4)=Dashboard!$N$5,MAX($B$4:$B3082)+1,0)</f>
        <v>0</v>
      </c>
      <c r="C3083" s="24">
        <v>3079</v>
      </c>
      <c r="D3083" s="432" t="str">
        <f>IF(C3083&gt;'C'!$Q$7,"",VLOOKUP(C3083,'C'!$O$9:$P$10,2,FALSE))</f>
        <v/>
      </c>
    </row>
    <row r="3084" spans="2:4" x14ac:dyDescent="0.2">
      <c r="B3084" s="431">
        <f>IF(LEFT($D3084,Dashboard!$N$4)=Dashboard!$N$5,MAX($B$4:$B3083)+1,0)</f>
        <v>0</v>
      </c>
      <c r="C3084" s="24">
        <v>3080</v>
      </c>
      <c r="D3084" s="432" t="str">
        <f>IF(C3084&gt;'C'!$Q$7,"",VLOOKUP(C3084,'C'!$O$9:$P$10,2,FALSE))</f>
        <v/>
      </c>
    </row>
    <row r="3085" spans="2:4" x14ac:dyDescent="0.2">
      <c r="B3085" s="431">
        <f>IF(LEFT($D3085,Dashboard!$N$4)=Dashboard!$N$5,MAX($B$4:$B3084)+1,0)</f>
        <v>0</v>
      </c>
      <c r="C3085" s="24">
        <v>3081</v>
      </c>
      <c r="D3085" s="432" t="str">
        <f>IF(C3085&gt;'C'!$Q$7,"",VLOOKUP(C3085,'C'!$O$9:$P$10,2,FALSE))</f>
        <v/>
      </c>
    </row>
    <row r="3086" spans="2:4" x14ac:dyDescent="0.2">
      <c r="B3086" s="431">
        <f>IF(LEFT($D3086,Dashboard!$N$4)=Dashboard!$N$5,MAX($B$4:$B3085)+1,0)</f>
        <v>0</v>
      </c>
      <c r="C3086" s="24">
        <v>3082</v>
      </c>
      <c r="D3086" s="432" t="str">
        <f>IF(C3086&gt;'C'!$Q$7,"",VLOOKUP(C3086,'C'!$O$9:$P$10,2,FALSE))</f>
        <v/>
      </c>
    </row>
    <row r="3087" spans="2:4" x14ac:dyDescent="0.2">
      <c r="B3087" s="431">
        <f>IF(LEFT($D3087,Dashboard!$N$4)=Dashboard!$N$5,MAX($B$4:$B3086)+1,0)</f>
        <v>0</v>
      </c>
      <c r="C3087" s="24">
        <v>3083</v>
      </c>
      <c r="D3087" s="432" t="str">
        <f>IF(C3087&gt;'C'!$Q$7,"",VLOOKUP(C3087,'C'!$O$9:$P$10,2,FALSE))</f>
        <v/>
      </c>
    </row>
    <row r="3088" spans="2:4" x14ac:dyDescent="0.2">
      <c r="B3088" s="431">
        <f>IF(LEFT($D3088,Dashboard!$N$4)=Dashboard!$N$5,MAX($B$4:$B3087)+1,0)</f>
        <v>0</v>
      </c>
      <c r="C3088" s="24">
        <v>3084</v>
      </c>
      <c r="D3088" s="432" t="str">
        <f>IF(C3088&gt;'C'!$Q$7,"",VLOOKUP(C3088,'C'!$O$9:$P$10,2,FALSE))</f>
        <v/>
      </c>
    </row>
    <row r="3089" spans="2:4" x14ac:dyDescent="0.2">
      <c r="B3089" s="431">
        <f>IF(LEFT($D3089,Dashboard!$N$4)=Dashboard!$N$5,MAX($B$4:$B3088)+1,0)</f>
        <v>0</v>
      </c>
      <c r="C3089" s="24">
        <v>3085</v>
      </c>
      <c r="D3089" s="432" t="str">
        <f>IF(C3089&gt;'C'!$Q$7,"",VLOOKUP(C3089,'C'!$O$9:$P$10,2,FALSE))</f>
        <v/>
      </c>
    </row>
    <row r="3090" spans="2:4" x14ac:dyDescent="0.2">
      <c r="B3090" s="431">
        <f>IF(LEFT($D3090,Dashboard!$N$4)=Dashboard!$N$5,MAX($B$4:$B3089)+1,0)</f>
        <v>0</v>
      </c>
      <c r="C3090" s="24">
        <v>3086</v>
      </c>
      <c r="D3090" s="432" t="str">
        <f>IF(C3090&gt;'C'!$Q$7,"",VLOOKUP(C3090,'C'!$O$9:$P$10,2,FALSE))</f>
        <v/>
      </c>
    </row>
    <row r="3091" spans="2:4" x14ac:dyDescent="0.2">
      <c r="B3091" s="431">
        <f>IF(LEFT($D3091,Dashboard!$N$4)=Dashboard!$N$5,MAX($B$4:$B3090)+1,0)</f>
        <v>0</v>
      </c>
      <c r="C3091" s="24">
        <v>3087</v>
      </c>
      <c r="D3091" s="432" t="str">
        <f>IF(C3091&gt;'C'!$Q$7,"",VLOOKUP(C3091,'C'!$O$9:$P$10,2,FALSE))</f>
        <v/>
      </c>
    </row>
    <row r="3092" spans="2:4" x14ac:dyDescent="0.2">
      <c r="B3092" s="431">
        <f>IF(LEFT($D3092,Dashboard!$N$4)=Dashboard!$N$5,MAX($B$4:$B3091)+1,0)</f>
        <v>0</v>
      </c>
      <c r="C3092" s="24">
        <v>3088</v>
      </c>
      <c r="D3092" s="432" t="str">
        <f>IF(C3092&gt;'C'!$Q$7,"",VLOOKUP(C3092,'C'!$O$9:$P$10,2,FALSE))</f>
        <v/>
      </c>
    </row>
    <row r="3093" spans="2:4" x14ac:dyDescent="0.2">
      <c r="B3093" s="431">
        <f>IF(LEFT($D3093,Dashboard!$N$4)=Dashboard!$N$5,MAX($B$4:$B3092)+1,0)</f>
        <v>0</v>
      </c>
      <c r="C3093" s="24">
        <v>3089</v>
      </c>
      <c r="D3093" s="432" t="str">
        <f>IF(C3093&gt;'C'!$Q$7,"",VLOOKUP(C3093,'C'!$O$9:$P$10,2,FALSE))</f>
        <v/>
      </c>
    </row>
    <row r="3094" spans="2:4" x14ac:dyDescent="0.2">
      <c r="B3094" s="431">
        <f>IF(LEFT($D3094,Dashboard!$N$4)=Dashboard!$N$5,MAX($B$4:$B3093)+1,0)</f>
        <v>0</v>
      </c>
      <c r="C3094" s="24">
        <v>3090</v>
      </c>
      <c r="D3094" s="432" t="str">
        <f>IF(C3094&gt;'C'!$Q$7,"",VLOOKUP(C3094,'C'!$O$9:$P$10,2,FALSE))</f>
        <v/>
      </c>
    </row>
    <row r="3095" spans="2:4" x14ac:dyDescent="0.2">
      <c r="B3095" s="431">
        <f>IF(LEFT($D3095,Dashboard!$N$4)=Dashboard!$N$5,MAX($B$4:$B3094)+1,0)</f>
        <v>0</v>
      </c>
      <c r="C3095" s="24">
        <v>3091</v>
      </c>
      <c r="D3095" s="432" t="str">
        <f>IF(C3095&gt;'C'!$Q$7,"",VLOOKUP(C3095,'C'!$O$9:$P$10,2,FALSE))</f>
        <v/>
      </c>
    </row>
    <row r="3096" spans="2:4" x14ac:dyDescent="0.2">
      <c r="B3096" s="431">
        <f>IF(LEFT($D3096,Dashboard!$N$4)=Dashboard!$N$5,MAX($B$4:$B3095)+1,0)</f>
        <v>0</v>
      </c>
      <c r="C3096" s="24">
        <v>3092</v>
      </c>
      <c r="D3096" s="432" t="str">
        <f>IF(C3096&gt;'C'!$Q$7,"",VLOOKUP(C3096,'C'!$O$9:$P$10,2,FALSE))</f>
        <v/>
      </c>
    </row>
    <row r="3097" spans="2:4" x14ac:dyDescent="0.2">
      <c r="B3097" s="431">
        <f>IF(LEFT($D3097,Dashboard!$N$4)=Dashboard!$N$5,MAX($B$4:$B3096)+1,0)</f>
        <v>0</v>
      </c>
      <c r="C3097" s="24">
        <v>3093</v>
      </c>
      <c r="D3097" s="432" t="str">
        <f>IF(C3097&gt;'C'!$Q$7,"",VLOOKUP(C3097,'C'!$O$9:$P$10,2,FALSE))</f>
        <v/>
      </c>
    </row>
    <row r="3098" spans="2:4" x14ac:dyDescent="0.2">
      <c r="B3098" s="431">
        <f>IF(LEFT($D3098,Dashboard!$N$4)=Dashboard!$N$5,MAX($B$4:$B3097)+1,0)</f>
        <v>0</v>
      </c>
      <c r="C3098" s="24">
        <v>3094</v>
      </c>
      <c r="D3098" s="432" t="str">
        <f>IF(C3098&gt;'C'!$Q$7,"",VLOOKUP(C3098,'C'!$O$9:$P$10,2,FALSE))</f>
        <v/>
      </c>
    </row>
    <row r="3099" spans="2:4" x14ac:dyDescent="0.2">
      <c r="B3099" s="431">
        <f>IF(LEFT($D3099,Dashboard!$N$4)=Dashboard!$N$5,MAX($B$4:$B3098)+1,0)</f>
        <v>0</v>
      </c>
      <c r="C3099" s="24">
        <v>3095</v>
      </c>
      <c r="D3099" s="432" t="str">
        <f>IF(C3099&gt;'C'!$Q$7,"",VLOOKUP(C3099,'C'!$O$9:$P$10,2,FALSE))</f>
        <v/>
      </c>
    </row>
    <row r="3100" spans="2:4" x14ac:dyDescent="0.2">
      <c r="B3100" s="431">
        <f>IF(LEFT($D3100,Dashboard!$N$4)=Dashboard!$N$5,MAX($B$4:$B3099)+1,0)</f>
        <v>0</v>
      </c>
      <c r="C3100" s="24">
        <v>3096</v>
      </c>
      <c r="D3100" s="432" t="str">
        <f>IF(C3100&gt;'C'!$Q$7,"",VLOOKUP(C3100,'C'!$O$9:$P$10,2,FALSE))</f>
        <v/>
      </c>
    </row>
    <row r="3101" spans="2:4" x14ac:dyDescent="0.2">
      <c r="B3101" s="431">
        <f>IF(LEFT($D3101,Dashboard!$N$4)=Dashboard!$N$5,MAX($B$4:$B3100)+1,0)</f>
        <v>0</v>
      </c>
      <c r="C3101" s="24">
        <v>3097</v>
      </c>
      <c r="D3101" s="432" t="str">
        <f>IF(C3101&gt;'C'!$Q$7,"",VLOOKUP(C3101,'C'!$O$9:$P$10,2,FALSE))</f>
        <v/>
      </c>
    </row>
    <row r="3102" spans="2:4" x14ac:dyDescent="0.2">
      <c r="B3102" s="431">
        <f>IF(LEFT($D3102,Dashboard!$N$4)=Dashboard!$N$5,MAX($B$4:$B3101)+1,0)</f>
        <v>0</v>
      </c>
      <c r="C3102" s="24">
        <v>3098</v>
      </c>
      <c r="D3102" s="432" t="str">
        <f>IF(C3102&gt;'C'!$Q$7,"",VLOOKUP(C3102,'C'!$O$9:$P$10,2,FALSE))</f>
        <v/>
      </c>
    </row>
    <row r="3103" spans="2:4" x14ac:dyDescent="0.2">
      <c r="B3103" s="431">
        <f>IF(LEFT($D3103,Dashboard!$N$4)=Dashboard!$N$5,MAX($B$4:$B3102)+1,0)</f>
        <v>0</v>
      </c>
      <c r="C3103" s="24">
        <v>3099</v>
      </c>
      <c r="D3103" s="432" t="str">
        <f>IF(C3103&gt;'C'!$Q$7,"",VLOOKUP(C3103,'C'!$O$9:$P$10,2,FALSE))</f>
        <v/>
      </c>
    </row>
    <row r="3104" spans="2:4" x14ac:dyDescent="0.2">
      <c r="B3104" s="431">
        <f>IF(LEFT($D3104,Dashboard!$N$4)=Dashboard!$N$5,MAX($B$4:$B3103)+1,0)</f>
        <v>0</v>
      </c>
      <c r="C3104" s="24">
        <v>3100</v>
      </c>
      <c r="D3104" s="432" t="str">
        <f>IF(C3104&gt;'C'!$Q$7,"",VLOOKUP(C3104,'C'!$O$9:$P$10,2,FALSE))</f>
        <v/>
      </c>
    </row>
    <row r="3105" spans="2:4" x14ac:dyDescent="0.2">
      <c r="B3105" s="431">
        <f>IF(LEFT($D3105,Dashboard!$N$4)=Dashboard!$N$5,MAX($B$4:$B3104)+1,0)</f>
        <v>0</v>
      </c>
      <c r="C3105" s="24">
        <v>3101</v>
      </c>
      <c r="D3105" s="432" t="str">
        <f>IF(C3105&gt;'C'!$Q$7,"",VLOOKUP(C3105,'C'!$O$9:$P$10,2,FALSE))</f>
        <v/>
      </c>
    </row>
    <row r="3106" spans="2:4" x14ac:dyDescent="0.2">
      <c r="B3106" s="431">
        <f>IF(LEFT($D3106,Dashboard!$N$4)=Dashboard!$N$5,MAX($B$4:$B3105)+1,0)</f>
        <v>0</v>
      </c>
      <c r="C3106" s="24">
        <v>3102</v>
      </c>
      <c r="D3106" s="432" t="str">
        <f>IF(C3106&gt;'C'!$Q$7,"",VLOOKUP(C3106,'C'!$O$9:$P$10,2,FALSE))</f>
        <v/>
      </c>
    </row>
    <row r="3107" spans="2:4" x14ac:dyDescent="0.2">
      <c r="B3107" s="431">
        <f>IF(LEFT($D3107,Dashboard!$N$4)=Dashboard!$N$5,MAX($B$4:$B3106)+1,0)</f>
        <v>0</v>
      </c>
      <c r="C3107" s="24">
        <v>3103</v>
      </c>
      <c r="D3107" s="432" t="str">
        <f>IF(C3107&gt;'C'!$Q$7,"",VLOOKUP(C3107,'C'!$O$9:$P$10,2,FALSE))</f>
        <v/>
      </c>
    </row>
    <row r="3108" spans="2:4" x14ac:dyDescent="0.2">
      <c r="B3108" s="431">
        <f>IF(LEFT($D3108,Dashboard!$N$4)=Dashboard!$N$5,MAX($B$4:$B3107)+1,0)</f>
        <v>0</v>
      </c>
      <c r="C3108" s="24">
        <v>3104</v>
      </c>
      <c r="D3108" s="432" t="str">
        <f>IF(C3108&gt;'C'!$Q$7,"",VLOOKUP(C3108,'C'!$O$9:$P$10,2,FALSE))</f>
        <v/>
      </c>
    </row>
    <row r="3109" spans="2:4" x14ac:dyDescent="0.2">
      <c r="B3109" s="431">
        <f>IF(LEFT($D3109,Dashboard!$N$4)=Dashboard!$N$5,MAX($B$4:$B3108)+1,0)</f>
        <v>0</v>
      </c>
      <c r="C3109" s="24">
        <v>3105</v>
      </c>
      <c r="D3109" s="432" t="str">
        <f>IF(C3109&gt;'C'!$Q$7,"",VLOOKUP(C3109,'C'!$O$9:$P$10,2,FALSE))</f>
        <v/>
      </c>
    </row>
    <row r="3110" spans="2:4" x14ac:dyDescent="0.2">
      <c r="B3110" s="431">
        <f>IF(LEFT($D3110,Dashboard!$N$4)=Dashboard!$N$5,MAX($B$4:$B3109)+1,0)</f>
        <v>0</v>
      </c>
      <c r="C3110" s="24">
        <v>3106</v>
      </c>
      <c r="D3110" s="432" t="str">
        <f>IF(C3110&gt;'C'!$Q$7,"",VLOOKUP(C3110,'C'!$O$9:$P$10,2,FALSE))</f>
        <v/>
      </c>
    </row>
    <row r="3111" spans="2:4" x14ac:dyDescent="0.2">
      <c r="B3111" s="431">
        <f>IF(LEFT($D3111,Dashboard!$N$4)=Dashboard!$N$5,MAX($B$4:$B3110)+1,0)</f>
        <v>0</v>
      </c>
      <c r="C3111" s="24">
        <v>3107</v>
      </c>
      <c r="D3111" s="432" t="str">
        <f>IF(C3111&gt;'C'!$Q$7,"",VLOOKUP(C3111,'C'!$O$9:$P$10,2,FALSE))</f>
        <v/>
      </c>
    </row>
    <row r="3112" spans="2:4" x14ac:dyDescent="0.2">
      <c r="B3112" s="431">
        <f>IF(LEFT($D3112,Dashboard!$N$4)=Dashboard!$N$5,MAX($B$4:$B3111)+1,0)</f>
        <v>0</v>
      </c>
      <c r="C3112" s="24">
        <v>3108</v>
      </c>
      <c r="D3112" s="432" t="str">
        <f>IF(C3112&gt;'C'!$Q$7,"",VLOOKUP(C3112,'C'!$O$9:$P$10,2,FALSE))</f>
        <v/>
      </c>
    </row>
    <row r="3113" spans="2:4" x14ac:dyDescent="0.2">
      <c r="B3113" s="431">
        <f>IF(LEFT($D3113,Dashboard!$N$4)=Dashboard!$N$5,MAX($B$4:$B3112)+1,0)</f>
        <v>0</v>
      </c>
      <c r="C3113" s="24">
        <v>3109</v>
      </c>
      <c r="D3113" s="432" t="str">
        <f>IF(C3113&gt;'C'!$Q$7,"",VLOOKUP(C3113,'C'!$O$9:$P$10,2,FALSE))</f>
        <v/>
      </c>
    </row>
    <row r="3114" spans="2:4" x14ac:dyDescent="0.2">
      <c r="B3114" s="431">
        <f>IF(LEFT($D3114,Dashboard!$N$4)=Dashboard!$N$5,MAX($B$4:$B3113)+1,0)</f>
        <v>0</v>
      </c>
      <c r="C3114" s="24">
        <v>3110</v>
      </c>
      <c r="D3114" s="432" t="str">
        <f>IF(C3114&gt;'C'!$Q$7,"",VLOOKUP(C3114,'C'!$O$9:$P$10,2,FALSE))</f>
        <v/>
      </c>
    </row>
    <row r="3115" spans="2:4" x14ac:dyDescent="0.2">
      <c r="B3115" s="431">
        <f>IF(LEFT($D3115,Dashboard!$N$4)=Dashboard!$N$5,MAX($B$4:$B3114)+1,0)</f>
        <v>0</v>
      </c>
      <c r="C3115" s="24">
        <v>3111</v>
      </c>
      <c r="D3115" s="432" t="str">
        <f>IF(C3115&gt;'C'!$Q$7,"",VLOOKUP(C3115,'C'!$O$9:$P$10,2,FALSE))</f>
        <v/>
      </c>
    </row>
    <row r="3116" spans="2:4" x14ac:dyDescent="0.2">
      <c r="B3116" s="431">
        <f>IF(LEFT($D3116,Dashboard!$N$4)=Dashboard!$N$5,MAX($B$4:$B3115)+1,0)</f>
        <v>0</v>
      </c>
      <c r="C3116" s="24">
        <v>3112</v>
      </c>
      <c r="D3116" s="432" t="str">
        <f>IF(C3116&gt;'C'!$Q$7,"",VLOOKUP(C3116,'C'!$O$9:$P$10,2,FALSE))</f>
        <v/>
      </c>
    </row>
    <row r="3117" spans="2:4" x14ac:dyDescent="0.2">
      <c r="B3117" s="431">
        <f>IF(LEFT($D3117,Dashboard!$N$4)=Dashboard!$N$5,MAX($B$4:$B3116)+1,0)</f>
        <v>0</v>
      </c>
      <c r="C3117" s="24">
        <v>3113</v>
      </c>
      <c r="D3117" s="432" t="str">
        <f>IF(C3117&gt;'C'!$Q$7,"",VLOOKUP(C3117,'C'!$O$9:$P$10,2,FALSE))</f>
        <v/>
      </c>
    </row>
    <row r="3118" spans="2:4" x14ac:dyDescent="0.2">
      <c r="B3118" s="431">
        <f>IF(LEFT($D3118,Dashboard!$N$4)=Dashboard!$N$5,MAX($B$4:$B3117)+1,0)</f>
        <v>0</v>
      </c>
      <c r="C3118" s="24">
        <v>3114</v>
      </c>
      <c r="D3118" s="432" t="str">
        <f>IF(C3118&gt;'C'!$Q$7,"",VLOOKUP(C3118,'C'!$O$9:$P$10,2,FALSE))</f>
        <v/>
      </c>
    </row>
    <row r="3119" spans="2:4" x14ac:dyDescent="0.2">
      <c r="B3119" s="431">
        <f>IF(LEFT($D3119,Dashboard!$N$4)=Dashboard!$N$5,MAX($B$4:$B3118)+1,0)</f>
        <v>0</v>
      </c>
      <c r="C3119" s="24">
        <v>3115</v>
      </c>
      <c r="D3119" s="432" t="str">
        <f>IF(C3119&gt;'C'!$Q$7,"",VLOOKUP(C3119,'C'!$O$9:$P$10,2,FALSE))</f>
        <v/>
      </c>
    </row>
    <row r="3120" spans="2:4" x14ac:dyDescent="0.2">
      <c r="B3120" s="431">
        <f>IF(LEFT($D3120,Dashboard!$N$4)=Dashboard!$N$5,MAX($B$4:$B3119)+1,0)</f>
        <v>0</v>
      </c>
      <c r="C3120" s="24">
        <v>3116</v>
      </c>
      <c r="D3120" s="432" t="str">
        <f>IF(C3120&gt;'C'!$Q$7,"",VLOOKUP(C3120,'C'!$O$9:$P$10,2,FALSE))</f>
        <v/>
      </c>
    </row>
    <row r="3121" spans="2:4" x14ac:dyDescent="0.2">
      <c r="B3121" s="431">
        <f>IF(LEFT($D3121,Dashboard!$N$4)=Dashboard!$N$5,MAX($B$4:$B3120)+1,0)</f>
        <v>0</v>
      </c>
      <c r="C3121" s="24">
        <v>3117</v>
      </c>
      <c r="D3121" s="432" t="str">
        <f>IF(C3121&gt;'C'!$Q$7,"",VLOOKUP(C3121,'C'!$O$9:$P$10,2,FALSE))</f>
        <v/>
      </c>
    </row>
    <row r="3122" spans="2:4" x14ac:dyDescent="0.2">
      <c r="B3122" s="431">
        <f>IF(LEFT($D3122,Dashboard!$N$4)=Dashboard!$N$5,MAX($B$4:$B3121)+1,0)</f>
        <v>0</v>
      </c>
      <c r="C3122" s="24">
        <v>3118</v>
      </c>
      <c r="D3122" s="432" t="str">
        <f>IF(C3122&gt;'C'!$Q$7,"",VLOOKUP(C3122,'C'!$O$9:$P$10,2,FALSE))</f>
        <v/>
      </c>
    </row>
    <row r="3123" spans="2:4" x14ac:dyDescent="0.2">
      <c r="B3123" s="431">
        <f>IF(LEFT($D3123,Dashboard!$N$4)=Dashboard!$N$5,MAX($B$4:$B3122)+1,0)</f>
        <v>0</v>
      </c>
      <c r="C3123" s="24">
        <v>3119</v>
      </c>
      <c r="D3123" s="432" t="str">
        <f>IF(C3123&gt;'C'!$Q$7,"",VLOOKUP(C3123,'C'!$O$9:$P$10,2,FALSE))</f>
        <v/>
      </c>
    </row>
    <row r="3124" spans="2:4" x14ac:dyDescent="0.2">
      <c r="B3124" s="431">
        <f>IF(LEFT($D3124,Dashboard!$N$4)=Dashboard!$N$5,MAX($B$4:$B3123)+1,0)</f>
        <v>0</v>
      </c>
      <c r="C3124" s="24">
        <v>3120</v>
      </c>
      <c r="D3124" s="432" t="str">
        <f>IF(C3124&gt;'C'!$Q$7,"",VLOOKUP(C3124,'C'!$O$9:$P$10,2,FALSE))</f>
        <v/>
      </c>
    </row>
    <row r="3125" spans="2:4" x14ac:dyDescent="0.2">
      <c r="B3125" s="431">
        <f>IF(LEFT($D3125,Dashboard!$N$4)=Dashboard!$N$5,MAX($B$4:$B3124)+1,0)</f>
        <v>0</v>
      </c>
      <c r="C3125" s="24">
        <v>3121</v>
      </c>
      <c r="D3125" s="432" t="str">
        <f>IF(C3125&gt;'C'!$Q$7,"",VLOOKUP(C3125,'C'!$O$9:$P$10,2,FALSE))</f>
        <v/>
      </c>
    </row>
    <row r="3126" spans="2:4" x14ac:dyDescent="0.2">
      <c r="B3126" s="431">
        <f>IF(LEFT($D3126,Dashboard!$N$4)=Dashboard!$N$5,MAX($B$4:$B3125)+1,0)</f>
        <v>0</v>
      </c>
      <c r="C3126" s="24">
        <v>3122</v>
      </c>
      <c r="D3126" s="432" t="str">
        <f>IF(C3126&gt;'C'!$Q$7,"",VLOOKUP(C3126,'C'!$O$9:$P$10,2,FALSE))</f>
        <v/>
      </c>
    </row>
    <row r="3127" spans="2:4" x14ac:dyDescent="0.2">
      <c r="B3127" s="431">
        <f>IF(LEFT($D3127,Dashboard!$N$4)=Dashboard!$N$5,MAX($B$4:$B3126)+1,0)</f>
        <v>0</v>
      </c>
      <c r="C3127" s="24">
        <v>3123</v>
      </c>
      <c r="D3127" s="432" t="str">
        <f>IF(C3127&gt;'C'!$Q$7,"",VLOOKUP(C3127,'C'!$O$9:$P$10,2,FALSE))</f>
        <v/>
      </c>
    </row>
    <row r="3128" spans="2:4" x14ac:dyDescent="0.2">
      <c r="B3128" s="431">
        <f>IF(LEFT($D3128,Dashboard!$N$4)=Dashboard!$N$5,MAX($B$4:$B3127)+1,0)</f>
        <v>0</v>
      </c>
      <c r="C3128" s="24">
        <v>3124</v>
      </c>
      <c r="D3128" s="432" t="str">
        <f>IF(C3128&gt;'C'!$Q$7,"",VLOOKUP(C3128,'C'!$O$9:$P$10,2,FALSE))</f>
        <v/>
      </c>
    </row>
    <row r="3129" spans="2:4" x14ac:dyDescent="0.2">
      <c r="B3129" s="431">
        <f>IF(LEFT($D3129,Dashboard!$N$4)=Dashboard!$N$5,MAX($B$4:$B3128)+1,0)</f>
        <v>0</v>
      </c>
      <c r="C3129" s="24">
        <v>3125</v>
      </c>
      <c r="D3129" s="432" t="str">
        <f>IF(C3129&gt;'C'!$Q$7,"",VLOOKUP(C3129,'C'!$O$9:$P$10,2,FALSE))</f>
        <v/>
      </c>
    </row>
    <row r="3130" spans="2:4" x14ac:dyDescent="0.2">
      <c r="B3130" s="431">
        <f>IF(LEFT($D3130,Dashboard!$N$4)=Dashboard!$N$5,MAX($B$4:$B3129)+1,0)</f>
        <v>0</v>
      </c>
      <c r="C3130" s="24">
        <v>3126</v>
      </c>
      <c r="D3130" s="432" t="str">
        <f>IF(C3130&gt;'C'!$Q$7,"",VLOOKUP(C3130,'C'!$O$9:$P$10,2,FALSE))</f>
        <v/>
      </c>
    </row>
    <row r="3131" spans="2:4" x14ac:dyDescent="0.2">
      <c r="B3131" s="431">
        <f>IF(LEFT($D3131,Dashboard!$N$4)=Dashboard!$N$5,MAX($B$4:$B3130)+1,0)</f>
        <v>0</v>
      </c>
      <c r="C3131" s="24">
        <v>3127</v>
      </c>
      <c r="D3131" s="432" t="str">
        <f>IF(C3131&gt;'C'!$Q$7,"",VLOOKUP(C3131,'C'!$O$9:$P$10,2,FALSE))</f>
        <v/>
      </c>
    </row>
    <row r="3132" spans="2:4" x14ac:dyDescent="0.2">
      <c r="B3132" s="431">
        <f>IF(LEFT($D3132,Dashboard!$N$4)=Dashboard!$N$5,MAX($B$4:$B3131)+1,0)</f>
        <v>0</v>
      </c>
      <c r="C3132" s="24">
        <v>3128</v>
      </c>
      <c r="D3132" s="432" t="str">
        <f>IF(C3132&gt;'C'!$Q$7,"",VLOOKUP(C3132,'C'!$O$9:$P$10,2,FALSE))</f>
        <v/>
      </c>
    </row>
    <row r="3133" spans="2:4" x14ac:dyDescent="0.2">
      <c r="B3133" s="431">
        <f>IF(LEFT($D3133,Dashboard!$N$4)=Dashboard!$N$5,MAX($B$4:$B3132)+1,0)</f>
        <v>0</v>
      </c>
      <c r="C3133" s="24">
        <v>3129</v>
      </c>
      <c r="D3133" s="432" t="str">
        <f>IF(C3133&gt;'C'!$Q$7,"",VLOOKUP(C3133,'C'!$O$9:$P$10,2,FALSE))</f>
        <v/>
      </c>
    </row>
    <row r="3134" spans="2:4" x14ac:dyDescent="0.2">
      <c r="B3134" s="431">
        <f>IF(LEFT($D3134,Dashboard!$N$4)=Dashboard!$N$5,MAX($B$4:$B3133)+1,0)</f>
        <v>0</v>
      </c>
      <c r="C3134" s="24">
        <v>3130</v>
      </c>
      <c r="D3134" s="432" t="str">
        <f>IF(C3134&gt;'C'!$Q$7,"",VLOOKUP(C3134,'C'!$O$9:$P$10,2,FALSE))</f>
        <v/>
      </c>
    </row>
    <row r="3135" spans="2:4" x14ac:dyDescent="0.2">
      <c r="B3135" s="431">
        <f>IF(LEFT($D3135,Dashboard!$N$4)=Dashboard!$N$5,MAX($B$4:$B3134)+1,0)</f>
        <v>0</v>
      </c>
      <c r="C3135" s="24">
        <v>3131</v>
      </c>
      <c r="D3135" s="432" t="str">
        <f>IF(C3135&gt;'C'!$Q$7,"",VLOOKUP(C3135,'C'!$O$9:$P$10,2,FALSE))</f>
        <v/>
      </c>
    </row>
    <row r="3136" spans="2:4" x14ac:dyDescent="0.2">
      <c r="B3136" s="431">
        <f>IF(LEFT($D3136,Dashboard!$N$4)=Dashboard!$N$5,MAX($B$4:$B3135)+1,0)</f>
        <v>0</v>
      </c>
      <c r="C3136" s="24">
        <v>3132</v>
      </c>
      <c r="D3136" s="432" t="str">
        <f>IF(C3136&gt;'C'!$Q$7,"",VLOOKUP(C3136,'C'!$O$9:$P$10,2,FALSE))</f>
        <v/>
      </c>
    </row>
    <row r="3137" spans="2:4" x14ac:dyDescent="0.2">
      <c r="B3137" s="431">
        <f>IF(LEFT($D3137,Dashboard!$N$4)=Dashboard!$N$5,MAX($B$4:$B3136)+1,0)</f>
        <v>0</v>
      </c>
      <c r="C3137" s="24">
        <v>3133</v>
      </c>
      <c r="D3137" s="432" t="str">
        <f>IF(C3137&gt;'C'!$Q$7,"",VLOOKUP(C3137,'C'!$O$9:$P$10,2,FALSE))</f>
        <v/>
      </c>
    </row>
    <row r="3138" spans="2:4" x14ac:dyDescent="0.2">
      <c r="B3138" s="431">
        <f>IF(LEFT($D3138,Dashboard!$N$4)=Dashboard!$N$5,MAX($B$4:$B3137)+1,0)</f>
        <v>0</v>
      </c>
      <c r="C3138" s="24">
        <v>3134</v>
      </c>
      <c r="D3138" s="432" t="str">
        <f>IF(C3138&gt;'C'!$Q$7,"",VLOOKUP(C3138,'C'!$O$9:$P$10,2,FALSE))</f>
        <v/>
      </c>
    </row>
    <row r="3139" spans="2:4" x14ac:dyDescent="0.2">
      <c r="B3139" s="431">
        <f>IF(LEFT($D3139,Dashboard!$N$4)=Dashboard!$N$5,MAX($B$4:$B3138)+1,0)</f>
        <v>0</v>
      </c>
      <c r="C3139" s="24">
        <v>3135</v>
      </c>
      <c r="D3139" s="432" t="str">
        <f>IF(C3139&gt;'C'!$Q$7,"",VLOOKUP(C3139,'C'!$O$9:$P$10,2,FALSE))</f>
        <v/>
      </c>
    </row>
    <row r="3140" spans="2:4" x14ac:dyDescent="0.2">
      <c r="B3140" s="431">
        <f>IF(LEFT($D3140,Dashboard!$N$4)=Dashboard!$N$5,MAX($B$4:$B3139)+1,0)</f>
        <v>0</v>
      </c>
      <c r="C3140" s="24">
        <v>3136</v>
      </c>
      <c r="D3140" s="432" t="str">
        <f>IF(C3140&gt;'C'!$Q$7,"",VLOOKUP(C3140,'C'!$O$9:$P$10,2,FALSE))</f>
        <v/>
      </c>
    </row>
    <row r="3141" spans="2:4" x14ac:dyDescent="0.2">
      <c r="B3141" s="431">
        <f>IF(LEFT($D3141,Dashboard!$N$4)=Dashboard!$N$5,MAX($B$4:$B3140)+1,0)</f>
        <v>0</v>
      </c>
      <c r="C3141" s="24">
        <v>3137</v>
      </c>
      <c r="D3141" s="432" t="str">
        <f>IF(C3141&gt;'C'!$Q$7,"",VLOOKUP(C3141,'C'!$O$9:$P$10,2,FALSE))</f>
        <v/>
      </c>
    </row>
    <row r="3142" spans="2:4" x14ac:dyDescent="0.2">
      <c r="B3142" s="431">
        <f>IF(LEFT($D3142,Dashboard!$N$4)=Dashboard!$N$5,MAX($B$4:$B3141)+1,0)</f>
        <v>0</v>
      </c>
      <c r="C3142" s="24">
        <v>3138</v>
      </c>
      <c r="D3142" s="432" t="str">
        <f>IF(C3142&gt;'C'!$Q$7,"",VLOOKUP(C3142,'C'!$O$9:$P$10,2,FALSE))</f>
        <v/>
      </c>
    </row>
    <row r="3143" spans="2:4" x14ac:dyDescent="0.2">
      <c r="B3143" s="431">
        <f>IF(LEFT($D3143,Dashboard!$N$4)=Dashboard!$N$5,MAX($B$4:$B3142)+1,0)</f>
        <v>0</v>
      </c>
      <c r="C3143" s="24">
        <v>3139</v>
      </c>
      <c r="D3143" s="432" t="str">
        <f>IF(C3143&gt;'C'!$Q$7,"",VLOOKUP(C3143,'C'!$O$9:$P$10,2,FALSE))</f>
        <v/>
      </c>
    </row>
    <row r="3144" spans="2:4" x14ac:dyDescent="0.2">
      <c r="B3144" s="431">
        <f>IF(LEFT($D3144,Dashboard!$N$4)=Dashboard!$N$5,MAX($B$4:$B3143)+1,0)</f>
        <v>0</v>
      </c>
      <c r="C3144" s="24">
        <v>3140</v>
      </c>
      <c r="D3144" s="432" t="str">
        <f>IF(C3144&gt;'C'!$Q$7,"",VLOOKUP(C3144,'C'!$O$9:$P$10,2,FALSE))</f>
        <v/>
      </c>
    </row>
    <row r="3145" spans="2:4" x14ac:dyDescent="0.2">
      <c r="B3145" s="431">
        <f>IF(LEFT($D3145,Dashboard!$N$4)=Dashboard!$N$5,MAX($B$4:$B3144)+1,0)</f>
        <v>0</v>
      </c>
      <c r="C3145" s="24">
        <v>3141</v>
      </c>
      <c r="D3145" s="432" t="str">
        <f>IF(C3145&gt;'C'!$Q$7,"",VLOOKUP(C3145,'C'!$O$9:$P$10,2,FALSE))</f>
        <v/>
      </c>
    </row>
    <row r="3146" spans="2:4" x14ac:dyDescent="0.2">
      <c r="B3146" s="431">
        <f>IF(LEFT($D3146,Dashboard!$N$4)=Dashboard!$N$5,MAX($B$4:$B3145)+1,0)</f>
        <v>0</v>
      </c>
      <c r="C3146" s="24">
        <v>3142</v>
      </c>
      <c r="D3146" s="432" t="str">
        <f>IF(C3146&gt;'C'!$Q$7,"",VLOOKUP(C3146,'C'!$O$9:$P$10,2,FALSE))</f>
        <v/>
      </c>
    </row>
    <row r="3147" spans="2:4" x14ac:dyDescent="0.2">
      <c r="B3147" s="431">
        <f>IF(LEFT($D3147,Dashboard!$N$4)=Dashboard!$N$5,MAX($B$4:$B3146)+1,0)</f>
        <v>0</v>
      </c>
      <c r="C3147" s="24">
        <v>3143</v>
      </c>
      <c r="D3147" s="432" t="str">
        <f>IF(C3147&gt;'C'!$Q$7,"",VLOOKUP(C3147,'C'!$O$9:$P$10,2,FALSE))</f>
        <v/>
      </c>
    </row>
    <row r="3148" spans="2:4" x14ac:dyDescent="0.2">
      <c r="B3148" s="431">
        <f>IF(LEFT($D3148,Dashboard!$N$4)=Dashboard!$N$5,MAX($B$4:$B3147)+1,0)</f>
        <v>0</v>
      </c>
      <c r="C3148" s="24">
        <v>3144</v>
      </c>
      <c r="D3148" s="432" t="str">
        <f>IF(C3148&gt;'C'!$Q$7,"",VLOOKUP(C3148,'C'!$O$9:$P$10,2,FALSE))</f>
        <v/>
      </c>
    </row>
    <row r="3149" spans="2:4" x14ac:dyDescent="0.2">
      <c r="B3149" s="431">
        <f>IF(LEFT($D3149,Dashboard!$N$4)=Dashboard!$N$5,MAX($B$4:$B3148)+1,0)</f>
        <v>0</v>
      </c>
      <c r="C3149" s="24">
        <v>3145</v>
      </c>
      <c r="D3149" s="432" t="str">
        <f>IF(C3149&gt;'C'!$Q$7,"",VLOOKUP(C3149,'C'!$O$9:$P$10,2,FALSE))</f>
        <v/>
      </c>
    </row>
    <row r="3150" spans="2:4" x14ac:dyDescent="0.2">
      <c r="B3150" s="431">
        <f>IF(LEFT($D3150,Dashboard!$N$4)=Dashboard!$N$5,MAX($B$4:$B3149)+1,0)</f>
        <v>0</v>
      </c>
      <c r="C3150" s="24">
        <v>3146</v>
      </c>
      <c r="D3150" s="432" t="str">
        <f>IF(C3150&gt;'C'!$Q$7,"",VLOOKUP(C3150,'C'!$O$9:$P$10,2,FALSE))</f>
        <v/>
      </c>
    </row>
    <row r="3151" spans="2:4" x14ac:dyDescent="0.2">
      <c r="B3151" s="431">
        <f>IF(LEFT($D3151,Dashboard!$N$4)=Dashboard!$N$5,MAX($B$4:$B3150)+1,0)</f>
        <v>0</v>
      </c>
      <c r="C3151" s="24">
        <v>3147</v>
      </c>
      <c r="D3151" s="432" t="str">
        <f>IF(C3151&gt;'C'!$Q$7,"",VLOOKUP(C3151,'C'!$O$9:$P$10,2,FALSE))</f>
        <v/>
      </c>
    </row>
    <row r="3152" spans="2:4" x14ac:dyDescent="0.2">
      <c r="B3152" s="431">
        <f>IF(LEFT($D3152,Dashboard!$N$4)=Dashboard!$N$5,MAX($B$4:$B3151)+1,0)</f>
        <v>0</v>
      </c>
      <c r="C3152" s="24">
        <v>3148</v>
      </c>
      <c r="D3152" s="432" t="str">
        <f>IF(C3152&gt;'C'!$Q$7,"",VLOOKUP(C3152,'C'!$O$9:$P$10,2,FALSE))</f>
        <v/>
      </c>
    </row>
    <row r="3153" spans="2:4" x14ac:dyDescent="0.2">
      <c r="B3153" s="431">
        <f>IF(LEFT($D3153,Dashboard!$N$4)=Dashboard!$N$5,MAX($B$4:$B3152)+1,0)</f>
        <v>0</v>
      </c>
      <c r="C3153" s="24">
        <v>3149</v>
      </c>
      <c r="D3153" s="432" t="str">
        <f>IF(C3153&gt;'C'!$Q$7,"",VLOOKUP(C3153,'C'!$O$9:$P$10,2,FALSE))</f>
        <v/>
      </c>
    </row>
    <row r="3154" spans="2:4" x14ac:dyDescent="0.2">
      <c r="B3154" s="431">
        <f>IF(LEFT($D3154,Dashboard!$N$4)=Dashboard!$N$5,MAX($B$4:$B3153)+1,0)</f>
        <v>0</v>
      </c>
      <c r="C3154" s="24">
        <v>3150</v>
      </c>
      <c r="D3154" s="432" t="str">
        <f>IF(C3154&gt;'C'!$Q$7,"",VLOOKUP(C3154,'C'!$O$9:$P$10,2,FALSE))</f>
        <v/>
      </c>
    </row>
    <row r="3155" spans="2:4" x14ac:dyDescent="0.2">
      <c r="B3155" s="431">
        <f>IF(LEFT($D3155,Dashboard!$N$4)=Dashboard!$N$5,MAX($B$4:$B3154)+1,0)</f>
        <v>0</v>
      </c>
      <c r="C3155" s="24">
        <v>3151</v>
      </c>
      <c r="D3155" s="432" t="str">
        <f>IF(C3155&gt;'C'!$Q$7,"",VLOOKUP(C3155,'C'!$O$9:$P$10,2,FALSE))</f>
        <v/>
      </c>
    </row>
    <row r="3156" spans="2:4" x14ac:dyDescent="0.2">
      <c r="B3156" s="431">
        <f>IF(LEFT($D3156,Dashboard!$N$4)=Dashboard!$N$5,MAX($B$4:$B3155)+1,0)</f>
        <v>0</v>
      </c>
      <c r="C3156" s="24">
        <v>3152</v>
      </c>
      <c r="D3156" s="432" t="str">
        <f>IF(C3156&gt;'C'!$Q$7,"",VLOOKUP(C3156,'C'!$O$9:$P$10,2,FALSE))</f>
        <v/>
      </c>
    </row>
    <row r="3157" spans="2:4" x14ac:dyDescent="0.2">
      <c r="B3157" s="431">
        <f>IF(LEFT($D3157,Dashboard!$N$4)=Dashboard!$N$5,MAX($B$4:$B3156)+1,0)</f>
        <v>0</v>
      </c>
      <c r="C3157" s="24">
        <v>3153</v>
      </c>
      <c r="D3157" s="432" t="str">
        <f>IF(C3157&gt;'C'!$Q$7,"",VLOOKUP(C3157,'C'!$O$9:$P$10,2,FALSE))</f>
        <v/>
      </c>
    </row>
    <row r="3158" spans="2:4" x14ac:dyDescent="0.2">
      <c r="B3158" s="431">
        <f>IF(LEFT($D3158,Dashboard!$N$4)=Dashboard!$N$5,MAX($B$4:$B3157)+1,0)</f>
        <v>0</v>
      </c>
      <c r="C3158" s="24">
        <v>3154</v>
      </c>
      <c r="D3158" s="432" t="str">
        <f>IF(C3158&gt;'C'!$Q$7,"",VLOOKUP(C3158,'C'!$O$9:$P$10,2,FALSE))</f>
        <v/>
      </c>
    </row>
    <row r="3159" spans="2:4" x14ac:dyDescent="0.2">
      <c r="B3159" s="431">
        <f>IF(LEFT($D3159,Dashboard!$N$4)=Dashboard!$N$5,MAX($B$4:$B3158)+1,0)</f>
        <v>0</v>
      </c>
      <c r="C3159" s="24">
        <v>3155</v>
      </c>
      <c r="D3159" s="432" t="str">
        <f>IF(C3159&gt;'C'!$Q$7,"",VLOOKUP(C3159,'C'!$O$9:$P$10,2,FALSE))</f>
        <v/>
      </c>
    </row>
    <row r="3160" spans="2:4" x14ac:dyDescent="0.2">
      <c r="B3160" s="431">
        <f>IF(LEFT($D3160,Dashboard!$N$4)=Dashboard!$N$5,MAX($B$4:$B3159)+1,0)</f>
        <v>0</v>
      </c>
      <c r="C3160" s="24">
        <v>3156</v>
      </c>
      <c r="D3160" s="432" t="str">
        <f>IF(C3160&gt;'C'!$Q$7,"",VLOOKUP(C3160,'C'!$O$9:$P$10,2,FALSE))</f>
        <v/>
      </c>
    </row>
    <row r="3161" spans="2:4" x14ac:dyDescent="0.2">
      <c r="B3161" s="431">
        <f>IF(LEFT($D3161,Dashboard!$N$4)=Dashboard!$N$5,MAX($B$4:$B3160)+1,0)</f>
        <v>0</v>
      </c>
      <c r="C3161" s="24">
        <v>3157</v>
      </c>
      <c r="D3161" s="432" t="str">
        <f>IF(C3161&gt;'C'!$Q$7,"",VLOOKUP(C3161,'C'!$O$9:$P$10,2,FALSE))</f>
        <v/>
      </c>
    </row>
    <row r="3162" spans="2:4" x14ac:dyDescent="0.2">
      <c r="B3162" s="431">
        <f>IF(LEFT($D3162,Dashboard!$N$4)=Dashboard!$N$5,MAX($B$4:$B3161)+1,0)</f>
        <v>0</v>
      </c>
      <c r="C3162" s="24">
        <v>3158</v>
      </c>
      <c r="D3162" s="432" t="str">
        <f>IF(C3162&gt;'C'!$Q$7,"",VLOOKUP(C3162,'C'!$O$9:$P$10,2,FALSE))</f>
        <v/>
      </c>
    </row>
    <row r="3163" spans="2:4" x14ac:dyDescent="0.2">
      <c r="B3163" s="431">
        <f>IF(LEFT($D3163,Dashboard!$N$4)=Dashboard!$N$5,MAX($B$4:$B3162)+1,0)</f>
        <v>0</v>
      </c>
      <c r="C3163" s="24">
        <v>3159</v>
      </c>
      <c r="D3163" s="432" t="str">
        <f>IF(C3163&gt;'C'!$Q$7,"",VLOOKUP(C3163,'C'!$O$9:$P$10,2,FALSE))</f>
        <v/>
      </c>
    </row>
    <row r="3164" spans="2:4" x14ac:dyDescent="0.2">
      <c r="B3164" s="431">
        <f>IF(LEFT($D3164,Dashboard!$N$4)=Dashboard!$N$5,MAX($B$4:$B3163)+1,0)</f>
        <v>0</v>
      </c>
      <c r="C3164" s="24">
        <v>3160</v>
      </c>
      <c r="D3164" s="432" t="str">
        <f>IF(C3164&gt;'C'!$Q$7,"",VLOOKUP(C3164,'C'!$O$9:$P$10,2,FALSE))</f>
        <v/>
      </c>
    </row>
    <row r="3165" spans="2:4" x14ac:dyDescent="0.2">
      <c r="B3165" s="431">
        <f>IF(LEFT($D3165,Dashboard!$N$4)=Dashboard!$N$5,MAX($B$4:$B3164)+1,0)</f>
        <v>0</v>
      </c>
      <c r="C3165" s="24">
        <v>3161</v>
      </c>
      <c r="D3165" s="432" t="str">
        <f>IF(C3165&gt;'C'!$Q$7,"",VLOOKUP(C3165,'C'!$O$9:$P$10,2,FALSE))</f>
        <v/>
      </c>
    </row>
    <row r="3166" spans="2:4" x14ac:dyDescent="0.2">
      <c r="B3166" s="431">
        <f>IF(LEFT($D3166,Dashboard!$N$4)=Dashboard!$N$5,MAX($B$4:$B3165)+1,0)</f>
        <v>0</v>
      </c>
      <c r="C3166" s="24">
        <v>3162</v>
      </c>
      <c r="D3166" s="432" t="str">
        <f>IF(C3166&gt;'C'!$Q$7,"",VLOOKUP(C3166,'C'!$O$9:$P$10,2,FALSE))</f>
        <v/>
      </c>
    </row>
    <row r="3167" spans="2:4" x14ac:dyDescent="0.2">
      <c r="B3167" s="431">
        <f>IF(LEFT($D3167,Dashboard!$N$4)=Dashboard!$N$5,MAX($B$4:$B3166)+1,0)</f>
        <v>0</v>
      </c>
      <c r="C3167" s="24">
        <v>3163</v>
      </c>
      <c r="D3167" s="432" t="str">
        <f>IF(C3167&gt;'C'!$Q$7,"",VLOOKUP(C3167,'C'!$O$9:$P$10,2,FALSE))</f>
        <v/>
      </c>
    </row>
    <row r="3168" spans="2:4" x14ac:dyDescent="0.2">
      <c r="B3168" s="431">
        <f>IF(LEFT($D3168,Dashboard!$N$4)=Dashboard!$N$5,MAX($B$4:$B3167)+1,0)</f>
        <v>0</v>
      </c>
      <c r="C3168" s="24">
        <v>3164</v>
      </c>
      <c r="D3168" s="432" t="str">
        <f>IF(C3168&gt;'C'!$Q$7,"",VLOOKUP(C3168,'C'!$O$9:$P$10,2,FALSE))</f>
        <v/>
      </c>
    </row>
    <row r="3169" spans="2:4" x14ac:dyDescent="0.2">
      <c r="B3169" s="431">
        <f>IF(LEFT($D3169,Dashboard!$N$4)=Dashboard!$N$5,MAX($B$4:$B3168)+1,0)</f>
        <v>0</v>
      </c>
      <c r="C3169" s="24">
        <v>3165</v>
      </c>
      <c r="D3169" s="432" t="str">
        <f>IF(C3169&gt;'C'!$Q$7,"",VLOOKUP(C3169,'C'!$O$9:$P$10,2,FALSE))</f>
        <v/>
      </c>
    </row>
    <row r="3170" spans="2:4" x14ac:dyDescent="0.2">
      <c r="B3170" s="431">
        <f>IF(LEFT($D3170,Dashboard!$N$4)=Dashboard!$N$5,MAX($B$4:$B3169)+1,0)</f>
        <v>0</v>
      </c>
      <c r="C3170" s="24">
        <v>3166</v>
      </c>
      <c r="D3170" s="432" t="str">
        <f>IF(C3170&gt;'C'!$Q$7,"",VLOOKUP(C3170,'C'!$O$9:$P$10,2,FALSE))</f>
        <v/>
      </c>
    </row>
    <row r="3171" spans="2:4" x14ac:dyDescent="0.2">
      <c r="B3171" s="431">
        <f>IF(LEFT($D3171,Dashboard!$N$4)=Dashboard!$N$5,MAX($B$4:$B3170)+1,0)</f>
        <v>0</v>
      </c>
      <c r="C3171" s="24">
        <v>3167</v>
      </c>
      <c r="D3171" s="432" t="str">
        <f>IF(C3171&gt;'C'!$Q$7,"",VLOOKUP(C3171,'C'!$O$9:$P$10,2,FALSE))</f>
        <v/>
      </c>
    </row>
    <row r="3172" spans="2:4" x14ac:dyDescent="0.2">
      <c r="B3172" s="431">
        <f>IF(LEFT($D3172,Dashboard!$N$4)=Dashboard!$N$5,MAX($B$4:$B3171)+1,0)</f>
        <v>0</v>
      </c>
      <c r="C3172" s="24">
        <v>3168</v>
      </c>
      <c r="D3172" s="432" t="str">
        <f>IF(C3172&gt;'C'!$Q$7,"",VLOOKUP(C3172,'C'!$O$9:$P$10,2,FALSE))</f>
        <v/>
      </c>
    </row>
    <row r="3173" spans="2:4" x14ac:dyDescent="0.2">
      <c r="B3173" s="431">
        <f>IF(LEFT($D3173,Dashboard!$N$4)=Dashboard!$N$5,MAX($B$4:$B3172)+1,0)</f>
        <v>0</v>
      </c>
      <c r="C3173" s="24">
        <v>3169</v>
      </c>
      <c r="D3173" s="432" t="str">
        <f>IF(C3173&gt;'C'!$Q$7,"",VLOOKUP(C3173,'C'!$O$9:$P$10,2,FALSE))</f>
        <v/>
      </c>
    </row>
    <row r="3174" spans="2:4" x14ac:dyDescent="0.2">
      <c r="B3174" s="431">
        <f>IF(LEFT($D3174,Dashboard!$N$4)=Dashboard!$N$5,MAX($B$4:$B3173)+1,0)</f>
        <v>0</v>
      </c>
      <c r="C3174" s="24">
        <v>3170</v>
      </c>
      <c r="D3174" s="432" t="str">
        <f>IF(C3174&gt;'C'!$Q$7,"",VLOOKUP(C3174,'C'!$O$9:$P$10,2,FALSE))</f>
        <v/>
      </c>
    </row>
    <row r="3175" spans="2:4" x14ac:dyDescent="0.2">
      <c r="B3175" s="431">
        <f>IF(LEFT($D3175,Dashboard!$N$4)=Dashboard!$N$5,MAX($B$4:$B3174)+1,0)</f>
        <v>0</v>
      </c>
      <c r="C3175" s="24">
        <v>3171</v>
      </c>
      <c r="D3175" s="432" t="str">
        <f>IF(C3175&gt;'C'!$Q$7,"",VLOOKUP(C3175,'C'!$O$9:$P$10,2,FALSE))</f>
        <v/>
      </c>
    </row>
    <row r="3176" spans="2:4" x14ac:dyDescent="0.2">
      <c r="B3176" s="431">
        <f>IF(LEFT($D3176,Dashboard!$N$4)=Dashboard!$N$5,MAX($B$4:$B3175)+1,0)</f>
        <v>0</v>
      </c>
      <c r="C3176" s="24">
        <v>3172</v>
      </c>
      <c r="D3176" s="432" t="str">
        <f>IF(C3176&gt;'C'!$Q$7,"",VLOOKUP(C3176,'C'!$O$9:$P$10,2,FALSE))</f>
        <v/>
      </c>
    </row>
    <row r="3177" spans="2:4" x14ac:dyDescent="0.2">
      <c r="B3177" s="431">
        <f>IF(LEFT($D3177,Dashboard!$N$4)=Dashboard!$N$5,MAX($B$4:$B3176)+1,0)</f>
        <v>0</v>
      </c>
      <c r="C3177" s="24">
        <v>3173</v>
      </c>
      <c r="D3177" s="432" t="str">
        <f>IF(C3177&gt;'C'!$Q$7,"",VLOOKUP(C3177,'C'!$O$9:$P$10,2,FALSE))</f>
        <v/>
      </c>
    </row>
    <row r="3178" spans="2:4" x14ac:dyDescent="0.2">
      <c r="B3178" s="431">
        <f>IF(LEFT($D3178,Dashboard!$N$4)=Dashboard!$N$5,MAX($B$4:$B3177)+1,0)</f>
        <v>0</v>
      </c>
      <c r="C3178" s="24">
        <v>3174</v>
      </c>
      <c r="D3178" s="432" t="str">
        <f>IF(C3178&gt;'C'!$Q$7,"",VLOOKUP(C3178,'C'!$O$9:$P$10,2,FALSE))</f>
        <v/>
      </c>
    </row>
    <row r="3179" spans="2:4" x14ac:dyDescent="0.2">
      <c r="B3179" s="431">
        <f>IF(LEFT($D3179,Dashboard!$N$4)=Dashboard!$N$5,MAX($B$4:$B3178)+1,0)</f>
        <v>0</v>
      </c>
      <c r="C3179" s="24">
        <v>3175</v>
      </c>
      <c r="D3179" s="432" t="str">
        <f>IF(C3179&gt;'C'!$Q$7,"",VLOOKUP(C3179,'C'!$O$9:$P$10,2,FALSE))</f>
        <v/>
      </c>
    </row>
    <row r="3180" spans="2:4" x14ac:dyDescent="0.2">
      <c r="B3180" s="431">
        <f>IF(LEFT($D3180,Dashboard!$N$4)=Dashboard!$N$5,MAX($B$4:$B3179)+1,0)</f>
        <v>0</v>
      </c>
      <c r="C3180" s="24">
        <v>3176</v>
      </c>
      <c r="D3180" s="432" t="str">
        <f>IF(C3180&gt;'C'!$Q$7,"",VLOOKUP(C3180,'C'!$O$9:$P$10,2,FALSE))</f>
        <v/>
      </c>
    </row>
    <row r="3181" spans="2:4" x14ac:dyDescent="0.2">
      <c r="B3181" s="431">
        <f>IF(LEFT($D3181,Dashboard!$N$4)=Dashboard!$N$5,MAX($B$4:$B3180)+1,0)</f>
        <v>0</v>
      </c>
      <c r="C3181" s="24">
        <v>3177</v>
      </c>
      <c r="D3181" s="432" t="str">
        <f>IF(C3181&gt;'C'!$Q$7,"",VLOOKUP(C3181,'C'!$O$9:$P$10,2,FALSE))</f>
        <v/>
      </c>
    </row>
    <row r="3182" spans="2:4" x14ac:dyDescent="0.2">
      <c r="B3182" s="431">
        <f>IF(LEFT($D3182,Dashboard!$N$4)=Dashboard!$N$5,MAX($B$4:$B3181)+1,0)</f>
        <v>0</v>
      </c>
      <c r="C3182" s="24">
        <v>3178</v>
      </c>
      <c r="D3182" s="432" t="str">
        <f>IF(C3182&gt;'C'!$Q$7,"",VLOOKUP(C3182,'C'!$O$9:$P$10,2,FALSE))</f>
        <v/>
      </c>
    </row>
    <row r="3183" spans="2:4" x14ac:dyDescent="0.2">
      <c r="B3183" s="431">
        <f>IF(LEFT($D3183,Dashboard!$N$4)=Dashboard!$N$5,MAX($B$4:$B3182)+1,0)</f>
        <v>0</v>
      </c>
      <c r="C3183" s="24">
        <v>3179</v>
      </c>
      <c r="D3183" s="432" t="str">
        <f>IF(C3183&gt;'C'!$Q$7,"",VLOOKUP(C3183,'C'!$O$9:$P$10,2,FALSE))</f>
        <v/>
      </c>
    </row>
    <row r="3184" spans="2:4" x14ac:dyDescent="0.2">
      <c r="B3184" s="431">
        <f>IF(LEFT($D3184,Dashboard!$N$4)=Dashboard!$N$5,MAX($B$4:$B3183)+1,0)</f>
        <v>0</v>
      </c>
      <c r="C3184" s="24">
        <v>3180</v>
      </c>
      <c r="D3184" s="432" t="str">
        <f>IF(C3184&gt;'C'!$Q$7,"",VLOOKUP(C3184,'C'!$O$9:$P$10,2,FALSE))</f>
        <v/>
      </c>
    </row>
    <row r="3185" spans="2:4" x14ac:dyDescent="0.2">
      <c r="B3185" s="431">
        <f>IF(LEFT($D3185,Dashboard!$N$4)=Dashboard!$N$5,MAX($B$4:$B3184)+1,0)</f>
        <v>0</v>
      </c>
      <c r="C3185" s="24">
        <v>3181</v>
      </c>
      <c r="D3185" s="432" t="str">
        <f>IF(C3185&gt;'C'!$Q$7,"",VLOOKUP(C3185,'C'!$O$9:$P$10,2,FALSE))</f>
        <v/>
      </c>
    </row>
    <row r="3186" spans="2:4" x14ac:dyDescent="0.2">
      <c r="B3186" s="431">
        <f>IF(LEFT($D3186,Dashboard!$N$4)=Dashboard!$N$5,MAX($B$4:$B3185)+1,0)</f>
        <v>0</v>
      </c>
      <c r="C3186" s="24">
        <v>3182</v>
      </c>
      <c r="D3186" s="432" t="str">
        <f>IF(C3186&gt;'C'!$Q$7,"",VLOOKUP(C3186,'C'!$O$9:$P$10,2,FALSE))</f>
        <v/>
      </c>
    </row>
    <row r="3187" spans="2:4" x14ac:dyDescent="0.2">
      <c r="B3187" s="431">
        <f>IF(LEFT($D3187,Dashboard!$N$4)=Dashboard!$N$5,MAX($B$4:$B3186)+1,0)</f>
        <v>0</v>
      </c>
      <c r="C3187" s="24">
        <v>3183</v>
      </c>
      <c r="D3187" s="432" t="str">
        <f>IF(C3187&gt;'C'!$Q$7,"",VLOOKUP(C3187,'C'!$O$9:$P$10,2,FALSE))</f>
        <v/>
      </c>
    </row>
    <row r="3188" spans="2:4" x14ac:dyDescent="0.2">
      <c r="B3188" s="431">
        <f>IF(LEFT($D3188,Dashboard!$N$4)=Dashboard!$N$5,MAX($B$4:$B3187)+1,0)</f>
        <v>0</v>
      </c>
      <c r="C3188" s="24">
        <v>3184</v>
      </c>
      <c r="D3188" s="432" t="str">
        <f>IF(C3188&gt;'C'!$Q$7,"",VLOOKUP(C3188,'C'!$O$9:$P$10,2,FALSE))</f>
        <v/>
      </c>
    </row>
    <row r="3189" spans="2:4" x14ac:dyDescent="0.2">
      <c r="B3189" s="431">
        <f>IF(LEFT($D3189,Dashboard!$N$4)=Dashboard!$N$5,MAX($B$4:$B3188)+1,0)</f>
        <v>0</v>
      </c>
      <c r="C3189" s="24">
        <v>3185</v>
      </c>
      <c r="D3189" s="432" t="str">
        <f>IF(C3189&gt;'C'!$Q$7,"",VLOOKUP(C3189,'C'!$O$9:$P$10,2,FALSE))</f>
        <v/>
      </c>
    </row>
    <row r="3190" spans="2:4" x14ac:dyDescent="0.2">
      <c r="B3190" s="431">
        <f>IF(LEFT($D3190,Dashboard!$N$4)=Dashboard!$N$5,MAX($B$4:$B3189)+1,0)</f>
        <v>0</v>
      </c>
      <c r="C3190" s="24">
        <v>3186</v>
      </c>
      <c r="D3190" s="432" t="str">
        <f>IF(C3190&gt;'C'!$Q$7,"",VLOOKUP(C3190,'C'!$O$9:$P$10,2,FALSE))</f>
        <v/>
      </c>
    </row>
    <row r="3191" spans="2:4" x14ac:dyDescent="0.2">
      <c r="B3191" s="431">
        <f>IF(LEFT($D3191,Dashboard!$N$4)=Dashboard!$N$5,MAX($B$4:$B3190)+1,0)</f>
        <v>0</v>
      </c>
      <c r="C3191" s="24">
        <v>3187</v>
      </c>
      <c r="D3191" s="432" t="str">
        <f>IF(C3191&gt;'C'!$Q$7,"",VLOOKUP(C3191,'C'!$O$9:$P$10,2,FALSE))</f>
        <v/>
      </c>
    </row>
    <row r="3192" spans="2:4" x14ac:dyDescent="0.2">
      <c r="B3192" s="431">
        <f>IF(LEFT($D3192,Dashboard!$N$4)=Dashboard!$N$5,MAX($B$4:$B3191)+1,0)</f>
        <v>0</v>
      </c>
      <c r="C3192" s="24">
        <v>3188</v>
      </c>
      <c r="D3192" s="432" t="str">
        <f>IF(C3192&gt;'C'!$Q$7,"",VLOOKUP(C3192,'C'!$O$9:$P$10,2,FALSE))</f>
        <v/>
      </c>
    </row>
    <row r="3193" spans="2:4" x14ac:dyDescent="0.2">
      <c r="B3193" s="431">
        <f>IF(LEFT($D3193,Dashboard!$N$4)=Dashboard!$N$5,MAX($B$4:$B3192)+1,0)</f>
        <v>0</v>
      </c>
      <c r="C3193" s="24">
        <v>3189</v>
      </c>
      <c r="D3193" s="432" t="str">
        <f>IF(C3193&gt;'C'!$Q$7,"",VLOOKUP(C3193,'C'!$O$9:$P$10,2,FALSE))</f>
        <v/>
      </c>
    </row>
    <row r="3194" spans="2:4" x14ac:dyDescent="0.2">
      <c r="B3194" s="431">
        <f>IF(LEFT($D3194,Dashboard!$N$4)=Dashboard!$N$5,MAX($B$4:$B3193)+1,0)</f>
        <v>0</v>
      </c>
      <c r="C3194" s="24">
        <v>3190</v>
      </c>
      <c r="D3194" s="432" t="str">
        <f>IF(C3194&gt;'C'!$Q$7,"",VLOOKUP(C3194,'C'!$O$9:$P$10,2,FALSE))</f>
        <v/>
      </c>
    </row>
    <row r="3195" spans="2:4" x14ac:dyDescent="0.2">
      <c r="B3195" s="431">
        <f>IF(LEFT($D3195,Dashboard!$N$4)=Dashboard!$N$5,MAX($B$4:$B3194)+1,0)</f>
        <v>0</v>
      </c>
      <c r="C3195" s="24">
        <v>3191</v>
      </c>
      <c r="D3195" s="432" t="str">
        <f>IF(C3195&gt;'C'!$Q$7,"",VLOOKUP(C3195,'C'!$O$9:$P$10,2,FALSE))</f>
        <v/>
      </c>
    </row>
    <row r="3196" spans="2:4" x14ac:dyDescent="0.2">
      <c r="B3196" s="431">
        <f>IF(LEFT($D3196,Dashboard!$N$4)=Dashboard!$N$5,MAX($B$4:$B3195)+1,0)</f>
        <v>0</v>
      </c>
      <c r="C3196" s="24">
        <v>3192</v>
      </c>
      <c r="D3196" s="432" t="str">
        <f>IF(C3196&gt;'C'!$Q$7,"",VLOOKUP(C3196,'C'!$O$9:$P$10,2,FALSE))</f>
        <v/>
      </c>
    </row>
    <row r="3197" spans="2:4" x14ac:dyDescent="0.2">
      <c r="B3197" s="431">
        <f>IF(LEFT($D3197,Dashboard!$N$4)=Dashboard!$N$5,MAX($B$4:$B3196)+1,0)</f>
        <v>0</v>
      </c>
      <c r="C3197" s="24">
        <v>3193</v>
      </c>
      <c r="D3197" s="432" t="str">
        <f>IF(C3197&gt;'C'!$Q$7,"",VLOOKUP(C3197,'C'!$O$9:$P$10,2,FALSE))</f>
        <v/>
      </c>
    </row>
    <row r="3198" spans="2:4" x14ac:dyDescent="0.2">
      <c r="B3198" s="431">
        <f>IF(LEFT($D3198,Dashboard!$N$4)=Dashboard!$N$5,MAX($B$4:$B3197)+1,0)</f>
        <v>0</v>
      </c>
      <c r="C3198" s="24">
        <v>3194</v>
      </c>
      <c r="D3198" s="432" t="str">
        <f>IF(C3198&gt;'C'!$Q$7,"",VLOOKUP(C3198,'C'!$O$9:$P$10,2,FALSE))</f>
        <v/>
      </c>
    </row>
    <row r="3199" spans="2:4" x14ac:dyDescent="0.2">
      <c r="B3199" s="431">
        <f>IF(LEFT($D3199,Dashboard!$N$4)=Dashboard!$N$5,MAX($B$4:$B3198)+1,0)</f>
        <v>0</v>
      </c>
      <c r="C3199" s="24">
        <v>3195</v>
      </c>
      <c r="D3199" s="432" t="str">
        <f>IF(C3199&gt;'C'!$Q$7,"",VLOOKUP(C3199,'C'!$O$9:$P$10,2,FALSE))</f>
        <v/>
      </c>
    </row>
    <row r="3200" spans="2:4" x14ac:dyDescent="0.2">
      <c r="B3200" s="431">
        <f>IF(LEFT($D3200,Dashboard!$N$4)=Dashboard!$N$5,MAX($B$4:$B3199)+1,0)</f>
        <v>0</v>
      </c>
      <c r="C3200" s="24">
        <v>3196</v>
      </c>
      <c r="D3200" s="432" t="str">
        <f>IF(C3200&gt;'C'!$Q$7,"",VLOOKUP(C3200,'C'!$O$9:$P$10,2,FALSE))</f>
        <v/>
      </c>
    </row>
    <row r="3201" spans="2:4" x14ac:dyDescent="0.2">
      <c r="B3201" s="431">
        <f>IF(LEFT($D3201,Dashboard!$N$4)=Dashboard!$N$5,MAX($B$4:$B3200)+1,0)</f>
        <v>0</v>
      </c>
      <c r="C3201" s="24">
        <v>3197</v>
      </c>
      <c r="D3201" s="432" t="str">
        <f>IF(C3201&gt;'C'!$Q$7,"",VLOOKUP(C3201,'C'!$O$9:$P$10,2,FALSE))</f>
        <v/>
      </c>
    </row>
    <row r="3202" spans="2:4" x14ac:dyDescent="0.2">
      <c r="B3202" s="431">
        <f>IF(LEFT($D3202,Dashboard!$N$4)=Dashboard!$N$5,MAX($B$4:$B3201)+1,0)</f>
        <v>0</v>
      </c>
      <c r="C3202" s="24">
        <v>3198</v>
      </c>
      <c r="D3202" s="432" t="str">
        <f>IF(C3202&gt;'C'!$Q$7,"",VLOOKUP(C3202,'C'!$O$9:$P$10,2,FALSE))</f>
        <v/>
      </c>
    </row>
    <row r="3203" spans="2:4" x14ac:dyDescent="0.2">
      <c r="B3203" s="431">
        <f>IF(LEFT($D3203,Dashboard!$N$4)=Dashboard!$N$5,MAX($B$4:$B3202)+1,0)</f>
        <v>0</v>
      </c>
      <c r="C3203" s="24">
        <v>3199</v>
      </c>
      <c r="D3203" s="432" t="str">
        <f>IF(C3203&gt;'C'!$Q$7,"",VLOOKUP(C3203,'C'!$O$9:$P$10,2,FALSE))</f>
        <v/>
      </c>
    </row>
    <row r="3204" spans="2:4" x14ac:dyDescent="0.2">
      <c r="B3204" s="431">
        <f>IF(LEFT($D3204,Dashboard!$N$4)=Dashboard!$N$5,MAX($B$4:$B3203)+1,0)</f>
        <v>0</v>
      </c>
      <c r="C3204" s="24">
        <v>3200</v>
      </c>
      <c r="D3204" s="432" t="str">
        <f>IF(C3204&gt;'C'!$Q$7,"",VLOOKUP(C3204,'C'!$O$9:$P$10,2,FALSE))</f>
        <v/>
      </c>
    </row>
    <row r="3205" spans="2:4" x14ac:dyDescent="0.2">
      <c r="B3205" s="431">
        <f>IF(LEFT($D3205,Dashboard!$N$4)=Dashboard!$N$5,MAX($B$4:$B3204)+1,0)</f>
        <v>0</v>
      </c>
      <c r="C3205" s="24">
        <v>3201</v>
      </c>
      <c r="D3205" s="432" t="str">
        <f>IF(C3205&gt;'C'!$Q$7,"",VLOOKUP(C3205,'C'!$O$9:$P$10,2,FALSE))</f>
        <v/>
      </c>
    </row>
    <row r="3206" spans="2:4" x14ac:dyDescent="0.2">
      <c r="B3206" s="431">
        <f>IF(LEFT($D3206,Dashboard!$N$4)=Dashboard!$N$5,MAX($B$4:$B3205)+1,0)</f>
        <v>0</v>
      </c>
      <c r="C3206" s="24">
        <v>3202</v>
      </c>
      <c r="D3206" s="432" t="str">
        <f>IF(C3206&gt;'C'!$Q$7,"",VLOOKUP(C3206,'C'!$O$9:$P$10,2,FALSE))</f>
        <v/>
      </c>
    </row>
    <row r="3207" spans="2:4" x14ac:dyDescent="0.2">
      <c r="B3207" s="431">
        <f>IF(LEFT($D3207,Dashboard!$N$4)=Dashboard!$N$5,MAX($B$4:$B3206)+1,0)</f>
        <v>0</v>
      </c>
      <c r="C3207" s="24">
        <v>3203</v>
      </c>
      <c r="D3207" s="432" t="str">
        <f>IF(C3207&gt;'C'!$Q$7,"",VLOOKUP(C3207,'C'!$O$9:$P$10,2,FALSE))</f>
        <v/>
      </c>
    </row>
    <row r="3208" spans="2:4" x14ac:dyDescent="0.2">
      <c r="B3208" s="431">
        <f>IF(LEFT($D3208,Dashboard!$N$4)=Dashboard!$N$5,MAX($B$4:$B3207)+1,0)</f>
        <v>0</v>
      </c>
      <c r="C3208" s="24">
        <v>3204</v>
      </c>
      <c r="D3208" s="432" t="str">
        <f>IF(C3208&gt;'C'!$Q$7,"",VLOOKUP(C3208,'C'!$O$9:$P$10,2,FALSE))</f>
        <v/>
      </c>
    </row>
    <row r="3209" spans="2:4" x14ac:dyDescent="0.2">
      <c r="B3209" s="431">
        <f>IF(LEFT($D3209,Dashboard!$N$4)=Dashboard!$N$5,MAX($B$4:$B3208)+1,0)</f>
        <v>0</v>
      </c>
      <c r="C3209" s="24">
        <v>3205</v>
      </c>
      <c r="D3209" s="432" t="str">
        <f>IF(C3209&gt;'C'!$Q$7,"",VLOOKUP(C3209,'C'!$O$9:$P$10,2,FALSE))</f>
        <v/>
      </c>
    </row>
    <row r="3210" spans="2:4" x14ac:dyDescent="0.2">
      <c r="B3210" s="431">
        <f>IF(LEFT($D3210,Dashboard!$N$4)=Dashboard!$N$5,MAX($B$4:$B3209)+1,0)</f>
        <v>0</v>
      </c>
      <c r="C3210" s="24">
        <v>3206</v>
      </c>
      <c r="D3210" s="432" t="str">
        <f>IF(C3210&gt;'C'!$Q$7,"",VLOOKUP(C3210,'C'!$O$9:$P$10,2,FALSE))</f>
        <v/>
      </c>
    </row>
    <row r="3211" spans="2:4" x14ac:dyDescent="0.2">
      <c r="B3211" s="431">
        <f>IF(LEFT($D3211,Dashboard!$N$4)=Dashboard!$N$5,MAX($B$4:$B3210)+1,0)</f>
        <v>0</v>
      </c>
      <c r="C3211" s="24">
        <v>3207</v>
      </c>
      <c r="D3211" s="432" t="str">
        <f>IF(C3211&gt;'C'!$Q$7,"",VLOOKUP(C3211,'C'!$O$9:$P$10,2,FALSE))</f>
        <v/>
      </c>
    </row>
    <row r="3212" spans="2:4" x14ac:dyDescent="0.2">
      <c r="B3212" s="431">
        <f>IF(LEFT($D3212,Dashboard!$N$4)=Dashboard!$N$5,MAX($B$4:$B3211)+1,0)</f>
        <v>0</v>
      </c>
      <c r="C3212" s="24">
        <v>3208</v>
      </c>
      <c r="D3212" s="432" t="str">
        <f>IF(C3212&gt;'C'!$Q$7,"",VLOOKUP(C3212,'C'!$O$9:$P$10,2,FALSE))</f>
        <v/>
      </c>
    </row>
    <row r="3213" spans="2:4" x14ac:dyDescent="0.2">
      <c r="B3213" s="431">
        <f>IF(LEFT($D3213,Dashboard!$N$4)=Dashboard!$N$5,MAX($B$4:$B3212)+1,0)</f>
        <v>0</v>
      </c>
      <c r="C3213" s="24">
        <v>3209</v>
      </c>
      <c r="D3213" s="432" t="str">
        <f>IF(C3213&gt;'C'!$Q$7,"",VLOOKUP(C3213,'C'!$O$9:$P$10,2,FALSE))</f>
        <v/>
      </c>
    </row>
    <row r="3214" spans="2:4" x14ac:dyDescent="0.2">
      <c r="B3214" s="431">
        <f>IF(LEFT($D3214,Dashboard!$N$4)=Dashboard!$N$5,MAX($B$4:$B3213)+1,0)</f>
        <v>0</v>
      </c>
      <c r="C3214" s="24">
        <v>3210</v>
      </c>
      <c r="D3214" s="432" t="str">
        <f>IF(C3214&gt;'C'!$Q$7,"",VLOOKUP(C3214,'C'!$O$9:$P$10,2,FALSE))</f>
        <v/>
      </c>
    </row>
    <row r="3215" spans="2:4" x14ac:dyDescent="0.2">
      <c r="B3215" s="431">
        <f>IF(LEFT($D3215,Dashboard!$N$4)=Dashboard!$N$5,MAX($B$4:$B3214)+1,0)</f>
        <v>0</v>
      </c>
      <c r="C3215" s="24">
        <v>3211</v>
      </c>
      <c r="D3215" s="432" t="str">
        <f>IF(C3215&gt;'C'!$Q$7,"",VLOOKUP(C3215,'C'!$O$9:$P$10,2,FALSE))</f>
        <v/>
      </c>
    </row>
    <row r="3216" spans="2:4" x14ac:dyDescent="0.2">
      <c r="B3216" s="431">
        <f>IF(LEFT($D3216,Dashboard!$N$4)=Dashboard!$N$5,MAX($B$4:$B3215)+1,0)</f>
        <v>0</v>
      </c>
      <c r="C3216" s="24">
        <v>3212</v>
      </c>
      <c r="D3216" s="432" t="str">
        <f>IF(C3216&gt;'C'!$Q$7,"",VLOOKUP(C3216,'C'!$O$9:$P$10,2,FALSE))</f>
        <v/>
      </c>
    </row>
    <row r="3217" spans="2:4" x14ac:dyDescent="0.2">
      <c r="B3217" s="431">
        <f>IF(LEFT($D3217,Dashboard!$N$4)=Dashboard!$N$5,MAX($B$4:$B3216)+1,0)</f>
        <v>0</v>
      </c>
      <c r="C3217" s="24">
        <v>3213</v>
      </c>
      <c r="D3217" s="432" t="str">
        <f>IF(C3217&gt;'C'!$Q$7,"",VLOOKUP(C3217,'C'!$O$9:$P$10,2,FALSE))</f>
        <v/>
      </c>
    </row>
    <row r="3218" spans="2:4" x14ac:dyDescent="0.2">
      <c r="B3218" s="431">
        <f>IF(LEFT($D3218,Dashboard!$N$4)=Dashboard!$N$5,MAX($B$4:$B3217)+1,0)</f>
        <v>0</v>
      </c>
      <c r="C3218" s="24">
        <v>3214</v>
      </c>
      <c r="D3218" s="432" t="str">
        <f>IF(C3218&gt;'C'!$Q$7,"",VLOOKUP(C3218,'C'!$O$9:$P$10,2,FALSE))</f>
        <v/>
      </c>
    </row>
    <row r="3219" spans="2:4" x14ac:dyDescent="0.2">
      <c r="B3219" s="431">
        <f>IF(LEFT($D3219,Dashboard!$N$4)=Dashboard!$N$5,MAX($B$4:$B3218)+1,0)</f>
        <v>0</v>
      </c>
      <c r="C3219" s="24">
        <v>3215</v>
      </c>
      <c r="D3219" s="432" t="str">
        <f>IF(C3219&gt;'C'!$Q$7,"",VLOOKUP(C3219,'C'!$O$9:$P$10,2,FALSE))</f>
        <v/>
      </c>
    </row>
    <row r="3220" spans="2:4" x14ac:dyDescent="0.2">
      <c r="B3220" s="431">
        <f>IF(LEFT($D3220,Dashboard!$N$4)=Dashboard!$N$5,MAX($B$4:$B3219)+1,0)</f>
        <v>0</v>
      </c>
      <c r="C3220" s="24">
        <v>3216</v>
      </c>
      <c r="D3220" s="432" t="str">
        <f>IF(C3220&gt;'C'!$Q$7,"",VLOOKUP(C3220,'C'!$O$9:$P$10,2,FALSE))</f>
        <v/>
      </c>
    </row>
    <row r="3221" spans="2:4" x14ac:dyDescent="0.2">
      <c r="B3221" s="431">
        <f>IF(LEFT($D3221,Dashboard!$N$4)=Dashboard!$N$5,MAX($B$4:$B3220)+1,0)</f>
        <v>0</v>
      </c>
      <c r="C3221" s="24">
        <v>3217</v>
      </c>
      <c r="D3221" s="432" t="str">
        <f>IF(C3221&gt;'C'!$Q$7,"",VLOOKUP(C3221,'C'!$O$9:$P$10,2,FALSE))</f>
        <v/>
      </c>
    </row>
    <row r="3222" spans="2:4" x14ac:dyDescent="0.2">
      <c r="B3222" s="431">
        <f>IF(LEFT($D3222,Dashboard!$N$4)=Dashboard!$N$5,MAX($B$4:$B3221)+1,0)</f>
        <v>0</v>
      </c>
      <c r="C3222" s="24">
        <v>3218</v>
      </c>
      <c r="D3222" s="432" t="str">
        <f>IF(C3222&gt;'C'!$Q$7,"",VLOOKUP(C3222,'C'!$O$9:$P$10,2,FALSE))</f>
        <v/>
      </c>
    </row>
    <row r="3223" spans="2:4" x14ac:dyDescent="0.2">
      <c r="B3223" s="431">
        <f>IF(LEFT($D3223,Dashboard!$N$4)=Dashboard!$N$5,MAX($B$4:$B3222)+1,0)</f>
        <v>0</v>
      </c>
      <c r="C3223" s="24">
        <v>3219</v>
      </c>
      <c r="D3223" s="432" t="str">
        <f>IF(C3223&gt;'C'!$Q$7,"",VLOOKUP(C3223,'C'!$O$9:$P$10,2,FALSE))</f>
        <v/>
      </c>
    </row>
    <row r="3224" spans="2:4" x14ac:dyDescent="0.2">
      <c r="B3224" s="431">
        <f>IF(LEFT($D3224,Dashboard!$N$4)=Dashboard!$N$5,MAX($B$4:$B3223)+1,0)</f>
        <v>0</v>
      </c>
      <c r="C3224" s="24">
        <v>3220</v>
      </c>
      <c r="D3224" s="432" t="str">
        <f>IF(C3224&gt;'C'!$Q$7,"",VLOOKUP(C3224,'C'!$O$9:$P$10,2,FALSE))</f>
        <v/>
      </c>
    </row>
    <row r="3225" spans="2:4" x14ac:dyDescent="0.2">
      <c r="B3225" s="431">
        <f>IF(LEFT($D3225,Dashboard!$N$4)=Dashboard!$N$5,MAX($B$4:$B3224)+1,0)</f>
        <v>0</v>
      </c>
      <c r="C3225" s="24">
        <v>3221</v>
      </c>
      <c r="D3225" s="432" t="str">
        <f>IF(C3225&gt;'C'!$Q$7,"",VLOOKUP(C3225,'C'!$O$9:$P$10,2,FALSE))</f>
        <v/>
      </c>
    </row>
    <row r="3226" spans="2:4" x14ac:dyDescent="0.2">
      <c r="B3226" s="431">
        <f>IF(LEFT($D3226,Dashboard!$N$4)=Dashboard!$N$5,MAX($B$4:$B3225)+1,0)</f>
        <v>0</v>
      </c>
      <c r="C3226" s="24">
        <v>3222</v>
      </c>
      <c r="D3226" s="432" t="str">
        <f>IF(C3226&gt;'C'!$Q$7,"",VLOOKUP(C3226,'C'!$O$9:$P$10,2,FALSE))</f>
        <v/>
      </c>
    </row>
    <row r="3227" spans="2:4" x14ac:dyDescent="0.2">
      <c r="B3227" s="431">
        <f>IF(LEFT($D3227,Dashboard!$N$4)=Dashboard!$N$5,MAX($B$4:$B3226)+1,0)</f>
        <v>0</v>
      </c>
      <c r="C3227" s="24">
        <v>3223</v>
      </c>
      <c r="D3227" s="432" t="str">
        <f>IF(C3227&gt;'C'!$Q$7,"",VLOOKUP(C3227,'C'!$O$9:$P$10,2,FALSE))</f>
        <v/>
      </c>
    </row>
    <row r="3228" spans="2:4" x14ac:dyDescent="0.2">
      <c r="B3228" s="431">
        <f>IF(LEFT($D3228,Dashboard!$N$4)=Dashboard!$N$5,MAX($B$4:$B3227)+1,0)</f>
        <v>0</v>
      </c>
      <c r="C3228" s="24">
        <v>3224</v>
      </c>
      <c r="D3228" s="432" t="str">
        <f>IF(C3228&gt;'C'!$Q$7,"",VLOOKUP(C3228,'C'!$O$9:$P$10,2,FALSE))</f>
        <v/>
      </c>
    </row>
    <row r="3229" spans="2:4" x14ac:dyDescent="0.2">
      <c r="B3229" s="431">
        <f>IF(LEFT($D3229,Dashboard!$N$4)=Dashboard!$N$5,MAX($B$4:$B3228)+1,0)</f>
        <v>0</v>
      </c>
      <c r="C3229" s="24">
        <v>3225</v>
      </c>
      <c r="D3229" s="432" t="str">
        <f>IF(C3229&gt;'C'!$Q$7,"",VLOOKUP(C3229,'C'!$O$9:$P$10,2,FALSE))</f>
        <v/>
      </c>
    </row>
    <row r="3230" spans="2:4" x14ac:dyDescent="0.2">
      <c r="B3230" s="431">
        <f>IF(LEFT($D3230,Dashboard!$N$4)=Dashboard!$N$5,MAX($B$4:$B3229)+1,0)</f>
        <v>0</v>
      </c>
      <c r="C3230" s="24">
        <v>3226</v>
      </c>
      <c r="D3230" s="432" t="str">
        <f>IF(C3230&gt;'C'!$Q$7,"",VLOOKUP(C3230,'C'!$O$9:$P$10,2,FALSE))</f>
        <v/>
      </c>
    </row>
    <row r="3231" spans="2:4" x14ac:dyDescent="0.2">
      <c r="B3231" s="431">
        <f>IF(LEFT($D3231,Dashboard!$N$4)=Dashboard!$N$5,MAX($B$4:$B3230)+1,0)</f>
        <v>0</v>
      </c>
      <c r="C3231" s="24">
        <v>3227</v>
      </c>
      <c r="D3231" s="432" t="str">
        <f>IF(C3231&gt;'C'!$Q$7,"",VLOOKUP(C3231,'C'!$O$9:$P$10,2,FALSE))</f>
        <v/>
      </c>
    </row>
    <row r="3232" spans="2:4" x14ac:dyDescent="0.2">
      <c r="B3232" s="431">
        <f>IF(LEFT($D3232,Dashboard!$N$4)=Dashboard!$N$5,MAX($B$4:$B3231)+1,0)</f>
        <v>0</v>
      </c>
      <c r="C3232" s="24">
        <v>3228</v>
      </c>
      <c r="D3232" s="432" t="str">
        <f>IF(C3232&gt;'C'!$Q$7,"",VLOOKUP(C3232,'C'!$O$9:$P$10,2,FALSE))</f>
        <v/>
      </c>
    </row>
    <row r="3233" spans="2:4" x14ac:dyDescent="0.2">
      <c r="B3233" s="431">
        <f>IF(LEFT($D3233,Dashboard!$N$4)=Dashboard!$N$5,MAX($B$4:$B3232)+1,0)</f>
        <v>0</v>
      </c>
      <c r="C3233" s="24">
        <v>3229</v>
      </c>
      <c r="D3233" s="432" t="str">
        <f>IF(C3233&gt;'C'!$Q$7,"",VLOOKUP(C3233,'C'!$O$9:$P$10,2,FALSE))</f>
        <v/>
      </c>
    </row>
    <row r="3234" spans="2:4" x14ac:dyDescent="0.2">
      <c r="B3234" s="431">
        <f>IF(LEFT($D3234,Dashboard!$N$4)=Dashboard!$N$5,MAX($B$4:$B3233)+1,0)</f>
        <v>0</v>
      </c>
      <c r="C3234" s="24">
        <v>3230</v>
      </c>
      <c r="D3234" s="432" t="str">
        <f>IF(C3234&gt;'C'!$Q$7,"",VLOOKUP(C3234,'C'!$O$9:$P$10,2,FALSE))</f>
        <v/>
      </c>
    </row>
    <row r="3235" spans="2:4" x14ac:dyDescent="0.2">
      <c r="B3235" s="431">
        <f>IF(LEFT($D3235,Dashboard!$N$4)=Dashboard!$N$5,MAX($B$4:$B3234)+1,0)</f>
        <v>0</v>
      </c>
      <c r="C3235" s="24">
        <v>3231</v>
      </c>
      <c r="D3235" s="432" t="str">
        <f>IF(C3235&gt;'C'!$Q$7,"",VLOOKUP(C3235,'C'!$O$9:$P$10,2,FALSE))</f>
        <v/>
      </c>
    </row>
    <row r="3236" spans="2:4" x14ac:dyDescent="0.2">
      <c r="B3236" s="431">
        <f>IF(LEFT($D3236,Dashboard!$N$4)=Dashboard!$N$5,MAX($B$4:$B3235)+1,0)</f>
        <v>0</v>
      </c>
      <c r="C3236" s="24">
        <v>3232</v>
      </c>
      <c r="D3236" s="432" t="str">
        <f>IF(C3236&gt;'C'!$Q$7,"",VLOOKUP(C3236,'C'!$O$9:$P$10,2,FALSE))</f>
        <v/>
      </c>
    </row>
    <row r="3237" spans="2:4" x14ac:dyDescent="0.2">
      <c r="B3237" s="431">
        <f>IF(LEFT($D3237,Dashboard!$N$4)=Dashboard!$N$5,MAX($B$4:$B3236)+1,0)</f>
        <v>0</v>
      </c>
      <c r="C3237" s="24">
        <v>3233</v>
      </c>
      <c r="D3237" s="432" t="str">
        <f>IF(C3237&gt;'C'!$Q$7,"",VLOOKUP(C3237,'C'!$O$9:$P$10,2,FALSE))</f>
        <v/>
      </c>
    </row>
    <row r="3238" spans="2:4" x14ac:dyDescent="0.2">
      <c r="B3238" s="431">
        <f>IF(LEFT($D3238,Dashboard!$N$4)=Dashboard!$N$5,MAX($B$4:$B3237)+1,0)</f>
        <v>0</v>
      </c>
      <c r="C3238" s="24">
        <v>3234</v>
      </c>
      <c r="D3238" s="432" t="str">
        <f>IF(C3238&gt;'C'!$Q$7,"",VLOOKUP(C3238,'C'!$O$9:$P$10,2,FALSE))</f>
        <v/>
      </c>
    </row>
    <row r="3239" spans="2:4" x14ac:dyDescent="0.2">
      <c r="B3239" s="431">
        <f>IF(LEFT($D3239,Dashboard!$N$4)=Dashboard!$N$5,MAX($B$4:$B3238)+1,0)</f>
        <v>0</v>
      </c>
      <c r="C3239" s="24">
        <v>3235</v>
      </c>
      <c r="D3239" s="432" t="str">
        <f>IF(C3239&gt;'C'!$Q$7,"",VLOOKUP(C3239,'C'!$O$9:$P$10,2,FALSE))</f>
        <v/>
      </c>
    </row>
    <row r="3240" spans="2:4" x14ac:dyDescent="0.2">
      <c r="B3240" s="431">
        <f>IF(LEFT($D3240,Dashboard!$N$4)=Dashboard!$N$5,MAX($B$4:$B3239)+1,0)</f>
        <v>0</v>
      </c>
      <c r="C3240" s="24">
        <v>3236</v>
      </c>
      <c r="D3240" s="432" t="str">
        <f>IF(C3240&gt;'C'!$Q$7,"",VLOOKUP(C3240,'C'!$O$9:$P$10,2,FALSE))</f>
        <v/>
      </c>
    </row>
    <row r="3241" spans="2:4" x14ac:dyDescent="0.2">
      <c r="B3241" s="431">
        <f>IF(LEFT($D3241,Dashboard!$N$4)=Dashboard!$N$5,MAX($B$4:$B3240)+1,0)</f>
        <v>0</v>
      </c>
      <c r="C3241" s="24">
        <v>3237</v>
      </c>
      <c r="D3241" s="432" t="str">
        <f>IF(C3241&gt;'C'!$Q$7,"",VLOOKUP(C3241,'C'!$O$9:$P$10,2,FALSE))</f>
        <v/>
      </c>
    </row>
    <row r="3242" spans="2:4" x14ac:dyDescent="0.2">
      <c r="B3242" s="431">
        <f>IF(LEFT($D3242,Dashboard!$N$4)=Dashboard!$N$5,MAX($B$4:$B3241)+1,0)</f>
        <v>0</v>
      </c>
      <c r="C3242" s="24">
        <v>3238</v>
      </c>
      <c r="D3242" s="432" t="str">
        <f>IF(C3242&gt;'C'!$Q$7,"",VLOOKUP(C3242,'C'!$O$9:$P$10,2,FALSE))</f>
        <v/>
      </c>
    </row>
    <row r="3243" spans="2:4" x14ac:dyDescent="0.2">
      <c r="B3243" s="431">
        <f>IF(LEFT($D3243,Dashboard!$N$4)=Dashboard!$N$5,MAX($B$4:$B3242)+1,0)</f>
        <v>0</v>
      </c>
      <c r="C3243" s="24">
        <v>3239</v>
      </c>
      <c r="D3243" s="432" t="str">
        <f>IF(C3243&gt;'C'!$Q$7,"",VLOOKUP(C3243,'C'!$O$9:$P$10,2,FALSE))</f>
        <v/>
      </c>
    </row>
    <row r="3244" spans="2:4" x14ac:dyDescent="0.2">
      <c r="B3244" s="431">
        <f>IF(LEFT($D3244,Dashboard!$N$4)=Dashboard!$N$5,MAX($B$4:$B3243)+1,0)</f>
        <v>0</v>
      </c>
      <c r="C3244" s="24">
        <v>3240</v>
      </c>
      <c r="D3244" s="432" t="str">
        <f>IF(C3244&gt;'C'!$Q$7,"",VLOOKUP(C3244,'C'!$O$9:$P$10,2,FALSE))</f>
        <v/>
      </c>
    </row>
    <row r="3245" spans="2:4" x14ac:dyDescent="0.2">
      <c r="B3245" s="431">
        <f>IF(LEFT($D3245,Dashboard!$N$4)=Dashboard!$N$5,MAX($B$4:$B3244)+1,0)</f>
        <v>0</v>
      </c>
      <c r="C3245" s="24">
        <v>3241</v>
      </c>
      <c r="D3245" s="432" t="str">
        <f>IF(C3245&gt;'C'!$Q$7,"",VLOOKUP(C3245,'C'!$O$9:$P$10,2,FALSE))</f>
        <v/>
      </c>
    </row>
    <row r="3246" spans="2:4" x14ac:dyDescent="0.2">
      <c r="B3246" s="431">
        <f>IF(LEFT($D3246,Dashboard!$N$4)=Dashboard!$N$5,MAX($B$4:$B3245)+1,0)</f>
        <v>0</v>
      </c>
      <c r="C3246" s="24">
        <v>3242</v>
      </c>
      <c r="D3246" s="432" t="str">
        <f>IF(C3246&gt;'C'!$Q$7,"",VLOOKUP(C3246,'C'!$O$9:$P$10,2,FALSE))</f>
        <v/>
      </c>
    </row>
    <row r="3247" spans="2:4" x14ac:dyDescent="0.2">
      <c r="B3247" s="431">
        <f>IF(LEFT($D3247,Dashboard!$N$4)=Dashboard!$N$5,MAX($B$4:$B3246)+1,0)</f>
        <v>0</v>
      </c>
      <c r="C3247" s="24">
        <v>3243</v>
      </c>
      <c r="D3247" s="432" t="str">
        <f>IF(C3247&gt;'C'!$Q$7,"",VLOOKUP(C3247,'C'!$O$9:$P$10,2,FALSE))</f>
        <v/>
      </c>
    </row>
    <row r="3248" spans="2:4" x14ac:dyDescent="0.2">
      <c r="B3248" s="431">
        <f>IF(LEFT($D3248,Dashboard!$N$4)=Dashboard!$N$5,MAX($B$4:$B3247)+1,0)</f>
        <v>0</v>
      </c>
      <c r="C3248" s="24">
        <v>3244</v>
      </c>
      <c r="D3248" s="432" t="str">
        <f>IF(C3248&gt;'C'!$Q$7,"",VLOOKUP(C3248,'C'!$O$9:$P$10,2,FALSE))</f>
        <v/>
      </c>
    </row>
    <row r="3249" spans="2:4" x14ac:dyDescent="0.2">
      <c r="B3249" s="431">
        <f>IF(LEFT($D3249,Dashboard!$N$4)=Dashboard!$N$5,MAX($B$4:$B3248)+1,0)</f>
        <v>0</v>
      </c>
      <c r="C3249" s="24">
        <v>3245</v>
      </c>
      <c r="D3249" s="432" t="str">
        <f>IF(C3249&gt;'C'!$Q$7,"",VLOOKUP(C3249,'C'!$O$9:$P$10,2,FALSE))</f>
        <v/>
      </c>
    </row>
    <row r="3250" spans="2:4" x14ac:dyDescent="0.2">
      <c r="B3250" s="431">
        <f>IF(LEFT($D3250,Dashboard!$N$4)=Dashboard!$N$5,MAX($B$4:$B3249)+1,0)</f>
        <v>0</v>
      </c>
      <c r="C3250" s="24">
        <v>3246</v>
      </c>
      <c r="D3250" s="432" t="str">
        <f>IF(C3250&gt;'C'!$Q$7,"",VLOOKUP(C3250,'C'!$O$9:$P$10,2,FALSE))</f>
        <v/>
      </c>
    </row>
    <row r="3251" spans="2:4" x14ac:dyDescent="0.2">
      <c r="B3251" s="431">
        <f>IF(LEFT($D3251,Dashboard!$N$4)=Dashboard!$N$5,MAX($B$4:$B3250)+1,0)</f>
        <v>0</v>
      </c>
      <c r="C3251" s="24">
        <v>3247</v>
      </c>
      <c r="D3251" s="432" t="str">
        <f>IF(C3251&gt;'C'!$Q$7,"",VLOOKUP(C3251,'C'!$O$9:$P$10,2,FALSE))</f>
        <v/>
      </c>
    </row>
    <row r="3252" spans="2:4" x14ac:dyDescent="0.2">
      <c r="B3252" s="431">
        <f>IF(LEFT($D3252,Dashboard!$N$4)=Dashboard!$N$5,MAX($B$4:$B3251)+1,0)</f>
        <v>0</v>
      </c>
      <c r="C3252" s="24">
        <v>3248</v>
      </c>
      <c r="D3252" s="432" t="str">
        <f>IF(C3252&gt;'C'!$Q$7,"",VLOOKUP(C3252,'C'!$O$9:$P$10,2,FALSE))</f>
        <v/>
      </c>
    </row>
    <row r="3253" spans="2:4" x14ac:dyDescent="0.2">
      <c r="B3253" s="431">
        <f>IF(LEFT($D3253,Dashboard!$N$4)=Dashboard!$N$5,MAX($B$4:$B3252)+1,0)</f>
        <v>0</v>
      </c>
      <c r="C3253" s="24">
        <v>3249</v>
      </c>
      <c r="D3253" s="432" t="str">
        <f>IF(C3253&gt;'C'!$Q$7,"",VLOOKUP(C3253,'C'!$O$9:$P$10,2,FALSE))</f>
        <v/>
      </c>
    </row>
    <row r="3254" spans="2:4" x14ac:dyDescent="0.2">
      <c r="B3254" s="431">
        <f>IF(LEFT($D3254,Dashboard!$N$4)=Dashboard!$N$5,MAX($B$4:$B3253)+1,0)</f>
        <v>0</v>
      </c>
      <c r="C3254" s="24">
        <v>3250</v>
      </c>
      <c r="D3254" s="432" t="str">
        <f>IF(C3254&gt;'C'!$Q$7,"",VLOOKUP(C3254,'C'!$O$9:$P$10,2,FALSE))</f>
        <v/>
      </c>
    </row>
    <row r="3255" spans="2:4" x14ac:dyDescent="0.2">
      <c r="B3255" s="431">
        <f>IF(LEFT($D3255,Dashboard!$N$4)=Dashboard!$N$5,MAX($B$4:$B3254)+1,0)</f>
        <v>0</v>
      </c>
      <c r="C3255" s="24">
        <v>3251</v>
      </c>
      <c r="D3255" s="432" t="str">
        <f>IF(C3255&gt;'C'!$Q$7,"",VLOOKUP(C3255,'C'!$O$9:$P$10,2,FALSE))</f>
        <v/>
      </c>
    </row>
    <row r="3256" spans="2:4" x14ac:dyDescent="0.2">
      <c r="B3256" s="431">
        <f>IF(LEFT($D3256,Dashboard!$N$4)=Dashboard!$N$5,MAX($B$4:$B3255)+1,0)</f>
        <v>0</v>
      </c>
      <c r="C3256" s="24">
        <v>3252</v>
      </c>
      <c r="D3256" s="432" t="str">
        <f>IF(C3256&gt;'C'!$Q$7,"",VLOOKUP(C3256,'C'!$O$9:$P$10,2,FALSE))</f>
        <v/>
      </c>
    </row>
    <row r="3257" spans="2:4" x14ac:dyDescent="0.2">
      <c r="B3257" s="431">
        <f>IF(LEFT($D3257,Dashboard!$N$4)=Dashboard!$N$5,MAX($B$4:$B3256)+1,0)</f>
        <v>0</v>
      </c>
      <c r="C3257" s="24">
        <v>3253</v>
      </c>
      <c r="D3257" s="432" t="str">
        <f>IF(C3257&gt;'C'!$Q$7,"",VLOOKUP(C3257,'C'!$O$9:$P$10,2,FALSE))</f>
        <v/>
      </c>
    </row>
    <row r="3258" spans="2:4" x14ac:dyDescent="0.2">
      <c r="B3258" s="431">
        <f>IF(LEFT($D3258,Dashboard!$N$4)=Dashboard!$N$5,MAX($B$4:$B3257)+1,0)</f>
        <v>0</v>
      </c>
      <c r="C3258" s="24">
        <v>3254</v>
      </c>
      <c r="D3258" s="432" t="str">
        <f>IF(C3258&gt;'C'!$Q$7,"",VLOOKUP(C3258,'C'!$O$9:$P$10,2,FALSE))</f>
        <v/>
      </c>
    </row>
    <row r="3259" spans="2:4" x14ac:dyDescent="0.2">
      <c r="B3259" s="431">
        <f>IF(LEFT($D3259,Dashboard!$N$4)=Dashboard!$N$5,MAX($B$4:$B3258)+1,0)</f>
        <v>0</v>
      </c>
      <c r="C3259" s="24">
        <v>3255</v>
      </c>
      <c r="D3259" s="432" t="str">
        <f>IF(C3259&gt;'C'!$Q$7,"",VLOOKUP(C3259,'C'!$O$9:$P$10,2,FALSE))</f>
        <v/>
      </c>
    </row>
  </sheetData>
  <sheetProtection password="A983" sheet="1" objects="1" scenarios="1" formatRows="0" insertColumns="0" insertRows="0" insertHyperlinks="0" deleteColumns="0" deleteRows="0" selectLockedCells="1" sort="0" autoFilter="0" pivotTables="0" selectUnlockedCells="1"/>
  <sortState ref="J4:J14">
    <sortCondition ref="J4:J14"/>
  </sortState>
  <phoneticPr fontId="16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B2:BG304"/>
  <sheetViews>
    <sheetView topLeftCell="G1" workbookViewId="0">
      <selection activeCell="P5" sqref="P5"/>
    </sheetView>
  </sheetViews>
  <sheetFormatPr defaultRowHeight="12.75" x14ac:dyDescent="0.2"/>
  <cols>
    <col min="1" max="1" width="9.140625" style="25"/>
    <col min="2" max="2" width="12.42578125" style="19" customWidth="1"/>
    <col min="3" max="7" width="8.7109375" style="233" customWidth="1"/>
    <col min="8" max="8" width="2" style="25" customWidth="1"/>
    <col min="9" max="9" width="8.7109375" style="24" customWidth="1"/>
    <col min="10" max="10" width="9.140625" style="24" customWidth="1"/>
    <col min="11" max="12" width="8.7109375" style="24" customWidth="1"/>
    <col min="13" max="13" width="11.42578125" style="24" customWidth="1"/>
    <col min="14" max="14" width="4.5703125" style="25" customWidth="1"/>
    <col min="15" max="15" width="3.5703125" style="518" customWidth="1"/>
    <col min="16" max="16" width="28.42578125" style="25" customWidth="1"/>
    <col min="17" max="17" width="15" style="519" customWidth="1"/>
    <col min="18" max="18" width="15" style="25" customWidth="1"/>
    <col min="19" max="19" width="8.5703125" style="25" customWidth="1"/>
    <col min="20" max="20" width="1.7109375" style="25" customWidth="1"/>
    <col min="21" max="21" width="5.140625" style="25" customWidth="1"/>
    <col min="22" max="22" width="18.5703125" style="521" customWidth="1"/>
    <col min="23" max="23" width="7" style="522" customWidth="1"/>
    <col min="24" max="24" width="4.7109375" style="25" customWidth="1"/>
    <col min="25" max="25" width="7.5703125" style="24" customWidth="1"/>
    <col min="26" max="26" width="24.85546875" style="25" customWidth="1"/>
    <col min="27" max="29" width="10.42578125" style="25" customWidth="1"/>
    <col min="30" max="30" width="1.7109375" style="25" customWidth="1"/>
    <col min="31" max="31" width="4.140625" style="24" customWidth="1"/>
    <col min="32" max="32" width="16" style="521" customWidth="1"/>
    <col min="33" max="33" width="7" style="522" customWidth="1"/>
    <col min="34" max="34" width="4.7109375" style="25" customWidth="1"/>
    <col min="35" max="35" width="7.140625" style="24" customWidth="1"/>
    <col min="36" max="36" width="13.7109375" style="25" customWidth="1"/>
    <col min="37" max="39" width="10.85546875" style="25" customWidth="1"/>
    <col min="40" max="40" width="1.7109375" style="25" customWidth="1"/>
    <col min="41" max="41" width="5.140625" style="25" customWidth="1"/>
    <col min="42" max="42" width="17.42578125" style="25" customWidth="1"/>
    <col min="43" max="43" width="7.28515625" style="522" customWidth="1"/>
    <col min="44" max="44" width="4.7109375" style="25" customWidth="1"/>
    <col min="45" max="45" width="7.140625" style="24" customWidth="1"/>
    <col min="46" max="46" width="13.85546875" style="25" customWidth="1"/>
    <col min="47" max="49" width="11" style="25" customWidth="1"/>
    <col min="50" max="50" width="1.7109375" style="25" customWidth="1"/>
    <col min="51" max="51" width="4" style="25" customWidth="1"/>
    <col min="52" max="52" width="27.140625" style="25" customWidth="1"/>
    <col min="53" max="53" width="6.42578125" style="522" customWidth="1"/>
    <col min="54" max="54" width="4.7109375" style="25" customWidth="1"/>
    <col min="55" max="55" width="7.5703125" style="24" customWidth="1"/>
    <col min="56" max="56" width="15.28515625" style="25" customWidth="1"/>
    <col min="57" max="59" width="10.7109375" style="25" customWidth="1"/>
    <col min="60" max="16384" width="9.140625" style="25"/>
  </cols>
  <sheetData>
    <row r="2" spans="2:59" s="520" customFormat="1" x14ac:dyDescent="0.2">
      <c r="B2" s="595"/>
      <c r="C2" s="596"/>
      <c r="D2" s="596"/>
      <c r="E2" s="596"/>
      <c r="F2" s="596"/>
      <c r="G2" s="596"/>
      <c r="I2" s="538"/>
      <c r="J2" s="538"/>
      <c r="K2" s="538"/>
      <c r="L2" s="538"/>
      <c r="M2" s="538"/>
      <c r="O2" s="539"/>
      <c r="Q2" s="540"/>
      <c r="U2" s="520" t="s">
        <v>293</v>
      </c>
      <c r="V2" s="541"/>
      <c r="W2" s="542"/>
      <c r="Y2" s="538"/>
      <c r="AE2" s="523" t="s">
        <v>294</v>
      </c>
      <c r="AF2" s="541"/>
      <c r="AG2" s="542"/>
      <c r="AI2" s="538"/>
      <c r="AO2" s="520" t="s">
        <v>326</v>
      </c>
      <c r="AQ2" s="542"/>
      <c r="AS2" s="538"/>
      <c r="AY2" s="520" t="s">
        <v>72</v>
      </c>
      <c r="BA2" s="542"/>
      <c r="BC2" s="538"/>
    </row>
    <row r="3" spans="2:59" ht="13.5" thickBot="1" x14ac:dyDescent="0.25">
      <c r="C3" s="33"/>
      <c r="G3" s="33"/>
      <c r="O3" s="524"/>
      <c r="P3" s="34"/>
      <c r="W3" s="600">
        <f>MAX(W5:W304)</f>
        <v>50</v>
      </c>
      <c r="AA3" s="525" t="s">
        <v>321</v>
      </c>
      <c r="AB3" s="525" t="s">
        <v>322</v>
      </c>
      <c r="AC3" s="525" t="s">
        <v>323</v>
      </c>
      <c r="AG3" s="600">
        <f>MAX(AG5:AG304)</f>
        <v>50</v>
      </c>
      <c r="AK3" s="525" t="s">
        <v>321</v>
      </c>
      <c r="AL3" s="525" t="s">
        <v>322</v>
      </c>
      <c r="AM3" s="525" t="s">
        <v>323</v>
      </c>
      <c r="AQ3" s="600">
        <f>MAX(AQ5:AQ304)</f>
        <v>50</v>
      </c>
      <c r="AU3" s="525" t="s">
        <v>321</v>
      </c>
      <c r="AV3" s="525" t="s">
        <v>322</v>
      </c>
      <c r="AW3" s="525" t="s">
        <v>323</v>
      </c>
      <c r="BA3" s="600">
        <f>MAX(BA5:BA304)</f>
        <v>50</v>
      </c>
      <c r="BE3" s="525" t="s">
        <v>321</v>
      </c>
      <c r="BF3" s="525" t="s">
        <v>322</v>
      </c>
      <c r="BG3" s="525" t="s">
        <v>323</v>
      </c>
    </row>
    <row r="4" spans="2:59" s="421" customFormat="1" ht="13.5" thickBot="1" x14ac:dyDescent="0.25">
      <c r="B4" s="597"/>
      <c r="C4" s="598"/>
      <c r="D4" s="598"/>
      <c r="E4" s="598"/>
      <c r="F4" s="598"/>
      <c r="G4" s="598"/>
      <c r="I4" s="527" t="s">
        <v>81</v>
      </c>
      <c r="J4" s="527" t="s">
        <v>82</v>
      </c>
      <c r="K4" s="527" t="s">
        <v>78</v>
      </c>
      <c r="L4" s="527" t="s">
        <v>79</v>
      </c>
      <c r="M4" s="527" t="s">
        <v>80</v>
      </c>
      <c r="O4" s="549">
        <f>MAX(O5:O304)</f>
        <v>0</v>
      </c>
      <c r="P4" s="528" t="s">
        <v>301</v>
      </c>
      <c r="Q4" s="529" t="s">
        <v>185</v>
      </c>
      <c r="R4" s="528" t="s">
        <v>182</v>
      </c>
      <c r="S4" s="528" t="s">
        <v>27</v>
      </c>
      <c r="U4" s="526">
        <f>MAX(U$5:U$300)</f>
        <v>1</v>
      </c>
      <c r="V4" s="530" t="s">
        <v>292</v>
      </c>
      <c r="W4" s="531" t="s">
        <v>324</v>
      </c>
      <c r="X4" s="424" t="s">
        <v>71</v>
      </c>
      <c r="Y4" s="424" t="s">
        <v>93</v>
      </c>
      <c r="Z4" s="424"/>
      <c r="AA4" s="532">
        <f>SUM(AA5:AA54)</f>
        <v>1.2750000000000002E-7</v>
      </c>
      <c r="AB4" s="532">
        <f>SUM(AB5:AB54)</f>
        <v>1.2750000000000002E-7</v>
      </c>
      <c r="AC4" s="533">
        <f>AA4/AB4</f>
        <v>1</v>
      </c>
      <c r="AD4" s="428"/>
      <c r="AE4" s="526">
        <f>MAX(AE$5:AE$300)</f>
        <v>1</v>
      </c>
      <c r="AF4" s="530" t="s">
        <v>242</v>
      </c>
      <c r="AG4" s="531" t="s">
        <v>324</v>
      </c>
      <c r="AH4" s="424" t="s">
        <v>71</v>
      </c>
      <c r="AI4" s="424" t="s">
        <v>93</v>
      </c>
      <c r="AJ4" s="424"/>
      <c r="AK4" s="532">
        <f>SUM(AK5:AK54)</f>
        <v>1.2750000000000002E-7</v>
      </c>
      <c r="AL4" s="532">
        <f>SUM(AL5:AL54)</f>
        <v>1.2750000000000002E-7</v>
      </c>
      <c r="AM4" s="533">
        <f>AK4/AL4</f>
        <v>1</v>
      </c>
      <c r="AN4" s="428"/>
      <c r="AO4" s="526">
        <f>MAX(AO$5:AO$300)</f>
        <v>1</v>
      </c>
      <c r="AP4" s="528" t="s">
        <v>295</v>
      </c>
      <c r="AQ4" s="531" t="s">
        <v>324</v>
      </c>
      <c r="AR4" s="424" t="s">
        <v>71</v>
      </c>
      <c r="AS4" s="424" t="s">
        <v>93</v>
      </c>
      <c r="AT4" s="424"/>
      <c r="AU4" s="532">
        <f>SUM(AU5:AU54)</f>
        <v>1.2750000000000002E-7</v>
      </c>
      <c r="AV4" s="532">
        <f>SUM(AV5:AV54)</f>
        <v>1.2750000000000002E-7</v>
      </c>
      <c r="AW4" s="533">
        <f>AU4/AV4</f>
        <v>1</v>
      </c>
      <c r="AX4" s="428"/>
      <c r="AY4" s="526">
        <f>MAX(AY$5:AY$300)</f>
        <v>1</v>
      </c>
      <c r="AZ4" s="528" t="s">
        <v>23</v>
      </c>
      <c r="BA4" s="531" t="s">
        <v>324</v>
      </c>
      <c r="BB4" s="424" t="s">
        <v>71</v>
      </c>
      <c r="BC4" s="424" t="s">
        <v>93</v>
      </c>
      <c r="BD4" s="424"/>
      <c r="BE4" s="532">
        <f>SUM(BE5:BE54)</f>
        <v>1.2750000000000002E-7</v>
      </c>
      <c r="BF4" s="532">
        <f>SUM(BF5:BF54)</f>
        <v>1.2750000000000002E-7</v>
      </c>
      <c r="BG4" s="533">
        <f>BE4/BF4</f>
        <v>1</v>
      </c>
    </row>
    <row r="5" spans="2:59" x14ac:dyDescent="0.2">
      <c r="C5" s="599"/>
      <c r="D5" s="599"/>
      <c r="E5" s="599"/>
      <c r="F5" s="599"/>
      <c r="G5" s="599"/>
      <c r="I5" s="534">
        <f>YEAR(Q5)</f>
        <v>1900</v>
      </c>
      <c r="J5" s="535">
        <f>YEAR(Q5)*10+IF(OR(MONTH(Q5)=1,MONTH(Q5)=2,MONTH(Q5)=3),1,IF(OR(MONTH(Q5)=4,MONTH(Q5)=5,MONTH(Q5)=6),2,IF(OR(MONTH(Q5)=7,MONTH(Q5)=8,MONTH(Q5)=9),3,4)))</f>
        <v>19001</v>
      </c>
      <c r="K5" s="534" t="str">
        <f>LEFT(M5,6)</f>
        <v>190001</v>
      </c>
      <c r="L5" s="536">
        <f>YEAR(Q5)*100+WEEKNUM(Q5)</f>
        <v>190000</v>
      </c>
      <c r="M5" s="537">
        <f>ROUND(YEAR(Q5)*10000+MONTH(Q5)*100+DAY(Q5),0)</f>
        <v>19000100</v>
      </c>
      <c r="N5" s="25">
        <v>1</v>
      </c>
      <c r="O5" s="518">
        <f>IF(N5&gt;S!$I$8,0,N5)</f>
        <v>0</v>
      </c>
      <c r="P5" s="519">
        <f>IF(OR($O5=0,$O5&gt;S!$I$8),0,VLOOKUP($O5,S!$D$9:$AF$10,14,FALSE))</f>
        <v>0</v>
      </c>
      <c r="Q5" s="519">
        <f>IF(OR($O5=0,$O5&gt;S!$I$8),0,VLOOKUP($O5,S!$D$9:$AF$10,6,FALSE))</f>
        <v>0</v>
      </c>
      <c r="R5" s="548">
        <f>IF(OR($O5=0,$O5&gt;S!$I$8),0,VLOOKUP($O5,S!$D$9:$AF$10,24,FALSE))</f>
        <v>0</v>
      </c>
      <c r="S5" s="521">
        <f>IF(OR($O5=0,$O5&gt;S!$I$8),0,VLOOKUP($O5,S!$D$9:$AF$10,23,FALSE))</f>
        <v>0</v>
      </c>
      <c r="U5" s="24">
        <v>1</v>
      </c>
      <c r="V5" s="521">
        <f>IF(OR($O5=0,$O5&gt;S!$I$8),0,VLOOKUP($O5,S!$D$9:$AF$10,22,FALSE))</f>
        <v>0</v>
      </c>
      <c r="W5" s="601">
        <f>IF(Z5="",0,RANK(AC5,AC$5:AC$54))</f>
        <v>50</v>
      </c>
      <c r="X5" s="522">
        <v>1</v>
      </c>
      <c r="Y5" s="24">
        <f>IF(Z5="",0,RANK(AA5,AA$5:AA$304))</f>
        <v>50</v>
      </c>
      <c r="Z5" s="25">
        <f t="shared" ref="Z5:Z36" si="0">IF(X5&gt;U$4,"",VLOOKUP(X5,U$5:V$300,2,FALSE))</f>
        <v>0</v>
      </c>
      <c r="AA5" s="178">
        <f t="shared" ref="AA5:AA36" si="1">SUMIFS($R$5:$R$304,V$5:V$304,Z5,$S$5:$S$304,"Go")+X5/10000000000</f>
        <v>1E-10</v>
      </c>
      <c r="AB5" s="178">
        <f t="shared" ref="AB5:AB36" si="2">SUMIFS($R$5:$R$304,V$5:V$304,Z5,$S$5:$S$304,"No Go")+X5/10000000000</f>
        <v>1E-10</v>
      </c>
      <c r="AC5" s="594">
        <f>IF(ROUNDDOWN(AA5,2)=0,0,IF(ROUNDDOWN(AA5,2)&gt;ROUNDDOWN(AB5,2),1,AA5/AB5))+ROW(X5)/1000000000000</f>
        <v>4.9999999999999997E-12</v>
      </c>
      <c r="AE5" s="24">
        <v>1</v>
      </c>
      <c r="AF5" s="521">
        <f>IF(OR($O5=0,$O5&gt;S!$I$8),0,VLOOKUP($O5,S!$D$9:$AF$10,28,FALSE))</f>
        <v>0</v>
      </c>
      <c r="AG5" s="601">
        <f>IF(AJ5="",0,RANK(AM5,AM$5:AM$54))</f>
        <v>50</v>
      </c>
      <c r="AH5" s="522">
        <v>1</v>
      </c>
      <c r="AI5" s="24">
        <f>IF(AJ5="",0,RANK(AK5,AK$5:AK$304))</f>
        <v>50</v>
      </c>
      <c r="AJ5" s="25">
        <f t="shared" ref="AJ5:AJ36" si="3">IF(AH5&gt;AE$4,"",VLOOKUP(AH5,AE$5:AF$300,2,FALSE))</f>
        <v>0</v>
      </c>
      <c r="AK5" s="178">
        <f t="shared" ref="AK5:AK36" si="4">SUMIFS($R$5:$R$304,AF$5:AF$304,AJ5,$S$5:$S$304,"Go")+AH5/10000000000</f>
        <v>1E-10</v>
      </c>
      <c r="AL5" s="178">
        <f t="shared" ref="AL5:AL36" si="5">SUMIFS($R$5:$R$304,AF$5:AF$304,AJ5,$S$5:$S$304,"No Go")+AH5/10000000000</f>
        <v>1E-10</v>
      </c>
      <c r="AM5" s="594">
        <f>IF(ROUNDDOWN(AK5,2)=0,0,IF(ROUNDDOWN(AK5,2)&gt;ROUNDDOWN(AL5,2),1,AK5/AL5))+ROW(AH5)/1000000000000</f>
        <v>4.9999999999999997E-12</v>
      </c>
      <c r="AO5" s="24">
        <v>1</v>
      </c>
      <c r="AP5" s="521">
        <f>IF(OR($O5=0,$O5&gt;S!$I$8),0,VLOOKUP($O5,S!$D$9:$AF$10,29,FALSE))</f>
        <v>0</v>
      </c>
      <c r="AQ5" s="601">
        <f>IF(AT5="",0,RANK(AW5,AW$5:AW$54))</f>
        <v>50</v>
      </c>
      <c r="AR5" s="522">
        <v>1</v>
      </c>
      <c r="AS5" s="24">
        <f t="shared" ref="AS5:AS54" si="6">IF(AT5="",0,RANK(AU5,AU$5:AU$304))</f>
        <v>50</v>
      </c>
      <c r="AT5" s="25">
        <f t="shared" ref="AT5:AT36" si="7">IF(AR5&gt;AO$4,"",VLOOKUP(AR5,AO$5:AQ$300,2,FALSE))</f>
        <v>0</v>
      </c>
      <c r="AU5" s="178">
        <f t="shared" ref="AU5:AU36" si="8">SUMIFS($R$5:$R$304,AP$5:AP$304,AT5,$S$5:$S$304,"Go")+AR5/10000000000</f>
        <v>1E-10</v>
      </c>
      <c r="AV5" s="178">
        <f t="shared" ref="AV5:AV36" si="9">SUMIFS($R$5:$R$304,AP$5:AP$304,AT5,$S$5:$S$304,"No Go")+AR5/10000000000</f>
        <v>1E-10</v>
      </c>
      <c r="AW5" s="594">
        <f>IF(ROUNDDOWN(AU5,2)=0,0,IF(ROUNDDOWN(AU5,2)&gt;ROUNDDOWN(AV5,2),1,AU5/AV5))+ROW(AR5)/1000000000000</f>
        <v>4.9999999999999997E-12</v>
      </c>
      <c r="AY5" s="24">
        <v>1</v>
      </c>
      <c r="AZ5" s="521">
        <f>IF(OR($O5=0,$O5&gt;S!$I$8),0,VLOOKUP($P5,O!$O$9:$AJ$10,12,FALSE))</f>
        <v>0</v>
      </c>
      <c r="BA5" s="601">
        <f>IF(BD5="",0,RANK(BG5,BG$5:BG$54))</f>
        <v>50</v>
      </c>
      <c r="BB5" s="522">
        <v>1</v>
      </c>
      <c r="BC5" s="24">
        <f>IF(BD5="",0,RANK(BE5,BE$5:BE$304))</f>
        <v>50</v>
      </c>
      <c r="BD5" s="25">
        <f t="shared" ref="BD5:BD36" si="10">IF(BB5&gt;AY$4,"",VLOOKUP(BB5,AY$5:AZ$300,2,FALSE))</f>
        <v>0</v>
      </c>
      <c r="BE5" s="178">
        <f t="shared" ref="BE5:BE36" si="11">SUMIFS($R$5:$R$304,AZ$5:AZ$304,BD5,$S$5:$S$304,"Go")+BB5/10000000000</f>
        <v>1E-10</v>
      </c>
      <c r="BF5" s="178">
        <f t="shared" ref="BF5:BF36" si="12">SUMIFS($R$5:$R$304,AZ$5:AZ$304,BD5,$S$5:$S$304,"No Go")+BB5/10000000000</f>
        <v>1E-10</v>
      </c>
      <c r="BG5" s="594">
        <f>IF(ROUNDDOWN(BE5,2)=0,0,IF(ROUNDDOWN(BE5,2)&gt;ROUNDDOWN(BF5,2),1,BE5/BF5))+ROW(BB5)/1000000000000</f>
        <v>4.9999999999999997E-12</v>
      </c>
    </row>
    <row r="6" spans="2:59" x14ac:dyDescent="0.2">
      <c r="C6" s="599"/>
      <c r="D6" s="599"/>
      <c r="E6" s="599"/>
      <c r="F6" s="599"/>
      <c r="G6" s="599"/>
      <c r="I6" s="534">
        <f t="shared" ref="I6:I69" si="13">YEAR(Q6)</f>
        <v>1900</v>
      </c>
      <c r="J6" s="535">
        <f t="shared" ref="J6:J69" si="14">YEAR(Q6)*10+IF(OR(MONTH(Q6)=1,MONTH(Q6)=2,MONTH(Q6)=3),1,IF(OR(MONTH(Q6)=4,MONTH(Q6)=5,MONTH(Q6)=6),2,IF(OR(MONTH(Q6)=7,MONTH(Q6)=8,MONTH(Q6)=9),3,4)))</f>
        <v>19001</v>
      </c>
      <c r="K6" s="534" t="str">
        <f t="shared" ref="K6:K69" si="15">LEFT(M6,6)</f>
        <v>190001</v>
      </c>
      <c r="L6" s="536">
        <f t="shared" ref="L6:L69" si="16">YEAR(Q6)*100+WEEKNUM(Q6)</f>
        <v>190000</v>
      </c>
      <c r="M6" s="537">
        <f t="shared" ref="M6:M69" si="17">ROUND(YEAR(Q6)*10000+MONTH(Q6)*100+DAY(Q6),0)</f>
        <v>19000100</v>
      </c>
      <c r="N6" s="25">
        <v>2</v>
      </c>
      <c r="O6" s="518">
        <f>IF(N6&gt;S!$I$8,0,N6)</f>
        <v>0</v>
      </c>
      <c r="P6" s="519">
        <f>IF(OR($O6=0,$O6&gt;S!$I$8),0,VLOOKUP($O6,S!$D$9:$AF$10,14,FALSE))</f>
        <v>0</v>
      </c>
      <c r="Q6" s="519">
        <f>IF(OR($O6=0,$O6&gt;S!$I$8),0,VLOOKUP($O6,S!$D$9:$AF$10,6,FALSE))</f>
        <v>0</v>
      </c>
      <c r="R6" s="548">
        <f>IF(OR($O6=0,$O6&gt;S!$I$8),0,VLOOKUP($O6,S!$D$9:$AF$10,24,FALSE))</f>
        <v>0</v>
      </c>
      <c r="S6" s="521">
        <f>IF(OR($O6=0,$O6&gt;S!$I$8),0,VLOOKUP($O6,S!$D$9:$AF$10,23,FALSE))</f>
        <v>0</v>
      </c>
      <c r="U6" s="24">
        <f>IF($O6=0,0,IF(V6=0,0,IF(COUNTIF(V$5:V6,V6)&gt;1,0,MAX(U$5:U5)+1)))</f>
        <v>0</v>
      </c>
      <c r="V6" s="521">
        <f>IF(OR($O6=0,$O6&gt;S!$I$8),0,VLOOKUP($O6,S!$D$9:$AF$10,22,FALSE))</f>
        <v>0</v>
      </c>
      <c r="W6" s="601">
        <f t="shared" ref="W6:W54" si="18">IF(Z6="",0,RANK(AC6,AC$5:AC$54))</f>
        <v>0</v>
      </c>
      <c r="X6" s="522">
        <v>2</v>
      </c>
      <c r="Y6" s="24">
        <f t="shared" ref="Y6:Y54" si="19">IF(Z6="",0,RANK(AA6,AA$5:AA$304))</f>
        <v>0</v>
      </c>
      <c r="Z6" s="25" t="str">
        <f t="shared" si="0"/>
        <v/>
      </c>
      <c r="AA6" s="178">
        <f t="shared" si="1"/>
        <v>2.0000000000000001E-10</v>
      </c>
      <c r="AB6" s="178">
        <f t="shared" si="2"/>
        <v>2.0000000000000001E-10</v>
      </c>
      <c r="AC6" s="594">
        <f t="shared" ref="AC6:AC17" si="20">IF(ROUNDDOWN(AA6,2)=0,0,IF(ROUNDDOWN(AA6,2)&gt;ROUNDDOWN(AB6,2),1,AA6/AB6))+ROW(X6)/1000000000000</f>
        <v>6.0000000000000003E-12</v>
      </c>
      <c r="AE6" s="24">
        <f>IF($O6=0,0,IF(AF6=0,0,IF(COUNTIF(AF$5:AF6,AF6)&gt;1,0,MAX(AE$5:AE5)+1)))</f>
        <v>0</v>
      </c>
      <c r="AF6" s="521">
        <f>IF(OR($O6=0,$O6&gt;S!$I$8),0,VLOOKUP($O6,S!$D$9:$AF$10,28,FALSE))</f>
        <v>0</v>
      </c>
      <c r="AG6" s="601">
        <f t="shared" ref="AG6:AG54" si="21">IF(AJ6="",0,RANK(AM6,AM$5:AM$54))</f>
        <v>0</v>
      </c>
      <c r="AH6" s="522">
        <v>2</v>
      </c>
      <c r="AI6" s="24">
        <f t="shared" ref="AI6:AI54" si="22">IF(AJ6="",0,RANK(AK6,AK$5:AK$304))</f>
        <v>0</v>
      </c>
      <c r="AJ6" s="25" t="str">
        <f t="shared" si="3"/>
        <v/>
      </c>
      <c r="AK6" s="178">
        <f t="shared" si="4"/>
        <v>2.0000000000000001E-10</v>
      </c>
      <c r="AL6" s="178">
        <f t="shared" si="5"/>
        <v>2.0000000000000001E-10</v>
      </c>
      <c r="AM6" s="594">
        <f t="shared" ref="AM6:AM17" si="23">IF(ROUNDDOWN(AK6,2)=0,0,IF(ROUNDDOWN(AK6,2)&gt;ROUNDDOWN(AL6,2),1,AK6/AL6))+ROW(AH6)/1000000000000</f>
        <v>6.0000000000000003E-12</v>
      </c>
      <c r="AO6" s="24">
        <f>IF($O6=0,0,IF(AP6=0,0,IF(COUNTIF(AP$5:AP6,AP6)&gt;1,0,MAX(AO$5:AO5)+1)))</f>
        <v>0</v>
      </c>
      <c r="AP6" s="521">
        <f>IF(OR($O6=0,$O6&gt;S!$I$8),0,VLOOKUP($O6,S!$D$9:$AF$10,29,FALSE))</f>
        <v>0</v>
      </c>
      <c r="AQ6" s="601">
        <f t="shared" ref="AQ6:AQ54" si="24">IF(AT6="",0,RANK(AW6,AW$5:AW$54))</f>
        <v>0</v>
      </c>
      <c r="AR6" s="522">
        <v>2</v>
      </c>
      <c r="AS6" s="24">
        <f t="shared" si="6"/>
        <v>0</v>
      </c>
      <c r="AT6" s="25" t="str">
        <f t="shared" si="7"/>
        <v/>
      </c>
      <c r="AU6" s="178">
        <f t="shared" si="8"/>
        <v>2.0000000000000001E-10</v>
      </c>
      <c r="AV6" s="178">
        <f t="shared" si="9"/>
        <v>2.0000000000000001E-10</v>
      </c>
      <c r="AW6" s="594">
        <f t="shared" ref="AW6:AW17" si="25">IF(ROUNDDOWN(AU6,2)=0,0,IF(ROUNDDOWN(AU6,2)&gt;ROUNDDOWN(AV6,2),1,AU6/AV6))+ROW(AR6)/1000000000000</f>
        <v>6.0000000000000003E-12</v>
      </c>
      <c r="AY6" s="24">
        <f>IF($O6=0,0,IF(AZ6=0,0,IF(COUNTIF(AZ$5:AZ6,AZ6)&gt;1,0,MAX(AY$5:AY5)+1)))</f>
        <v>0</v>
      </c>
      <c r="AZ6" s="521">
        <f>IF(OR($O6=0,$O6&gt;S!$I$8),0,VLOOKUP($P6,O!$O$9:$AJ$10,12,FALSE))</f>
        <v>0</v>
      </c>
      <c r="BA6" s="601">
        <f t="shared" ref="BA6:BA54" si="26">IF(BD6="",0,RANK(BG6,BG$5:BG$54))</f>
        <v>0</v>
      </c>
      <c r="BB6" s="522">
        <v>2</v>
      </c>
      <c r="BC6" s="24">
        <f t="shared" ref="BC6:BC54" si="27">IF(BD6="",0,RANK(BE6,BE$5:BE$304))</f>
        <v>0</v>
      </c>
      <c r="BD6" s="25" t="str">
        <f t="shared" si="10"/>
        <v/>
      </c>
      <c r="BE6" s="178">
        <f t="shared" si="11"/>
        <v>2.0000000000000001E-10</v>
      </c>
      <c r="BF6" s="178">
        <f t="shared" si="12"/>
        <v>2.0000000000000001E-10</v>
      </c>
      <c r="BG6" s="594">
        <f t="shared" ref="BG6:BG17" si="28">IF(ROUNDDOWN(BE6,2)=0,0,IF(ROUNDDOWN(BE6,2)&gt;ROUNDDOWN(BF6,2),1,BE6/BF6))+ROW(BB6)/1000000000000</f>
        <v>6.0000000000000003E-12</v>
      </c>
    </row>
    <row r="7" spans="2:59" x14ac:dyDescent="0.2">
      <c r="C7" s="599"/>
      <c r="D7" s="599"/>
      <c r="E7" s="599"/>
      <c r="F7" s="599"/>
      <c r="G7" s="599"/>
      <c r="I7" s="534">
        <f t="shared" si="13"/>
        <v>1900</v>
      </c>
      <c r="J7" s="535">
        <f t="shared" si="14"/>
        <v>19001</v>
      </c>
      <c r="K7" s="534" t="str">
        <f t="shared" si="15"/>
        <v>190001</v>
      </c>
      <c r="L7" s="536">
        <f t="shared" si="16"/>
        <v>190000</v>
      </c>
      <c r="M7" s="537">
        <f t="shared" si="17"/>
        <v>19000100</v>
      </c>
      <c r="N7" s="25">
        <v>3</v>
      </c>
      <c r="O7" s="518">
        <f>IF(N7&gt;S!$I$8,0,N7)</f>
        <v>0</v>
      </c>
      <c r="P7" s="519">
        <f>IF(OR($O7=0,$O7&gt;S!$I$8),0,VLOOKUP($O7,S!$D$9:$AF$10,14,FALSE))</f>
        <v>0</v>
      </c>
      <c r="Q7" s="519">
        <f>IF(OR($O7=0,$O7&gt;S!$I$8),0,VLOOKUP($O7,S!$D$9:$AF$10,6,FALSE))</f>
        <v>0</v>
      </c>
      <c r="R7" s="548">
        <f>IF(OR($O7=0,$O7&gt;S!$I$8),0,VLOOKUP($O7,S!$D$9:$AF$10,24,FALSE))</f>
        <v>0</v>
      </c>
      <c r="S7" s="521">
        <f>IF(OR($O7=0,$O7&gt;S!$I$8),0,VLOOKUP($O7,S!$D$9:$AF$10,23,FALSE))</f>
        <v>0</v>
      </c>
      <c r="U7" s="24">
        <f>IF($O7=0,0,IF(V7=0,0,IF(COUNTIF(V$5:V7,V7)&gt;1,0,MAX(U$5:U6)+1)))</f>
        <v>0</v>
      </c>
      <c r="V7" s="521">
        <f>IF(OR($O7=0,$O7&gt;S!$I$8),0,VLOOKUP($O7,S!$D$9:$AF$10,22,FALSE))</f>
        <v>0</v>
      </c>
      <c r="W7" s="601">
        <f t="shared" si="18"/>
        <v>0</v>
      </c>
      <c r="X7" s="522">
        <v>3</v>
      </c>
      <c r="Y7" s="24">
        <f t="shared" si="19"/>
        <v>0</v>
      </c>
      <c r="Z7" s="25" t="str">
        <f t="shared" si="0"/>
        <v/>
      </c>
      <c r="AA7" s="178">
        <f t="shared" si="1"/>
        <v>3E-10</v>
      </c>
      <c r="AB7" s="178">
        <f t="shared" si="2"/>
        <v>3E-10</v>
      </c>
      <c r="AC7" s="594">
        <f t="shared" si="20"/>
        <v>7.0000000000000001E-12</v>
      </c>
      <c r="AE7" s="24">
        <f>IF($O7=0,0,IF(AF7=0,0,IF(COUNTIF(AF$5:AF7,AF7)&gt;1,0,MAX(AE$5:AE6)+1)))</f>
        <v>0</v>
      </c>
      <c r="AF7" s="521">
        <f>IF(OR($O7=0,$O7&gt;S!$I$8),0,VLOOKUP($O7,S!$D$9:$AF$10,28,FALSE))</f>
        <v>0</v>
      </c>
      <c r="AG7" s="601">
        <f t="shared" si="21"/>
        <v>0</v>
      </c>
      <c r="AH7" s="522">
        <v>3</v>
      </c>
      <c r="AI7" s="24">
        <f t="shared" si="22"/>
        <v>0</v>
      </c>
      <c r="AJ7" s="25" t="str">
        <f t="shared" si="3"/>
        <v/>
      </c>
      <c r="AK7" s="178">
        <f t="shared" si="4"/>
        <v>3E-10</v>
      </c>
      <c r="AL7" s="178">
        <f t="shared" si="5"/>
        <v>3E-10</v>
      </c>
      <c r="AM7" s="594">
        <f t="shared" si="23"/>
        <v>7.0000000000000001E-12</v>
      </c>
      <c r="AO7" s="24">
        <f>IF($O7=0,0,IF(AP7=0,0,IF(COUNTIF(AP$5:AP7,AP7)&gt;1,0,MAX(AO$5:AO6)+1)))</f>
        <v>0</v>
      </c>
      <c r="AP7" s="521">
        <f>IF(OR($O7=0,$O7&gt;S!$I$8),0,VLOOKUP($O7,S!$D$9:$AF$10,29,FALSE))</f>
        <v>0</v>
      </c>
      <c r="AQ7" s="601">
        <f t="shared" si="24"/>
        <v>0</v>
      </c>
      <c r="AR7" s="522">
        <v>3</v>
      </c>
      <c r="AS7" s="24">
        <f t="shared" si="6"/>
        <v>0</v>
      </c>
      <c r="AT7" s="25" t="str">
        <f t="shared" si="7"/>
        <v/>
      </c>
      <c r="AU7" s="178">
        <f t="shared" si="8"/>
        <v>3E-10</v>
      </c>
      <c r="AV7" s="178">
        <f t="shared" si="9"/>
        <v>3E-10</v>
      </c>
      <c r="AW7" s="594">
        <f t="shared" si="25"/>
        <v>7.0000000000000001E-12</v>
      </c>
      <c r="AY7" s="24">
        <f>IF($O7=0,0,IF(AZ7=0,0,IF(COUNTIF(AZ$5:AZ7,AZ7)&gt;1,0,MAX(AY$5:AY6)+1)))</f>
        <v>0</v>
      </c>
      <c r="AZ7" s="521">
        <f>IF(OR($O7=0,$O7&gt;S!$I$8),0,VLOOKUP($P7,O!$O$9:$AJ$10,12,FALSE))</f>
        <v>0</v>
      </c>
      <c r="BA7" s="601">
        <f t="shared" si="26"/>
        <v>0</v>
      </c>
      <c r="BB7" s="522">
        <v>3</v>
      </c>
      <c r="BC7" s="24">
        <f t="shared" si="27"/>
        <v>0</v>
      </c>
      <c r="BD7" s="25" t="str">
        <f t="shared" si="10"/>
        <v/>
      </c>
      <c r="BE7" s="178">
        <f t="shared" si="11"/>
        <v>3E-10</v>
      </c>
      <c r="BF7" s="178">
        <f t="shared" si="12"/>
        <v>3E-10</v>
      </c>
      <c r="BG7" s="594">
        <f t="shared" si="28"/>
        <v>7.0000000000000001E-12</v>
      </c>
    </row>
    <row r="8" spans="2:59" x14ac:dyDescent="0.2">
      <c r="C8" s="599"/>
      <c r="D8" s="599"/>
      <c r="E8" s="599"/>
      <c r="F8" s="599"/>
      <c r="G8" s="599"/>
      <c r="I8" s="534">
        <f t="shared" si="13"/>
        <v>1900</v>
      </c>
      <c r="J8" s="535">
        <f t="shared" si="14"/>
        <v>19001</v>
      </c>
      <c r="K8" s="534" t="str">
        <f t="shared" si="15"/>
        <v>190001</v>
      </c>
      <c r="L8" s="536">
        <f t="shared" si="16"/>
        <v>190000</v>
      </c>
      <c r="M8" s="537">
        <f t="shared" si="17"/>
        <v>19000100</v>
      </c>
      <c r="N8" s="25">
        <v>4</v>
      </c>
      <c r="O8" s="518">
        <f>IF(N8&gt;S!$I$8,0,N8)</f>
        <v>0</v>
      </c>
      <c r="P8" s="519">
        <f>IF(OR($O8=0,$O8&gt;S!$I$8),0,VLOOKUP($O8,S!$D$9:$AF$10,14,FALSE))</f>
        <v>0</v>
      </c>
      <c r="Q8" s="519">
        <f>IF(OR($O8=0,$O8&gt;S!$I$8),0,VLOOKUP($O8,S!$D$9:$AF$10,6,FALSE))</f>
        <v>0</v>
      </c>
      <c r="R8" s="548">
        <f>IF(OR($O8=0,$O8&gt;S!$I$8),0,VLOOKUP($O8,S!$D$9:$AF$10,24,FALSE))</f>
        <v>0</v>
      </c>
      <c r="S8" s="521">
        <f>IF(OR($O8=0,$O8&gt;S!$I$8),0,VLOOKUP($O8,S!$D$9:$AF$10,23,FALSE))</f>
        <v>0</v>
      </c>
      <c r="U8" s="24">
        <f>IF($O8=0,0,IF(V8=0,0,IF(COUNTIF(V$5:V8,V8)&gt;1,0,MAX(U$5:U7)+1)))</f>
        <v>0</v>
      </c>
      <c r="V8" s="521">
        <f>IF(OR($O8=0,$O8&gt;S!$I$8),0,VLOOKUP($O8,S!$D$9:$AF$10,22,FALSE))</f>
        <v>0</v>
      </c>
      <c r="W8" s="601">
        <f t="shared" si="18"/>
        <v>0</v>
      </c>
      <c r="X8" s="522">
        <v>4</v>
      </c>
      <c r="Y8" s="24">
        <f t="shared" si="19"/>
        <v>0</v>
      </c>
      <c r="Z8" s="25" t="str">
        <f t="shared" si="0"/>
        <v/>
      </c>
      <c r="AA8" s="178">
        <f t="shared" si="1"/>
        <v>4.0000000000000001E-10</v>
      </c>
      <c r="AB8" s="178">
        <f t="shared" si="2"/>
        <v>4.0000000000000001E-10</v>
      </c>
      <c r="AC8" s="594">
        <f t="shared" si="20"/>
        <v>7.9999999999999998E-12</v>
      </c>
      <c r="AE8" s="24">
        <f>IF($O8=0,0,IF(AF8=0,0,IF(COUNTIF(AF$5:AF8,AF8)&gt;1,0,MAX(AE$5:AE7)+1)))</f>
        <v>0</v>
      </c>
      <c r="AF8" s="521">
        <f>IF(OR($O8=0,$O8&gt;S!$I$8),0,VLOOKUP($O8,S!$D$9:$AF$10,28,FALSE))</f>
        <v>0</v>
      </c>
      <c r="AG8" s="601">
        <f t="shared" si="21"/>
        <v>0</v>
      </c>
      <c r="AH8" s="522">
        <v>4</v>
      </c>
      <c r="AI8" s="24">
        <f t="shared" si="22"/>
        <v>0</v>
      </c>
      <c r="AJ8" s="25" t="str">
        <f t="shared" si="3"/>
        <v/>
      </c>
      <c r="AK8" s="178">
        <f t="shared" si="4"/>
        <v>4.0000000000000001E-10</v>
      </c>
      <c r="AL8" s="178">
        <f t="shared" si="5"/>
        <v>4.0000000000000001E-10</v>
      </c>
      <c r="AM8" s="594">
        <f t="shared" si="23"/>
        <v>7.9999999999999998E-12</v>
      </c>
      <c r="AO8" s="24">
        <f>IF($O8=0,0,IF(AP8=0,0,IF(COUNTIF(AP$5:AP8,AP8)&gt;1,0,MAX(AO$5:AO7)+1)))</f>
        <v>0</v>
      </c>
      <c r="AP8" s="521">
        <f>IF(OR($O8=0,$O8&gt;S!$I$8),0,VLOOKUP($O8,S!$D$9:$AF$10,29,FALSE))</f>
        <v>0</v>
      </c>
      <c r="AQ8" s="601">
        <f t="shared" si="24"/>
        <v>0</v>
      </c>
      <c r="AR8" s="522">
        <v>4</v>
      </c>
      <c r="AS8" s="24">
        <f t="shared" si="6"/>
        <v>0</v>
      </c>
      <c r="AT8" s="25" t="str">
        <f t="shared" si="7"/>
        <v/>
      </c>
      <c r="AU8" s="178">
        <f t="shared" si="8"/>
        <v>4.0000000000000001E-10</v>
      </c>
      <c r="AV8" s="178">
        <f t="shared" si="9"/>
        <v>4.0000000000000001E-10</v>
      </c>
      <c r="AW8" s="594">
        <f t="shared" si="25"/>
        <v>7.9999999999999998E-12</v>
      </c>
      <c r="AY8" s="24">
        <f>IF($O8=0,0,IF(AZ8=0,0,IF(COUNTIF(AZ$5:AZ8,AZ8)&gt;1,0,MAX(AY$5:AY7)+1)))</f>
        <v>0</v>
      </c>
      <c r="AZ8" s="521">
        <f>IF(OR($O8=0,$O8&gt;S!$I$8),0,VLOOKUP($P8,O!$O$9:$AJ$10,12,FALSE))</f>
        <v>0</v>
      </c>
      <c r="BA8" s="601">
        <f t="shared" si="26"/>
        <v>0</v>
      </c>
      <c r="BB8" s="522">
        <v>4</v>
      </c>
      <c r="BC8" s="24">
        <f t="shared" si="27"/>
        <v>0</v>
      </c>
      <c r="BD8" s="25" t="str">
        <f t="shared" si="10"/>
        <v/>
      </c>
      <c r="BE8" s="178">
        <f t="shared" si="11"/>
        <v>4.0000000000000001E-10</v>
      </c>
      <c r="BF8" s="178">
        <f t="shared" si="12"/>
        <v>4.0000000000000001E-10</v>
      </c>
      <c r="BG8" s="594">
        <f t="shared" si="28"/>
        <v>7.9999999999999998E-12</v>
      </c>
    </row>
    <row r="9" spans="2:59" x14ac:dyDescent="0.2">
      <c r="C9" s="599"/>
      <c r="D9" s="599"/>
      <c r="E9" s="599"/>
      <c r="F9" s="599"/>
      <c r="G9" s="599"/>
      <c r="I9" s="534">
        <f t="shared" si="13"/>
        <v>1900</v>
      </c>
      <c r="J9" s="535">
        <f t="shared" si="14"/>
        <v>19001</v>
      </c>
      <c r="K9" s="534" t="str">
        <f t="shared" si="15"/>
        <v>190001</v>
      </c>
      <c r="L9" s="536">
        <f t="shared" si="16"/>
        <v>190000</v>
      </c>
      <c r="M9" s="537">
        <f t="shared" si="17"/>
        <v>19000100</v>
      </c>
      <c r="N9" s="25">
        <v>5</v>
      </c>
      <c r="O9" s="518">
        <f>IF(N9&gt;S!$I$8,0,N9)</f>
        <v>0</v>
      </c>
      <c r="P9" s="519">
        <f>IF(OR($O9=0,$O9&gt;S!$I$8),0,VLOOKUP($O9,S!$D$9:$AF$10,14,FALSE))</f>
        <v>0</v>
      </c>
      <c r="Q9" s="519">
        <f>IF(OR($O9=0,$O9&gt;S!$I$8),0,VLOOKUP($O9,S!$D$9:$AF$10,6,FALSE))</f>
        <v>0</v>
      </c>
      <c r="R9" s="548">
        <f>IF(OR($O9=0,$O9&gt;S!$I$8),0,VLOOKUP($O9,S!$D$9:$AF$10,24,FALSE))</f>
        <v>0</v>
      </c>
      <c r="S9" s="521">
        <f>IF(OR($O9=0,$O9&gt;S!$I$8),0,VLOOKUP($O9,S!$D$9:$AF$10,23,FALSE))</f>
        <v>0</v>
      </c>
      <c r="U9" s="24">
        <f>IF($O9=0,0,IF(V9=0,0,IF(COUNTIF(V$5:V9,V9)&gt;1,0,MAX(U$5:U8)+1)))</f>
        <v>0</v>
      </c>
      <c r="V9" s="521">
        <f>IF(OR($O9=0,$O9&gt;S!$I$8),0,VLOOKUP($O9,S!$D$9:$AF$10,22,FALSE))</f>
        <v>0</v>
      </c>
      <c r="W9" s="601">
        <f t="shared" si="18"/>
        <v>0</v>
      </c>
      <c r="X9" s="522">
        <v>5</v>
      </c>
      <c r="Y9" s="24">
        <f t="shared" si="19"/>
        <v>0</v>
      </c>
      <c r="Z9" s="25" t="str">
        <f t="shared" si="0"/>
        <v/>
      </c>
      <c r="AA9" s="178">
        <f t="shared" si="1"/>
        <v>5.0000000000000003E-10</v>
      </c>
      <c r="AB9" s="178">
        <f t="shared" si="2"/>
        <v>5.0000000000000003E-10</v>
      </c>
      <c r="AC9" s="594">
        <f t="shared" si="20"/>
        <v>8.9999999999999996E-12</v>
      </c>
      <c r="AE9" s="24">
        <f>IF($O9=0,0,IF(AF9=0,0,IF(COUNTIF(AF$5:AF9,AF9)&gt;1,0,MAX(AE$5:AE8)+1)))</f>
        <v>0</v>
      </c>
      <c r="AF9" s="521">
        <f>IF(OR($O9=0,$O9&gt;S!$I$8),0,VLOOKUP($O9,S!$D$9:$AF$10,28,FALSE))</f>
        <v>0</v>
      </c>
      <c r="AG9" s="601">
        <f t="shared" si="21"/>
        <v>0</v>
      </c>
      <c r="AH9" s="522">
        <v>5</v>
      </c>
      <c r="AI9" s="24">
        <f t="shared" si="22"/>
        <v>0</v>
      </c>
      <c r="AJ9" s="25" t="str">
        <f t="shared" si="3"/>
        <v/>
      </c>
      <c r="AK9" s="178">
        <f t="shared" si="4"/>
        <v>5.0000000000000003E-10</v>
      </c>
      <c r="AL9" s="178">
        <f t="shared" si="5"/>
        <v>5.0000000000000003E-10</v>
      </c>
      <c r="AM9" s="594">
        <f t="shared" si="23"/>
        <v>8.9999999999999996E-12</v>
      </c>
      <c r="AO9" s="24">
        <f>IF($O9=0,0,IF(AP9=0,0,IF(COUNTIF(AP$5:AP9,AP9)&gt;1,0,MAX(AO$5:AO8)+1)))</f>
        <v>0</v>
      </c>
      <c r="AP9" s="521">
        <f>IF(OR($O9=0,$O9&gt;S!$I$8),0,VLOOKUP($O9,S!$D$9:$AF$10,29,FALSE))</f>
        <v>0</v>
      </c>
      <c r="AQ9" s="601">
        <f t="shared" si="24"/>
        <v>0</v>
      </c>
      <c r="AR9" s="522">
        <v>5</v>
      </c>
      <c r="AS9" s="24">
        <f t="shared" si="6"/>
        <v>0</v>
      </c>
      <c r="AT9" s="25" t="str">
        <f t="shared" si="7"/>
        <v/>
      </c>
      <c r="AU9" s="178">
        <f t="shared" si="8"/>
        <v>5.0000000000000003E-10</v>
      </c>
      <c r="AV9" s="178">
        <f t="shared" si="9"/>
        <v>5.0000000000000003E-10</v>
      </c>
      <c r="AW9" s="594">
        <f t="shared" si="25"/>
        <v>8.9999999999999996E-12</v>
      </c>
      <c r="AY9" s="24">
        <f>IF($O9=0,0,IF(AZ9=0,0,IF(COUNTIF(AZ$5:AZ9,AZ9)&gt;1,0,MAX(AY$5:AY8)+1)))</f>
        <v>0</v>
      </c>
      <c r="AZ9" s="521">
        <f>IF(OR($O9=0,$O9&gt;S!$I$8),0,VLOOKUP($P9,O!$O$9:$AJ$10,12,FALSE))</f>
        <v>0</v>
      </c>
      <c r="BA9" s="601">
        <f t="shared" si="26"/>
        <v>0</v>
      </c>
      <c r="BB9" s="522">
        <v>5</v>
      </c>
      <c r="BC9" s="24">
        <f t="shared" si="27"/>
        <v>0</v>
      </c>
      <c r="BD9" s="25" t="str">
        <f t="shared" si="10"/>
        <v/>
      </c>
      <c r="BE9" s="178">
        <f t="shared" si="11"/>
        <v>5.0000000000000003E-10</v>
      </c>
      <c r="BF9" s="178">
        <f t="shared" si="12"/>
        <v>5.0000000000000003E-10</v>
      </c>
      <c r="BG9" s="594">
        <f t="shared" si="28"/>
        <v>8.9999999999999996E-12</v>
      </c>
    </row>
    <row r="10" spans="2:59" x14ac:dyDescent="0.2">
      <c r="C10" s="599"/>
      <c r="D10" s="599"/>
      <c r="E10" s="599"/>
      <c r="F10" s="599"/>
      <c r="G10" s="599"/>
      <c r="I10" s="534">
        <f t="shared" si="13"/>
        <v>1900</v>
      </c>
      <c r="J10" s="535">
        <f t="shared" si="14"/>
        <v>19001</v>
      </c>
      <c r="K10" s="534" t="str">
        <f t="shared" si="15"/>
        <v>190001</v>
      </c>
      <c r="L10" s="536">
        <f t="shared" si="16"/>
        <v>190000</v>
      </c>
      <c r="M10" s="537">
        <f t="shared" si="17"/>
        <v>19000100</v>
      </c>
      <c r="N10" s="25">
        <v>6</v>
      </c>
      <c r="O10" s="518">
        <f>IF(N10&gt;S!$I$8,0,N10)</f>
        <v>0</v>
      </c>
      <c r="P10" s="519">
        <f>IF(OR($O10=0,$O10&gt;S!$I$8),0,VLOOKUP($O10,S!$D$9:$AF$10,14,FALSE))</f>
        <v>0</v>
      </c>
      <c r="Q10" s="519">
        <f>IF(OR($O10=0,$O10&gt;S!$I$8),0,VLOOKUP($O10,S!$D$9:$AF$10,6,FALSE))</f>
        <v>0</v>
      </c>
      <c r="R10" s="548">
        <f>IF(OR($O10=0,$O10&gt;S!$I$8),0,VLOOKUP($O10,S!$D$9:$AF$10,24,FALSE))</f>
        <v>0</v>
      </c>
      <c r="S10" s="521">
        <f>IF(OR($O10=0,$O10&gt;S!$I$8),0,VLOOKUP($O10,S!$D$9:$AF$10,23,FALSE))</f>
        <v>0</v>
      </c>
      <c r="U10" s="24">
        <f>IF($O10=0,0,IF(V10=0,0,IF(COUNTIF(V$5:V10,V10)&gt;1,0,MAX(U$5:U9)+1)))</f>
        <v>0</v>
      </c>
      <c r="V10" s="521">
        <f>IF(OR($O10=0,$O10&gt;S!$I$8),0,VLOOKUP($O10,S!$D$9:$AF$10,22,FALSE))</f>
        <v>0</v>
      </c>
      <c r="W10" s="601">
        <f t="shared" si="18"/>
        <v>0</v>
      </c>
      <c r="X10" s="522">
        <v>6</v>
      </c>
      <c r="Y10" s="24">
        <f t="shared" si="19"/>
        <v>0</v>
      </c>
      <c r="Z10" s="25" t="str">
        <f t="shared" si="0"/>
        <v/>
      </c>
      <c r="AA10" s="178">
        <f t="shared" si="1"/>
        <v>6E-10</v>
      </c>
      <c r="AB10" s="178">
        <f t="shared" si="2"/>
        <v>6E-10</v>
      </c>
      <c r="AC10" s="594">
        <f t="shared" si="20"/>
        <v>9.9999999999999994E-12</v>
      </c>
      <c r="AE10" s="24">
        <f>IF($O10=0,0,IF(AF10=0,0,IF(COUNTIF(AF$5:AF10,AF10)&gt;1,0,MAX(AE$5:AE9)+1)))</f>
        <v>0</v>
      </c>
      <c r="AF10" s="521">
        <f>IF(OR($O10=0,$O10&gt;S!$I$8),0,VLOOKUP($O10,S!$D$9:$AF$10,28,FALSE))</f>
        <v>0</v>
      </c>
      <c r="AG10" s="601">
        <f t="shared" si="21"/>
        <v>0</v>
      </c>
      <c r="AH10" s="522">
        <v>6</v>
      </c>
      <c r="AI10" s="24">
        <f t="shared" si="22"/>
        <v>0</v>
      </c>
      <c r="AJ10" s="25" t="str">
        <f t="shared" si="3"/>
        <v/>
      </c>
      <c r="AK10" s="178">
        <f t="shared" si="4"/>
        <v>6E-10</v>
      </c>
      <c r="AL10" s="178">
        <f t="shared" si="5"/>
        <v>6E-10</v>
      </c>
      <c r="AM10" s="594">
        <f t="shared" si="23"/>
        <v>9.9999999999999994E-12</v>
      </c>
      <c r="AO10" s="24">
        <f>IF($O10=0,0,IF(AP10=0,0,IF(COUNTIF(AP$5:AP10,AP10)&gt;1,0,MAX(AO$5:AO9)+1)))</f>
        <v>0</v>
      </c>
      <c r="AP10" s="521">
        <f>IF(OR($O10=0,$O10&gt;S!$I$8),0,VLOOKUP($O10,S!$D$9:$AF$10,29,FALSE))</f>
        <v>0</v>
      </c>
      <c r="AQ10" s="601">
        <f t="shared" si="24"/>
        <v>0</v>
      </c>
      <c r="AR10" s="522">
        <v>6</v>
      </c>
      <c r="AS10" s="24">
        <f t="shared" si="6"/>
        <v>0</v>
      </c>
      <c r="AT10" s="25" t="str">
        <f t="shared" si="7"/>
        <v/>
      </c>
      <c r="AU10" s="178">
        <f t="shared" si="8"/>
        <v>6E-10</v>
      </c>
      <c r="AV10" s="178">
        <f t="shared" si="9"/>
        <v>6E-10</v>
      </c>
      <c r="AW10" s="594">
        <f t="shared" si="25"/>
        <v>9.9999999999999994E-12</v>
      </c>
      <c r="AY10" s="24">
        <f>IF($O10=0,0,IF(AZ10=0,0,IF(COUNTIF(AZ$5:AZ10,AZ10)&gt;1,0,MAX(AY$5:AY9)+1)))</f>
        <v>0</v>
      </c>
      <c r="AZ10" s="521">
        <f>IF(OR($O10=0,$O10&gt;S!$I$8),0,VLOOKUP($P10,O!$O$9:$AJ$10,12,FALSE))</f>
        <v>0</v>
      </c>
      <c r="BA10" s="601">
        <f t="shared" si="26"/>
        <v>0</v>
      </c>
      <c r="BB10" s="522">
        <v>6</v>
      </c>
      <c r="BC10" s="24">
        <f t="shared" si="27"/>
        <v>0</v>
      </c>
      <c r="BD10" s="25" t="str">
        <f t="shared" si="10"/>
        <v/>
      </c>
      <c r="BE10" s="178">
        <f t="shared" si="11"/>
        <v>6E-10</v>
      </c>
      <c r="BF10" s="178">
        <f t="shared" si="12"/>
        <v>6E-10</v>
      </c>
      <c r="BG10" s="594">
        <f t="shared" si="28"/>
        <v>9.9999999999999994E-12</v>
      </c>
    </row>
    <row r="11" spans="2:59" x14ac:dyDescent="0.2">
      <c r="C11" s="599"/>
      <c r="D11" s="599"/>
      <c r="E11" s="599"/>
      <c r="F11" s="599"/>
      <c r="G11" s="599"/>
      <c r="I11" s="534">
        <f t="shared" si="13"/>
        <v>1900</v>
      </c>
      <c r="J11" s="535">
        <f t="shared" si="14"/>
        <v>19001</v>
      </c>
      <c r="K11" s="534" t="str">
        <f t="shared" si="15"/>
        <v>190001</v>
      </c>
      <c r="L11" s="536">
        <f t="shared" si="16"/>
        <v>190000</v>
      </c>
      <c r="M11" s="537">
        <f t="shared" si="17"/>
        <v>19000100</v>
      </c>
      <c r="N11" s="25">
        <v>7</v>
      </c>
      <c r="O11" s="518">
        <f>IF(N11&gt;S!$I$8,0,N11)</f>
        <v>0</v>
      </c>
      <c r="P11" s="519">
        <f>IF(OR($O11=0,$O11&gt;S!$I$8),0,VLOOKUP($O11,S!$D$9:$AF$10,14,FALSE))</f>
        <v>0</v>
      </c>
      <c r="Q11" s="519">
        <f>IF(OR($O11=0,$O11&gt;S!$I$8),0,VLOOKUP($O11,S!$D$9:$AF$10,6,FALSE))</f>
        <v>0</v>
      </c>
      <c r="R11" s="548">
        <f>IF(OR($O11=0,$O11&gt;S!$I$8),0,VLOOKUP($O11,S!$D$9:$AF$10,24,FALSE))</f>
        <v>0</v>
      </c>
      <c r="S11" s="521">
        <f>IF(OR($O11=0,$O11&gt;S!$I$8),0,VLOOKUP($O11,S!$D$9:$AF$10,23,FALSE))</f>
        <v>0</v>
      </c>
      <c r="U11" s="24">
        <f>IF($O11=0,0,IF(V11=0,0,IF(COUNTIF(V$5:V11,V11)&gt;1,0,MAX(U$5:U10)+1)))</f>
        <v>0</v>
      </c>
      <c r="V11" s="521">
        <f>IF(OR($O11=0,$O11&gt;S!$I$8),0,VLOOKUP($O11,S!$D$9:$AF$10,22,FALSE))</f>
        <v>0</v>
      </c>
      <c r="W11" s="601">
        <f t="shared" si="18"/>
        <v>0</v>
      </c>
      <c r="X11" s="522">
        <v>7</v>
      </c>
      <c r="Y11" s="24">
        <f t="shared" si="19"/>
        <v>0</v>
      </c>
      <c r="Z11" s="25" t="str">
        <f t="shared" si="0"/>
        <v/>
      </c>
      <c r="AA11" s="178">
        <f t="shared" si="1"/>
        <v>6.9999999999999996E-10</v>
      </c>
      <c r="AB11" s="178">
        <f t="shared" si="2"/>
        <v>6.9999999999999996E-10</v>
      </c>
      <c r="AC11" s="594">
        <f t="shared" si="20"/>
        <v>1.1000000000000001E-11</v>
      </c>
      <c r="AE11" s="24">
        <f>IF($O11=0,0,IF(AF11=0,0,IF(COUNTIF(AF$5:AF11,AF11)&gt;1,0,MAX(AE$5:AE10)+1)))</f>
        <v>0</v>
      </c>
      <c r="AF11" s="521">
        <f>IF(OR($O11=0,$O11&gt;S!$I$8),0,VLOOKUP($O11,S!$D$9:$AF$10,28,FALSE))</f>
        <v>0</v>
      </c>
      <c r="AG11" s="601">
        <f t="shared" si="21"/>
        <v>0</v>
      </c>
      <c r="AH11" s="522">
        <v>7</v>
      </c>
      <c r="AI11" s="24">
        <f t="shared" si="22"/>
        <v>0</v>
      </c>
      <c r="AJ11" s="25" t="str">
        <f t="shared" si="3"/>
        <v/>
      </c>
      <c r="AK11" s="178">
        <f t="shared" si="4"/>
        <v>6.9999999999999996E-10</v>
      </c>
      <c r="AL11" s="178">
        <f t="shared" si="5"/>
        <v>6.9999999999999996E-10</v>
      </c>
      <c r="AM11" s="594">
        <f t="shared" si="23"/>
        <v>1.1000000000000001E-11</v>
      </c>
      <c r="AO11" s="24">
        <f>IF($O11=0,0,IF(AP11=0,0,IF(COUNTIF(AP$5:AP11,AP11)&gt;1,0,MAX(AO$5:AO10)+1)))</f>
        <v>0</v>
      </c>
      <c r="AP11" s="521">
        <f>IF(OR($O11=0,$O11&gt;S!$I$8),0,VLOOKUP($O11,S!$D$9:$AF$10,29,FALSE))</f>
        <v>0</v>
      </c>
      <c r="AQ11" s="601">
        <f t="shared" si="24"/>
        <v>0</v>
      </c>
      <c r="AR11" s="522">
        <v>7</v>
      </c>
      <c r="AS11" s="24">
        <f t="shared" si="6"/>
        <v>0</v>
      </c>
      <c r="AT11" s="25" t="str">
        <f t="shared" si="7"/>
        <v/>
      </c>
      <c r="AU11" s="178">
        <f t="shared" si="8"/>
        <v>6.9999999999999996E-10</v>
      </c>
      <c r="AV11" s="178">
        <f t="shared" si="9"/>
        <v>6.9999999999999996E-10</v>
      </c>
      <c r="AW11" s="594">
        <f t="shared" si="25"/>
        <v>1.1000000000000001E-11</v>
      </c>
      <c r="AY11" s="24">
        <f>IF($O11=0,0,IF(AZ11=0,0,IF(COUNTIF(AZ$5:AZ11,AZ11)&gt;1,0,MAX(AY$5:AY10)+1)))</f>
        <v>0</v>
      </c>
      <c r="AZ11" s="521">
        <f>IF(OR($O11=0,$O11&gt;S!$I$8),0,VLOOKUP($P11,O!$O$9:$AJ$10,12,FALSE))</f>
        <v>0</v>
      </c>
      <c r="BA11" s="601">
        <f t="shared" si="26"/>
        <v>0</v>
      </c>
      <c r="BB11" s="522">
        <v>7</v>
      </c>
      <c r="BC11" s="24">
        <f t="shared" si="27"/>
        <v>0</v>
      </c>
      <c r="BD11" s="25" t="str">
        <f t="shared" si="10"/>
        <v/>
      </c>
      <c r="BE11" s="178">
        <f t="shared" si="11"/>
        <v>6.9999999999999996E-10</v>
      </c>
      <c r="BF11" s="178">
        <f t="shared" si="12"/>
        <v>6.9999999999999996E-10</v>
      </c>
      <c r="BG11" s="594">
        <f t="shared" si="28"/>
        <v>1.1000000000000001E-11</v>
      </c>
    </row>
    <row r="12" spans="2:59" x14ac:dyDescent="0.2">
      <c r="C12" s="599"/>
      <c r="D12" s="599"/>
      <c r="E12" s="599"/>
      <c r="F12" s="599"/>
      <c r="G12" s="599"/>
      <c r="I12" s="534">
        <f t="shared" si="13"/>
        <v>1900</v>
      </c>
      <c r="J12" s="535">
        <f t="shared" si="14"/>
        <v>19001</v>
      </c>
      <c r="K12" s="534" t="str">
        <f t="shared" si="15"/>
        <v>190001</v>
      </c>
      <c r="L12" s="536">
        <f t="shared" si="16"/>
        <v>190000</v>
      </c>
      <c r="M12" s="537">
        <f t="shared" si="17"/>
        <v>19000100</v>
      </c>
      <c r="N12" s="25">
        <v>8</v>
      </c>
      <c r="O12" s="518">
        <f>IF(N12&gt;S!$I$8,0,N12)</f>
        <v>0</v>
      </c>
      <c r="P12" s="519">
        <f>IF(OR($O12=0,$O12&gt;S!$I$8),0,VLOOKUP($O12,S!$D$9:$AF$10,14,FALSE))</f>
        <v>0</v>
      </c>
      <c r="Q12" s="519">
        <f>IF(OR($O12=0,$O12&gt;S!$I$8),0,VLOOKUP($O12,S!$D$9:$AF$10,6,FALSE))</f>
        <v>0</v>
      </c>
      <c r="R12" s="548">
        <f>IF(OR($O12=0,$O12&gt;S!$I$8),0,VLOOKUP($O12,S!$D$9:$AF$10,24,FALSE))</f>
        <v>0</v>
      </c>
      <c r="S12" s="521">
        <f>IF(OR($O12=0,$O12&gt;S!$I$8),0,VLOOKUP($O12,S!$D$9:$AF$10,23,FALSE))</f>
        <v>0</v>
      </c>
      <c r="U12" s="24">
        <f>IF($O12=0,0,IF(V12=0,0,IF(COUNTIF(V$5:V12,V12)&gt;1,0,MAX(U$5:U11)+1)))</f>
        <v>0</v>
      </c>
      <c r="V12" s="521">
        <f>IF(OR($O12=0,$O12&gt;S!$I$8),0,VLOOKUP($O12,S!$D$9:$AF$10,22,FALSE))</f>
        <v>0</v>
      </c>
      <c r="W12" s="601">
        <f t="shared" si="18"/>
        <v>0</v>
      </c>
      <c r="X12" s="522">
        <v>8</v>
      </c>
      <c r="Y12" s="24">
        <f t="shared" si="19"/>
        <v>0</v>
      </c>
      <c r="Z12" s="25" t="str">
        <f t="shared" si="0"/>
        <v/>
      </c>
      <c r="AA12" s="178">
        <f t="shared" si="1"/>
        <v>8.0000000000000003E-10</v>
      </c>
      <c r="AB12" s="178">
        <f t="shared" si="2"/>
        <v>8.0000000000000003E-10</v>
      </c>
      <c r="AC12" s="594">
        <f t="shared" si="20"/>
        <v>1.2000000000000001E-11</v>
      </c>
      <c r="AE12" s="24">
        <f>IF($O12=0,0,IF(AF12=0,0,IF(COUNTIF(AF$5:AF12,AF12)&gt;1,0,MAX(AE$5:AE11)+1)))</f>
        <v>0</v>
      </c>
      <c r="AF12" s="521">
        <f>IF(OR($O12=0,$O12&gt;S!$I$8),0,VLOOKUP($O12,S!$D$9:$AF$10,28,FALSE))</f>
        <v>0</v>
      </c>
      <c r="AG12" s="601">
        <f t="shared" si="21"/>
        <v>0</v>
      </c>
      <c r="AH12" s="522">
        <v>8</v>
      </c>
      <c r="AI12" s="24">
        <f t="shared" si="22"/>
        <v>0</v>
      </c>
      <c r="AJ12" s="25" t="str">
        <f t="shared" si="3"/>
        <v/>
      </c>
      <c r="AK12" s="178">
        <f t="shared" si="4"/>
        <v>8.0000000000000003E-10</v>
      </c>
      <c r="AL12" s="178">
        <f t="shared" si="5"/>
        <v>8.0000000000000003E-10</v>
      </c>
      <c r="AM12" s="594">
        <f t="shared" si="23"/>
        <v>1.2000000000000001E-11</v>
      </c>
      <c r="AO12" s="24">
        <f>IF($O12=0,0,IF(AP12=0,0,IF(COUNTIF(AP$5:AP12,AP12)&gt;1,0,MAX(AO$5:AO11)+1)))</f>
        <v>0</v>
      </c>
      <c r="AP12" s="521">
        <f>IF(OR($O12=0,$O12&gt;S!$I$8),0,VLOOKUP($O12,S!$D$9:$AF$10,29,FALSE))</f>
        <v>0</v>
      </c>
      <c r="AQ12" s="601">
        <f t="shared" si="24"/>
        <v>0</v>
      </c>
      <c r="AR12" s="522">
        <v>8</v>
      </c>
      <c r="AS12" s="24">
        <f t="shared" si="6"/>
        <v>0</v>
      </c>
      <c r="AT12" s="25" t="str">
        <f t="shared" si="7"/>
        <v/>
      </c>
      <c r="AU12" s="178">
        <f t="shared" si="8"/>
        <v>8.0000000000000003E-10</v>
      </c>
      <c r="AV12" s="178">
        <f t="shared" si="9"/>
        <v>8.0000000000000003E-10</v>
      </c>
      <c r="AW12" s="594">
        <f t="shared" si="25"/>
        <v>1.2000000000000001E-11</v>
      </c>
      <c r="AY12" s="24">
        <f>IF($O12=0,0,IF(AZ12=0,0,IF(COUNTIF(AZ$5:AZ12,AZ12)&gt;1,0,MAX(AY$5:AY11)+1)))</f>
        <v>0</v>
      </c>
      <c r="AZ12" s="521">
        <f>IF(OR($O12=0,$O12&gt;S!$I$8),0,VLOOKUP($P12,O!$O$9:$AJ$10,12,FALSE))</f>
        <v>0</v>
      </c>
      <c r="BA12" s="601">
        <f t="shared" si="26"/>
        <v>0</v>
      </c>
      <c r="BB12" s="522">
        <v>8</v>
      </c>
      <c r="BC12" s="24">
        <f t="shared" si="27"/>
        <v>0</v>
      </c>
      <c r="BD12" s="25" t="str">
        <f t="shared" si="10"/>
        <v/>
      </c>
      <c r="BE12" s="178">
        <f t="shared" si="11"/>
        <v>8.0000000000000003E-10</v>
      </c>
      <c r="BF12" s="178">
        <f t="shared" si="12"/>
        <v>8.0000000000000003E-10</v>
      </c>
      <c r="BG12" s="594">
        <f t="shared" si="28"/>
        <v>1.2000000000000001E-11</v>
      </c>
    </row>
    <row r="13" spans="2:59" x14ac:dyDescent="0.2">
      <c r="C13" s="599"/>
      <c r="D13" s="599"/>
      <c r="E13" s="599"/>
      <c r="F13" s="599"/>
      <c r="G13" s="599"/>
      <c r="I13" s="534">
        <f t="shared" si="13"/>
        <v>1900</v>
      </c>
      <c r="J13" s="535">
        <f t="shared" si="14"/>
        <v>19001</v>
      </c>
      <c r="K13" s="534" t="str">
        <f t="shared" si="15"/>
        <v>190001</v>
      </c>
      <c r="L13" s="536">
        <f t="shared" si="16"/>
        <v>190000</v>
      </c>
      <c r="M13" s="537">
        <f t="shared" si="17"/>
        <v>19000100</v>
      </c>
      <c r="N13" s="25">
        <v>9</v>
      </c>
      <c r="O13" s="518">
        <f>IF(N13&gt;S!$I$8,0,N13)</f>
        <v>0</v>
      </c>
      <c r="P13" s="519">
        <f>IF(OR($O13=0,$O13&gt;S!$I$8),0,VLOOKUP($O13,S!$D$9:$AF$10,14,FALSE))</f>
        <v>0</v>
      </c>
      <c r="Q13" s="519">
        <f>IF(OR($O13=0,$O13&gt;S!$I$8),0,VLOOKUP($O13,S!$D$9:$AF$10,6,FALSE))</f>
        <v>0</v>
      </c>
      <c r="R13" s="548">
        <f>IF(OR($O13=0,$O13&gt;S!$I$8),0,VLOOKUP($O13,S!$D$9:$AF$10,24,FALSE))</f>
        <v>0</v>
      </c>
      <c r="S13" s="521">
        <f>IF(OR($O13=0,$O13&gt;S!$I$8),0,VLOOKUP($O13,S!$D$9:$AF$10,23,FALSE))</f>
        <v>0</v>
      </c>
      <c r="U13" s="24">
        <f>IF($O13=0,0,IF(V13=0,0,IF(COUNTIF(V$5:V13,V13)&gt;1,0,MAX(U$5:U12)+1)))</f>
        <v>0</v>
      </c>
      <c r="V13" s="521">
        <f>IF(OR($O13=0,$O13&gt;S!$I$8),0,VLOOKUP($O13,S!$D$9:$AF$10,22,FALSE))</f>
        <v>0</v>
      </c>
      <c r="W13" s="601">
        <f t="shared" si="18"/>
        <v>0</v>
      </c>
      <c r="X13" s="522">
        <v>9</v>
      </c>
      <c r="Y13" s="24">
        <f t="shared" si="19"/>
        <v>0</v>
      </c>
      <c r="Z13" s="25" t="str">
        <f t="shared" si="0"/>
        <v/>
      </c>
      <c r="AA13" s="178">
        <f t="shared" si="1"/>
        <v>8.9999999999999999E-10</v>
      </c>
      <c r="AB13" s="178">
        <f t="shared" si="2"/>
        <v>8.9999999999999999E-10</v>
      </c>
      <c r="AC13" s="594">
        <f t="shared" si="20"/>
        <v>1.3E-11</v>
      </c>
      <c r="AE13" s="24">
        <f>IF($O13=0,0,IF(AF13=0,0,IF(COUNTIF(AF$5:AF13,AF13)&gt;1,0,MAX(AE$5:AE12)+1)))</f>
        <v>0</v>
      </c>
      <c r="AF13" s="521">
        <f>IF(OR($O13=0,$O13&gt;S!$I$8),0,VLOOKUP($O13,S!$D$9:$AF$10,28,FALSE))</f>
        <v>0</v>
      </c>
      <c r="AG13" s="601">
        <f t="shared" si="21"/>
        <v>0</v>
      </c>
      <c r="AH13" s="522">
        <v>9</v>
      </c>
      <c r="AI13" s="24">
        <f t="shared" si="22"/>
        <v>0</v>
      </c>
      <c r="AJ13" s="25" t="str">
        <f t="shared" si="3"/>
        <v/>
      </c>
      <c r="AK13" s="178">
        <f t="shared" si="4"/>
        <v>8.9999999999999999E-10</v>
      </c>
      <c r="AL13" s="178">
        <f t="shared" si="5"/>
        <v>8.9999999999999999E-10</v>
      </c>
      <c r="AM13" s="594">
        <f t="shared" si="23"/>
        <v>1.3E-11</v>
      </c>
      <c r="AO13" s="24">
        <f>IF($O13=0,0,IF(AP13=0,0,IF(COUNTIF(AP$5:AP13,AP13)&gt;1,0,MAX(AO$5:AO12)+1)))</f>
        <v>0</v>
      </c>
      <c r="AP13" s="521">
        <f>IF(OR($O13=0,$O13&gt;S!$I$8),0,VLOOKUP($O13,S!$D$9:$AF$10,29,FALSE))</f>
        <v>0</v>
      </c>
      <c r="AQ13" s="601">
        <f t="shared" si="24"/>
        <v>0</v>
      </c>
      <c r="AR13" s="522">
        <v>9</v>
      </c>
      <c r="AS13" s="24">
        <f t="shared" si="6"/>
        <v>0</v>
      </c>
      <c r="AT13" s="25" t="str">
        <f t="shared" si="7"/>
        <v/>
      </c>
      <c r="AU13" s="178">
        <f t="shared" si="8"/>
        <v>8.9999999999999999E-10</v>
      </c>
      <c r="AV13" s="178">
        <f t="shared" si="9"/>
        <v>8.9999999999999999E-10</v>
      </c>
      <c r="AW13" s="594">
        <f t="shared" si="25"/>
        <v>1.3E-11</v>
      </c>
      <c r="AY13" s="24">
        <f>IF($O13=0,0,IF(AZ13=0,0,IF(COUNTIF(AZ$5:AZ13,AZ13)&gt;1,0,MAX(AY$5:AY12)+1)))</f>
        <v>0</v>
      </c>
      <c r="AZ13" s="521">
        <f>IF(OR($O13=0,$O13&gt;S!$I$8),0,VLOOKUP($P13,O!$O$9:$AJ$10,12,FALSE))</f>
        <v>0</v>
      </c>
      <c r="BA13" s="601">
        <f t="shared" si="26"/>
        <v>0</v>
      </c>
      <c r="BB13" s="522">
        <v>9</v>
      </c>
      <c r="BC13" s="24">
        <f t="shared" si="27"/>
        <v>0</v>
      </c>
      <c r="BD13" s="25" t="str">
        <f t="shared" si="10"/>
        <v/>
      </c>
      <c r="BE13" s="178">
        <f t="shared" si="11"/>
        <v>8.9999999999999999E-10</v>
      </c>
      <c r="BF13" s="178">
        <f t="shared" si="12"/>
        <v>8.9999999999999999E-10</v>
      </c>
      <c r="BG13" s="594">
        <f t="shared" si="28"/>
        <v>1.3E-11</v>
      </c>
    </row>
    <row r="14" spans="2:59" x14ac:dyDescent="0.2">
      <c r="C14" s="599"/>
      <c r="D14" s="599"/>
      <c r="E14" s="599"/>
      <c r="F14" s="599"/>
      <c r="G14" s="599"/>
      <c r="I14" s="534">
        <f t="shared" si="13"/>
        <v>1900</v>
      </c>
      <c r="J14" s="535">
        <f t="shared" si="14"/>
        <v>19001</v>
      </c>
      <c r="K14" s="534" t="str">
        <f t="shared" si="15"/>
        <v>190001</v>
      </c>
      <c r="L14" s="536">
        <f t="shared" si="16"/>
        <v>190000</v>
      </c>
      <c r="M14" s="537">
        <f t="shared" si="17"/>
        <v>19000100</v>
      </c>
      <c r="N14" s="25">
        <v>10</v>
      </c>
      <c r="O14" s="518">
        <f>IF(N14&gt;S!$I$8,0,N14)</f>
        <v>0</v>
      </c>
      <c r="P14" s="519">
        <f>IF(OR($O14=0,$O14&gt;S!$I$8),0,VLOOKUP($O14,S!$D$9:$AF$10,14,FALSE))</f>
        <v>0</v>
      </c>
      <c r="Q14" s="519">
        <f>IF(OR($O14=0,$O14&gt;S!$I$8),0,VLOOKUP($O14,S!$D$9:$AF$10,6,FALSE))</f>
        <v>0</v>
      </c>
      <c r="R14" s="548">
        <f>IF(OR($O14=0,$O14&gt;S!$I$8),0,VLOOKUP($O14,S!$D$9:$AF$10,24,FALSE))</f>
        <v>0</v>
      </c>
      <c r="S14" s="521">
        <f>IF(OR($O14=0,$O14&gt;S!$I$8),0,VLOOKUP($O14,S!$D$9:$AF$10,23,FALSE))</f>
        <v>0</v>
      </c>
      <c r="U14" s="24">
        <f>IF($O14=0,0,IF(V14=0,0,IF(COUNTIF(V$5:V14,V14)&gt;1,0,MAX(U$5:U13)+1)))</f>
        <v>0</v>
      </c>
      <c r="V14" s="521">
        <f>IF(OR($O14=0,$O14&gt;S!$I$8),0,VLOOKUP($O14,S!$D$9:$AF$10,22,FALSE))</f>
        <v>0</v>
      </c>
      <c r="W14" s="601">
        <f t="shared" si="18"/>
        <v>0</v>
      </c>
      <c r="X14" s="522">
        <v>10</v>
      </c>
      <c r="Y14" s="24">
        <f t="shared" si="19"/>
        <v>0</v>
      </c>
      <c r="Z14" s="25" t="str">
        <f t="shared" si="0"/>
        <v/>
      </c>
      <c r="AA14" s="178">
        <f t="shared" si="1"/>
        <v>1.0000000000000001E-9</v>
      </c>
      <c r="AB14" s="178">
        <f t="shared" si="2"/>
        <v>1.0000000000000001E-9</v>
      </c>
      <c r="AC14" s="594">
        <f t="shared" si="20"/>
        <v>1.4E-11</v>
      </c>
      <c r="AE14" s="24">
        <f>IF($O14=0,0,IF(AF14=0,0,IF(COUNTIF(AF$5:AF14,AF14)&gt;1,0,MAX(AE$5:AE13)+1)))</f>
        <v>0</v>
      </c>
      <c r="AF14" s="521">
        <f>IF(OR($O14=0,$O14&gt;S!$I$8),0,VLOOKUP($O14,S!$D$9:$AF$10,28,FALSE))</f>
        <v>0</v>
      </c>
      <c r="AG14" s="601">
        <f t="shared" si="21"/>
        <v>0</v>
      </c>
      <c r="AH14" s="522">
        <v>10</v>
      </c>
      <c r="AI14" s="24">
        <f t="shared" si="22"/>
        <v>0</v>
      </c>
      <c r="AJ14" s="25" t="str">
        <f t="shared" si="3"/>
        <v/>
      </c>
      <c r="AK14" s="178">
        <f t="shared" si="4"/>
        <v>1.0000000000000001E-9</v>
      </c>
      <c r="AL14" s="178">
        <f t="shared" si="5"/>
        <v>1.0000000000000001E-9</v>
      </c>
      <c r="AM14" s="594">
        <f t="shared" si="23"/>
        <v>1.4E-11</v>
      </c>
      <c r="AO14" s="24">
        <f>IF($O14=0,0,IF(AP14=0,0,IF(COUNTIF(AP$5:AP14,AP14)&gt;1,0,MAX(AO$5:AO13)+1)))</f>
        <v>0</v>
      </c>
      <c r="AP14" s="521">
        <f>IF(OR($O14=0,$O14&gt;S!$I$8),0,VLOOKUP($O14,S!$D$9:$AF$10,29,FALSE))</f>
        <v>0</v>
      </c>
      <c r="AQ14" s="601">
        <f t="shared" si="24"/>
        <v>0</v>
      </c>
      <c r="AR14" s="522">
        <v>10</v>
      </c>
      <c r="AS14" s="24">
        <f t="shared" si="6"/>
        <v>0</v>
      </c>
      <c r="AT14" s="25" t="str">
        <f t="shared" si="7"/>
        <v/>
      </c>
      <c r="AU14" s="178">
        <f t="shared" si="8"/>
        <v>1.0000000000000001E-9</v>
      </c>
      <c r="AV14" s="178">
        <f t="shared" si="9"/>
        <v>1.0000000000000001E-9</v>
      </c>
      <c r="AW14" s="594">
        <f t="shared" si="25"/>
        <v>1.4E-11</v>
      </c>
      <c r="AY14" s="24">
        <f>IF($O14=0,0,IF(AZ14=0,0,IF(COUNTIF(AZ$5:AZ14,AZ14)&gt;1,0,MAX(AY$5:AY13)+1)))</f>
        <v>0</v>
      </c>
      <c r="AZ14" s="521">
        <f>IF(OR($O14=0,$O14&gt;S!$I$8),0,VLOOKUP($P14,O!$O$9:$AJ$10,12,FALSE))</f>
        <v>0</v>
      </c>
      <c r="BA14" s="601">
        <f t="shared" si="26"/>
        <v>0</v>
      </c>
      <c r="BB14" s="522">
        <v>10</v>
      </c>
      <c r="BC14" s="24">
        <f t="shared" si="27"/>
        <v>0</v>
      </c>
      <c r="BD14" s="25" t="str">
        <f t="shared" si="10"/>
        <v/>
      </c>
      <c r="BE14" s="178">
        <f t="shared" si="11"/>
        <v>1.0000000000000001E-9</v>
      </c>
      <c r="BF14" s="178">
        <f t="shared" si="12"/>
        <v>1.0000000000000001E-9</v>
      </c>
      <c r="BG14" s="594">
        <f t="shared" si="28"/>
        <v>1.4E-11</v>
      </c>
    </row>
    <row r="15" spans="2:59" x14ac:dyDescent="0.2">
      <c r="C15" s="599"/>
      <c r="D15" s="599"/>
      <c r="E15" s="599"/>
      <c r="F15" s="599"/>
      <c r="G15" s="599"/>
      <c r="I15" s="534">
        <f t="shared" si="13"/>
        <v>1900</v>
      </c>
      <c r="J15" s="535">
        <f t="shared" si="14"/>
        <v>19001</v>
      </c>
      <c r="K15" s="534" t="str">
        <f t="shared" si="15"/>
        <v>190001</v>
      </c>
      <c r="L15" s="536">
        <f t="shared" si="16"/>
        <v>190000</v>
      </c>
      <c r="M15" s="537">
        <f t="shared" si="17"/>
        <v>19000100</v>
      </c>
      <c r="N15" s="25">
        <v>11</v>
      </c>
      <c r="O15" s="518">
        <f>IF(N15&gt;S!$I$8,0,N15)</f>
        <v>0</v>
      </c>
      <c r="P15" s="519">
        <f>IF(OR($O15=0,$O15&gt;S!$I$8),0,VLOOKUP($O15,S!$D$9:$AF$10,14,FALSE))</f>
        <v>0</v>
      </c>
      <c r="Q15" s="519">
        <f>IF(OR($O15=0,$O15&gt;S!$I$8),0,VLOOKUP($O15,S!$D$9:$AF$10,6,FALSE))</f>
        <v>0</v>
      </c>
      <c r="R15" s="548">
        <f>IF(OR($O15=0,$O15&gt;S!$I$8),0,VLOOKUP($O15,S!$D$9:$AF$10,24,FALSE))</f>
        <v>0</v>
      </c>
      <c r="S15" s="521">
        <f>IF(OR($O15=0,$O15&gt;S!$I$8),0,VLOOKUP($O15,S!$D$9:$AF$10,23,FALSE))</f>
        <v>0</v>
      </c>
      <c r="U15" s="24">
        <f>IF($O15=0,0,IF(V15=0,0,IF(COUNTIF(V$5:V15,V15)&gt;1,0,MAX(U$5:U14)+1)))</f>
        <v>0</v>
      </c>
      <c r="V15" s="521">
        <f>IF(OR($O15=0,$O15&gt;S!$I$8),0,VLOOKUP($O15,S!$D$9:$AF$10,22,FALSE))</f>
        <v>0</v>
      </c>
      <c r="W15" s="601">
        <f t="shared" si="18"/>
        <v>0</v>
      </c>
      <c r="X15" s="522">
        <v>11</v>
      </c>
      <c r="Y15" s="24">
        <f t="shared" si="19"/>
        <v>0</v>
      </c>
      <c r="Z15" s="25" t="str">
        <f t="shared" si="0"/>
        <v/>
      </c>
      <c r="AA15" s="178">
        <f t="shared" si="1"/>
        <v>1.0999999999999999E-9</v>
      </c>
      <c r="AB15" s="178">
        <f t="shared" si="2"/>
        <v>1.0999999999999999E-9</v>
      </c>
      <c r="AC15" s="594">
        <f t="shared" si="20"/>
        <v>1.5E-11</v>
      </c>
      <c r="AE15" s="24">
        <f>IF($O15=0,0,IF(AF15=0,0,IF(COUNTIF(AF$5:AF15,AF15)&gt;1,0,MAX(AE$5:AE14)+1)))</f>
        <v>0</v>
      </c>
      <c r="AF15" s="521">
        <f>IF(OR($O15=0,$O15&gt;S!$I$8),0,VLOOKUP($O15,S!$D$9:$AF$10,28,FALSE))</f>
        <v>0</v>
      </c>
      <c r="AG15" s="601">
        <f t="shared" si="21"/>
        <v>0</v>
      </c>
      <c r="AH15" s="522">
        <v>11</v>
      </c>
      <c r="AI15" s="24">
        <f t="shared" si="22"/>
        <v>0</v>
      </c>
      <c r="AJ15" s="25" t="str">
        <f t="shared" si="3"/>
        <v/>
      </c>
      <c r="AK15" s="178">
        <f t="shared" si="4"/>
        <v>1.0999999999999999E-9</v>
      </c>
      <c r="AL15" s="178">
        <f t="shared" si="5"/>
        <v>1.0999999999999999E-9</v>
      </c>
      <c r="AM15" s="594">
        <f t="shared" si="23"/>
        <v>1.5E-11</v>
      </c>
      <c r="AO15" s="24">
        <f>IF($O15=0,0,IF(AP15=0,0,IF(COUNTIF(AP$5:AP15,AP15)&gt;1,0,MAX(AO$5:AO14)+1)))</f>
        <v>0</v>
      </c>
      <c r="AP15" s="521">
        <f>IF(OR($O15=0,$O15&gt;S!$I$8),0,VLOOKUP($O15,S!$D$9:$AF$10,29,FALSE))</f>
        <v>0</v>
      </c>
      <c r="AQ15" s="601">
        <f t="shared" si="24"/>
        <v>0</v>
      </c>
      <c r="AR15" s="522">
        <v>11</v>
      </c>
      <c r="AS15" s="24">
        <f t="shared" si="6"/>
        <v>0</v>
      </c>
      <c r="AT15" s="25" t="str">
        <f t="shared" si="7"/>
        <v/>
      </c>
      <c r="AU15" s="178">
        <f t="shared" si="8"/>
        <v>1.0999999999999999E-9</v>
      </c>
      <c r="AV15" s="178">
        <f t="shared" si="9"/>
        <v>1.0999999999999999E-9</v>
      </c>
      <c r="AW15" s="594">
        <f t="shared" si="25"/>
        <v>1.5E-11</v>
      </c>
      <c r="AY15" s="24">
        <f>IF($O15=0,0,IF(AZ15=0,0,IF(COUNTIF(AZ$5:AZ15,AZ15)&gt;1,0,MAX(AY$5:AY14)+1)))</f>
        <v>0</v>
      </c>
      <c r="AZ15" s="521">
        <f>IF(OR($O15=0,$O15&gt;S!$I$8),0,VLOOKUP($P15,O!$O$9:$AJ$10,12,FALSE))</f>
        <v>0</v>
      </c>
      <c r="BA15" s="601">
        <f t="shared" si="26"/>
        <v>0</v>
      </c>
      <c r="BB15" s="522">
        <v>11</v>
      </c>
      <c r="BC15" s="24">
        <f t="shared" si="27"/>
        <v>0</v>
      </c>
      <c r="BD15" s="25" t="str">
        <f t="shared" si="10"/>
        <v/>
      </c>
      <c r="BE15" s="178">
        <f t="shared" si="11"/>
        <v>1.0999999999999999E-9</v>
      </c>
      <c r="BF15" s="178">
        <f t="shared" si="12"/>
        <v>1.0999999999999999E-9</v>
      </c>
      <c r="BG15" s="594">
        <f t="shared" si="28"/>
        <v>1.5E-11</v>
      </c>
    </row>
    <row r="16" spans="2:59" x14ac:dyDescent="0.2">
      <c r="C16" s="599"/>
      <c r="D16" s="599"/>
      <c r="E16" s="599"/>
      <c r="F16" s="599"/>
      <c r="G16" s="599"/>
      <c r="I16" s="534">
        <f t="shared" si="13"/>
        <v>1900</v>
      </c>
      <c r="J16" s="535">
        <f t="shared" si="14"/>
        <v>19001</v>
      </c>
      <c r="K16" s="534" t="str">
        <f t="shared" si="15"/>
        <v>190001</v>
      </c>
      <c r="L16" s="536">
        <f t="shared" si="16"/>
        <v>190000</v>
      </c>
      <c r="M16" s="537">
        <f t="shared" si="17"/>
        <v>19000100</v>
      </c>
      <c r="N16" s="25">
        <v>12</v>
      </c>
      <c r="O16" s="518">
        <f>IF(N16&gt;S!$I$8,0,N16)</f>
        <v>0</v>
      </c>
      <c r="P16" s="519">
        <f>IF(OR($O16=0,$O16&gt;S!$I$8),0,VLOOKUP($O16,S!$D$9:$AF$10,14,FALSE))</f>
        <v>0</v>
      </c>
      <c r="Q16" s="519">
        <f>IF(OR($O16=0,$O16&gt;S!$I$8),0,VLOOKUP($O16,S!$D$9:$AF$10,6,FALSE))</f>
        <v>0</v>
      </c>
      <c r="R16" s="548">
        <f>IF(OR($O16=0,$O16&gt;S!$I$8),0,VLOOKUP($O16,S!$D$9:$AF$10,24,FALSE))</f>
        <v>0</v>
      </c>
      <c r="S16" s="521">
        <f>IF(OR($O16=0,$O16&gt;S!$I$8),0,VLOOKUP($O16,S!$D$9:$AF$10,23,FALSE))</f>
        <v>0</v>
      </c>
      <c r="U16" s="24">
        <f>IF($O16=0,0,IF(V16=0,0,IF(COUNTIF(V$5:V16,V16)&gt;1,0,MAX(U$5:U15)+1)))</f>
        <v>0</v>
      </c>
      <c r="V16" s="521">
        <f>IF(OR($O16=0,$O16&gt;S!$I$8),0,VLOOKUP($O16,S!$D$9:$AF$10,22,FALSE))</f>
        <v>0</v>
      </c>
      <c r="W16" s="601">
        <f t="shared" si="18"/>
        <v>0</v>
      </c>
      <c r="X16" s="522">
        <v>12</v>
      </c>
      <c r="Y16" s="24">
        <f t="shared" si="19"/>
        <v>0</v>
      </c>
      <c r="Z16" s="25" t="str">
        <f t="shared" si="0"/>
        <v/>
      </c>
      <c r="AA16" s="178">
        <f t="shared" si="1"/>
        <v>1.2E-9</v>
      </c>
      <c r="AB16" s="178">
        <f t="shared" si="2"/>
        <v>1.2E-9</v>
      </c>
      <c r="AC16" s="594">
        <f t="shared" si="20"/>
        <v>1.6E-11</v>
      </c>
      <c r="AE16" s="24">
        <f>IF($O16=0,0,IF(AF16=0,0,IF(COUNTIF(AF$5:AF16,AF16)&gt;1,0,MAX(AE$5:AE15)+1)))</f>
        <v>0</v>
      </c>
      <c r="AF16" s="521">
        <f>IF(OR($O16=0,$O16&gt;S!$I$8),0,VLOOKUP($O16,S!$D$9:$AF$10,28,FALSE))</f>
        <v>0</v>
      </c>
      <c r="AG16" s="601">
        <f t="shared" si="21"/>
        <v>0</v>
      </c>
      <c r="AH16" s="522">
        <v>12</v>
      </c>
      <c r="AI16" s="24">
        <f t="shared" si="22"/>
        <v>0</v>
      </c>
      <c r="AJ16" s="25" t="str">
        <f t="shared" si="3"/>
        <v/>
      </c>
      <c r="AK16" s="178">
        <f t="shared" si="4"/>
        <v>1.2E-9</v>
      </c>
      <c r="AL16" s="178">
        <f t="shared" si="5"/>
        <v>1.2E-9</v>
      </c>
      <c r="AM16" s="594">
        <f t="shared" si="23"/>
        <v>1.6E-11</v>
      </c>
      <c r="AO16" s="24">
        <f>IF($O16=0,0,IF(AP16=0,0,IF(COUNTIF(AP$5:AP16,AP16)&gt;1,0,MAX(AO$5:AO15)+1)))</f>
        <v>0</v>
      </c>
      <c r="AP16" s="521">
        <f>IF(OR($O16=0,$O16&gt;S!$I$8),0,VLOOKUP($O16,S!$D$9:$AF$10,29,FALSE))</f>
        <v>0</v>
      </c>
      <c r="AQ16" s="601">
        <f t="shared" si="24"/>
        <v>0</v>
      </c>
      <c r="AR16" s="522">
        <v>12</v>
      </c>
      <c r="AS16" s="24">
        <f t="shared" si="6"/>
        <v>0</v>
      </c>
      <c r="AT16" s="25" t="str">
        <f t="shared" si="7"/>
        <v/>
      </c>
      <c r="AU16" s="178">
        <f t="shared" si="8"/>
        <v>1.2E-9</v>
      </c>
      <c r="AV16" s="178">
        <f t="shared" si="9"/>
        <v>1.2E-9</v>
      </c>
      <c r="AW16" s="594">
        <f t="shared" si="25"/>
        <v>1.6E-11</v>
      </c>
      <c r="AY16" s="24">
        <f>IF($O16=0,0,IF(AZ16=0,0,IF(COUNTIF(AZ$5:AZ16,AZ16)&gt;1,0,MAX(AY$5:AY15)+1)))</f>
        <v>0</v>
      </c>
      <c r="AZ16" s="521">
        <f>IF(OR($O16=0,$O16&gt;S!$I$8),0,VLOOKUP($P16,O!$O$9:$AJ$10,12,FALSE))</f>
        <v>0</v>
      </c>
      <c r="BA16" s="601">
        <f t="shared" si="26"/>
        <v>0</v>
      </c>
      <c r="BB16" s="522">
        <v>12</v>
      </c>
      <c r="BC16" s="24">
        <f t="shared" si="27"/>
        <v>0</v>
      </c>
      <c r="BD16" s="25" t="str">
        <f t="shared" si="10"/>
        <v/>
      </c>
      <c r="BE16" s="178">
        <f t="shared" si="11"/>
        <v>1.2E-9</v>
      </c>
      <c r="BF16" s="178">
        <f t="shared" si="12"/>
        <v>1.2E-9</v>
      </c>
      <c r="BG16" s="594">
        <f t="shared" si="28"/>
        <v>1.6E-11</v>
      </c>
    </row>
    <row r="17" spans="3:59" x14ac:dyDescent="0.2">
      <c r="C17" s="599"/>
      <c r="D17" s="599"/>
      <c r="E17" s="599"/>
      <c r="F17" s="599"/>
      <c r="G17" s="599"/>
      <c r="I17" s="534">
        <f t="shared" si="13"/>
        <v>1900</v>
      </c>
      <c r="J17" s="535">
        <f t="shared" si="14"/>
        <v>19001</v>
      </c>
      <c r="K17" s="534" t="str">
        <f t="shared" si="15"/>
        <v>190001</v>
      </c>
      <c r="L17" s="536">
        <f t="shared" si="16"/>
        <v>190000</v>
      </c>
      <c r="M17" s="537">
        <f t="shared" si="17"/>
        <v>19000100</v>
      </c>
      <c r="N17" s="25">
        <v>13</v>
      </c>
      <c r="O17" s="518">
        <f>IF(N17&gt;S!$I$8,0,N17)</f>
        <v>0</v>
      </c>
      <c r="P17" s="519">
        <f>IF(OR($O17=0,$O17&gt;S!$I$8),0,VLOOKUP($O17,S!$D$9:$AF$10,14,FALSE))</f>
        <v>0</v>
      </c>
      <c r="Q17" s="519">
        <f>IF(OR($O17=0,$O17&gt;S!$I$8),0,VLOOKUP($O17,S!$D$9:$AF$10,6,FALSE))</f>
        <v>0</v>
      </c>
      <c r="R17" s="548">
        <f>IF(OR($O17=0,$O17&gt;S!$I$8),0,VLOOKUP($O17,S!$D$9:$AF$10,24,FALSE))</f>
        <v>0</v>
      </c>
      <c r="S17" s="521">
        <f>IF(OR($O17=0,$O17&gt;S!$I$8),0,VLOOKUP($O17,S!$D$9:$AF$10,23,FALSE))</f>
        <v>0</v>
      </c>
      <c r="U17" s="24">
        <f>IF($O17=0,0,IF(V17=0,0,IF(COUNTIF(V$5:V17,V17)&gt;1,0,MAX(U$5:U16)+1)))</f>
        <v>0</v>
      </c>
      <c r="V17" s="521">
        <f>IF(OR($O17=0,$O17&gt;S!$I$8),0,VLOOKUP($O17,S!$D$9:$AF$10,22,FALSE))</f>
        <v>0</v>
      </c>
      <c r="W17" s="601">
        <f t="shared" si="18"/>
        <v>0</v>
      </c>
      <c r="X17" s="522">
        <v>13</v>
      </c>
      <c r="Y17" s="24">
        <f t="shared" si="19"/>
        <v>0</v>
      </c>
      <c r="Z17" s="25" t="str">
        <f t="shared" si="0"/>
        <v/>
      </c>
      <c r="AA17" s="178">
        <f t="shared" si="1"/>
        <v>1.3000000000000001E-9</v>
      </c>
      <c r="AB17" s="178">
        <f t="shared" si="2"/>
        <v>1.3000000000000001E-9</v>
      </c>
      <c r="AC17" s="594">
        <f t="shared" si="20"/>
        <v>1.6999999999999999E-11</v>
      </c>
      <c r="AE17" s="24">
        <f>IF($O17=0,0,IF(AF17=0,0,IF(COUNTIF(AF$5:AF17,AF17)&gt;1,0,MAX(AE$5:AE16)+1)))</f>
        <v>0</v>
      </c>
      <c r="AF17" s="521">
        <f>IF(OR($O17=0,$O17&gt;S!$I$8),0,VLOOKUP($O17,S!$D$9:$AF$10,28,FALSE))</f>
        <v>0</v>
      </c>
      <c r="AG17" s="601">
        <f t="shared" si="21"/>
        <v>0</v>
      </c>
      <c r="AH17" s="522">
        <v>13</v>
      </c>
      <c r="AI17" s="24">
        <f t="shared" si="22"/>
        <v>0</v>
      </c>
      <c r="AJ17" s="25" t="str">
        <f t="shared" si="3"/>
        <v/>
      </c>
      <c r="AK17" s="178">
        <f t="shared" si="4"/>
        <v>1.3000000000000001E-9</v>
      </c>
      <c r="AL17" s="178">
        <f t="shared" si="5"/>
        <v>1.3000000000000001E-9</v>
      </c>
      <c r="AM17" s="594">
        <f t="shared" si="23"/>
        <v>1.6999999999999999E-11</v>
      </c>
      <c r="AO17" s="24">
        <f>IF($O17=0,0,IF(AP17=0,0,IF(COUNTIF(AP$5:AP17,AP17)&gt;1,0,MAX(AO$5:AO16)+1)))</f>
        <v>0</v>
      </c>
      <c r="AP17" s="521">
        <f>IF(OR($O17=0,$O17&gt;S!$I$8),0,VLOOKUP($O17,S!$D$9:$AF$10,29,FALSE))</f>
        <v>0</v>
      </c>
      <c r="AQ17" s="601">
        <f t="shared" si="24"/>
        <v>0</v>
      </c>
      <c r="AR17" s="522">
        <v>13</v>
      </c>
      <c r="AS17" s="24">
        <f t="shared" si="6"/>
        <v>0</v>
      </c>
      <c r="AT17" s="25" t="str">
        <f t="shared" si="7"/>
        <v/>
      </c>
      <c r="AU17" s="178">
        <f t="shared" si="8"/>
        <v>1.3000000000000001E-9</v>
      </c>
      <c r="AV17" s="178">
        <f t="shared" si="9"/>
        <v>1.3000000000000001E-9</v>
      </c>
      <c r="AW17" s="594">
        <f t="shared" si="25"/>
        <v>1.6999999999999999E-11</v>
      </c>
      <c r="AY17" s="24">
        <f>IF($O17=0,0,IF(AZ17=0,0,IF(COUNTIF(AZ$5:AZ17,AZ17)&gt;1,0,MAX(AY$5:AY16)+1)))</f>
        <v>0</v>
      </c>
      <c r="AZ17" s="521">
        <f>IF(OR($O17=0,$O17&gt;S!$I$8),0,VLOOKUP($P17,O!$O$9:$AJ$10,12,FALSE))</f>
        <v>0</v>
      </c>
      <c r="BA17" s="601">
        <f t="shared" si="26"/>
        <v>0</v>
      </c>
      <c r="BB17" s="522">
        <v>13</v>
      </c>
      <c r="BC17" s="24">
        <f t="shared" si="27"/>
        <v>0</v>
      </c>
      <c r="BD17" s="25" t="str">
        <f t="shared" si="10"/>
        <v/>
      </c>
      <c r="BE17" s="178">
        <f t="shared" si="11"/>
        <v>1.3000000000000001E-9</v>
      </c>
      <c r="BF17" s="178">
        <f t="shared" si="12"/>
        <v>1.3000000000000001E-9</v>
      </c>
      <c r="BG17" s="594">
        <f t="shared" si="28"/>
        <v>1.6999999999999999E-11</v>
      </c>
    </row>
    <row r="18" spans="3:59" x14ac:dyDescent="0.2">
      <c r="C18" s="599"/>
      <c r="D18" s="599"/>
      <c r="E18" s="599"/>
      <c r="F18" s="599"/>
      <c r="G18" s="599"/>
      <c r="I18" s="534">
        <f t="shared" si="13"/>
        <v>1900</v>
      </c>
      <c r="J18" s="535">
        <f t="shared" si="14"/>
        <v>19001</v>
      </c>
      <c r="K18" s="534" t="str">
        <f t="shared" si="15"/>
        <v>190001</v>
      </c>
      <c r="L18" s="536">
        <f t="shared" si="16"/>
        <v>190000</v>
      </c>
      <c r="M18" s="537">
        <f t="shared" si="17"/>
        <v>19000100</v>
      </c>
      <c r="N18" s="25">
        <v>14</v>
      </c>
      <c r="O18" s="518">
        <f>IF(N18&gt;S!$I$8,0,N18)</f>
        <v>0</v>
      </c>
      <c r="P18" s="519">
        <f>IF(OR($O18=0,$O18&gt;S!$I$8),0,VLOOKUP($O18,S!$D$9:$AF$10,14,FALSE))</f>
        <v>0</v>
      </c>
      <c r="Q18" s="519">
        <f>IF(OR($O18=0,$O18&gt;S!$I$8),0,VLOOKUP($O18,S!$D$9:$AF$10,6,FALSE))</f>
        <v>0</v>
      </c>
      <c r="R18" s="548">
        <f>IF(OR($O18=0,$O18&gt;S!$I$8),0,VLOOKUP($O18,S!$D$9:$AF$10,24,FALSE))</f>
        <v>0</v>
      </c>
      <c r="S18" s="521">
        <f>IF(OR($O18=0,$O18&gt;S!$I$8),0,VLOOKUP($O18,S!$D$9:$AF$10,23,FALSE))</f>
        <v>0</v>
      </c>
      <c r="U18" s="24">
        <f>IF($O18=0,0,IF(V18=0,0,IF(COUNTIF(V$5:V18,V18)&gt;1,0,MAX(U$5:U17)+1)))</f>
        <v>0</v>
      </c>
      <c r="V18" s="521">
        <f>IF(OR($O18=0,$O18&gt;S!$I$8),0,VLOOKUP($O18,S!$D$9:$AF$10,22,FALSE))</f>
        <v>0</v>
      </c>
      <c r="W18" s="601">
        <f t="shared" si="18"/>
        <v>0</v>
      </c>
      <c r="X18" s="522">
        <v>14</v>
      </c>
      <c r="Y18" s="24">
        <f t="shared" si="19"/>
        <v>0</v>
      </c>
      <c r="Z18" s="25" t="str">
        <f t="shared" si="0"/>
        <v/>
      </c>
      <c r="AA18" s="178">
        <f t="shared" si="1"/>
        <v>1.3999999999999999E-9</v>
      </c>
      <c r="AB18" s="178">
        <f t="shared" si="2"/>
        <v>1.3999999999999999E-9</v>
      </c>
      <c r="AC18" s="594">
        <f t="shared" ref="AC18:AC19" si="29">IF(ROUNDDOWN(AA18,1)=0,0,IF(ROUNDDOWN(AA18,1)&gt;ROUNDDOWN(AB18,1),1,AA18/AB18))+ROW(X18)/1000000000000</f>
        <v>1.7999999999999999E-11</v>
      </c>
      <c r="AE18" s="24">
        <f>IF($O18=0,0,IF(AF18=0,0,IF(COUNTIF(AF$5:AF18,AF18)&gt;1,0,MAX(AE$5:AE17)+1)))</f>
        <v>0</v>
      </c>
      <c r="AF18" s="521">
        <f>IF(OR($O18=0,$O18&gt;S!$I$8),0,VLOOKUP($O18,S!$D$9:$AF$10,28,FALSE))</f>
        <v>0</v>
      </c>
      <c r="AG18" s="601">
        <f t="shared" si="21"/>
        <v>0</v>
      </c>
      <c r="AH18" s="522">
        <v>14</v>
      </c>
      <c r="AI18" s="24">
        <f t="shared" si="22"/>
        <v>0</v>
      </c>
      <c r="AJ18" s="25" t="str">
        <f t="shared" si="3"/>
        <v/>
      </c>
      <c r="AK18" s="178">
        <f t="shared" si="4"/>
        <v>1.3999999999999999E-9</v>
      </c>
      <c r="AL18" s="178">
        <f t="shared" si="5"/>
        <v>1.3999999999999999E-9</v>
      </c>
      <c r="AM18" s="594">
        <f t="shared" ref="AM18:AM19" si="30">IF(ROUNDDOWN(AK18,1)=0,0,IF(ROUNDDOWN(AK18,1)&gt;ROUNDDOWN(AL18,1),1,AK18/AL18))+ROW(AH18)/1000000000000</f>
        <v>1.7999999999999999E-11</v>
      </c>
      <c r="AO18" s="24">
        <f>IF($O18=0,0,IF(AP18=0,0,IF(COUNTIF(AP$5:AP18,AP18)&gt;1,0,MAX(AO$5:AO17)+1)))</f>
        <v>0</v>
      </c>
      <c r="AP18" s="521">
        <f>IF(OR($O18=0,$O18&gt;S!$I$8),0,VLOOKUP($O18,S!$D$9:$AF$10,29,FALSE))</f>
        <v>0</v>
      </c>
      <c r="AQ18" s="601">
        <f t="shared" si="24"/>
        <v>0</v>
      </c>
      <c r="AR18" s="522">
        <v>14</v>
      </c>
      <c r="AS18" s="24">
        <f t="shared" si="6"/>
        <v>0</v>
      </c>
      <c r="AT18" s="25" t="str">
        <f t="shared" si="7"/>
        <v/>
      </c>
      <c r="AU18" s="178">
        <f t="shared" si="8"/>
        <v>1.3999999999999999E-9</v>
      </c>
      <c r="AV18" s="178">
        <f t="shared" si="9"/>
        <v>1.3999999999999999E-9</v>
      </c>
      <c r="AW18" s="594">
        <f t="shared" ref="AW18:AW19" si="31">IF(ROUNDDOWN(AU18,1)=0,0,IF(ROUNDDOWN(AU18,1)&gt;ROUNDDOWN(AV18,1),1,AU18/AV18))+ROW(AR18)/1000000000000</f>
        <v>1.7999999999999999E-11</v>
      </c>
      <c r="AY18" s="24">
        <f>IF($O18=0,0,IF(AZ18=0,0,IF(COUNTIF(AZ$5:AZ18,AZ18)&gt;1,0,MAX(AY$5:AY17)+1)))</f>
        <v>0</v>
      </c>
      <c r="AZ18" s="521">
        <f>IF(OR($O18=0,$O18&gt;S!$I$8),0,VLOOKUP($P18,O!$O$9:$AJ$10,12,FALSE))</f>
        <v>0</v>
      </c>
      <c r="BA18" s="601">
        <f t="shared" si="26"/>
        <v>0</v>
      </c>
      <c r="BB18" s="522">
        <v>14</v>
      </c>
      <c r="BC18" s="24">
        <f t="shared" si="27"/>
        <v>0</v>
      </c>
      <c r="BD18" s="25" t="str">
        <f t="shared" si="10"/>
        <v/>
      </c>
      <c r="BE18" s="178">
        <f t="shared" si="11"/>
        <v>1.3999999999999999E-9</v>
      </c>
      <c r="BF18" s="178">
        <f t="shared" si="12"/>
        <v>1.3999999999999999E-9</v>
      </c>
      <c r="BG18" s="594">
        <f t="shared" ref="BG18:BG19" si="32">IF(ROUNDDOWN(BE18,1)=0,0,IF(ROUNDDOWN(BE18,1)&gt;ROUNDDOWN(BF18,1),1,BE18/BF18))+ROW(BB18)/1000000000000</f>
        <v>1.7999999999999999E-11</v>
      </c>
    </row>
    <row r="19" spans="3:59" x14ac:dyDescent="0.2">
      <c r="C19" s="599"/>
      <c r="D19" s="599"/>
      <c r="E19" s="599"/>
      <c r="F19" s="599"/>
      <c r="G19" s="599"/>
      <c r="I19" s="534">
        <f t="shared" si="13"/>
        <v>1900</v>
      </c>
      <c r="J19" s="535">
        <f t="shared" si="14"/>
        <v>19001</v>
      </c>
      <c r="K19" s="534" t="str">
        <f t="shared" si="15"/>
        <v>190001</v>
      </c>
      <c r="L19" s="536">
        <f t="shared" si="16"/>
        <v>190000</v>
      </c>
      <c r="M19" s="537">
        <f t="shared" si="17"/>
        <v>19000100</v>
      </c>
      <c r="N19" s="25">
        <v>15</v>
      </c>
      <c r="O19" s="518">
        <f>IF(N19&gt;S!$I$8,0,N19)</f>
        <v>0</v>
      </c>
      <c r="P19" s="519">
        <f>IF(OR($O19=0,$O19&gt;S!$I$8),0,VLOOKUP($O19,S!$D$9:$AF$10,14,FALSE))</f>
        <v>0</v>
      </c>
      <c r="Q19" s="519">
        <f>IF(OR($O19=0,$O19&gt;S!$I$8),0,VLOOKUP($O19,S!$D$9:$AF$10,6,FALSE))</f>
        <v>0</v>
      </c>
      <c r="R19" s="548">
        <f>IF(OR($O19=0,$O19&gt;S!$I$8),0,VLOOKUP($O19,S!$D$9:$AF$10,24,FALSE))</f>
        <v>0</v>
      </c>
      <c r="S19" s="521">
        <f>IF(OR($O19=0,$O19&gt;S!$I$8),0,VLOOKUP($O19,S!$D$9:$AF$10,23,FALSE))</f>
        <v>0</v>
      </c>
      <c r="U19" s="24">
        <f>IF($O19=0,0,IF(V19=0,0,IF(COUNTIF(V$5:V19,V19)&gt;1,0,MAX(U$5:U18)+1)))</f>
        <v>0</v>
      </c>
      <c r="V19" s="521">
        <f>IF(OR($O19=0,$O19&gt;S!$I$8),0,VLOOKUP($O19,S!$D$9:$AF$10,22,FALSE))</f>
        <v>0</v>
      </c>
      <c r="W19" s="601">
        <f t="shared" si="18"/>
        <v>0</v>
      </c>
      <c r="X19" s="522">
        <v>15</v>
      </c>
      <c r="Y19" s="24">
        <f t="shared" si="19"/>
        <v>0</v>
      </c>
      <c r="Z19" s="25" t="str">
        <f t="shared" si="0"/>
        <v/>
      </c>
      <c r="AA19" s="178">
        <f t="shared" si="1"/>
        <v>1.5E-9</v>
      </c>
      <c r="AB19" s="178">
        <f t="shared" si="2"/>
        <v>1.5E-9</v>
      </c>
      <c r="AC19" s="594">
        <f t="shared" si="29"/>
        <v>1.8999999999999999E-11</v>
      </c>
      <c r="AE19" s="24">
        <f>IF($O19=0,0,IF(AF19=0,0,IF(COUNTIF(AF$5:AF19,AF19)&gt;1,0,MAX(AE$5:AE18)+1)))</f>
        <v>0</v>
      </c>
      <c r="AF19" s="521">
        <f>IF(OR($O19=0,$O19&gt;S!$I$8),0,VLOOKUP($O19,S!$D$9:$AF$10,28,FALSE))</f>
        <v>0</v>
      </c>
      <c r="AG19" s="601">
        <f t="shared" si="21"/>
        <v>0</v>
      </c>
      <c r="AH19" s="522">
        <v>15</v>
      </c>
      <c r="AI19" s="24">
        <f t="shared" si="22"/>
        <v>0</v>
      </c>
      <c r="AJ19" s="25" t="str">
        <f t="shared" si="3"/>
        <v/>
      </c>
      <c r="AK19" s="178">
        <f t="shared" si="4"/>
        <v>1.5E-9</v>
      </c>
      <c r="AL19" s="178">
        <f t="shared" si="5"/>
        <v>1.5E-9</v>
      </c>
      <c r="AM19" s="594">
        <f t="shared" si="30"/>
        <v>1.8999999999999999E-11</v>
      </c>
      <c r="AO19" s="24">
        <f>IF($O19=0,0,IF(AP19=0,0,IF(COUNTIF(AP$5:AP19,AP19)&gt;1,0,MAX(AO$5:AO18)+1)))</f>
        <v>0</v>
      </c>
      <c r="AP19" s="521">
        <f>IF(OR($O19=0,$O19&gt;S!$I$8),0,VLOOKUP($O19,S!$D$9:$AF$10,29,FALSE))</f>
        <v>0</v>
      </c>
      <c r="AQ19" s="601">
        <f t="shared" si="24"/>
        <v>0</v>
      </c>
      <c r="AR19" s="522">
        <v>15</v>
      </c>
      <c r="AS19" s="24">
        <f t="shared" si="6"/>
        <v>0</v>
      </c>
      <c r="AT19" s="25" t="str">
        <f t="shared" si="7"/>
        <v/>
      </c>
      <c r="AU19" s="178">
        <f t="shared" si="8"/>
        <v>1.5E-9</v>
      </c>
      <c r="AV19" s="178">
        <f t="shared" si="9"/>
        <v>1.5E-9</v>
      </c>
      <c r="AW19" s="594">
        <f t="shared" si="31"/>
        <v>1.8999999999999999E-11</v>
      </c>
      <c r="AY19" s="24">
        <f>IF($O19=0,0,IF(AZ19=0,0,IF(COUNTIF(AZ$5:AZ19,AZ19)&gt;1,0,MAX(AY$5:AY18)+1)))</f>
        <v>0</v>
      </c>
      <c r="AZ19" s="521">
        <f>IF(OR($O19=0,$O19&gt;S!$I$8),0,VLOOKUP($P19,O!$O$9:$AJ$10,12,FALSE))</f>
        <v>0</v>
      </c>
      <c r="BA19" s="601">
        <f t="shared" si="26"/>
        <v>0</v>
      </c>
      <c r="BB19" s="522">
        <v>15</v>
      </c>
      <c r="BC19" s="24">
        <f t="shared" si="27"/>
        <v>0</v>
      </c>
      <c r="BD19" s="25" t="str">
        <f t="shared" si="10"/>
        <v/>
      </c>
      <c r="BE19" s="178">
        <f t="shared" si="11"/>
        <v>1.5E-9</v>
      </c>
      <c r="BF19" s="178">
        <f t="shared" si="12"/>
        <v>1.5E-9</v>
      </c>
      <c r="BG19" s="594">
        <f t="shared" si="32"/>
        <v>1.8999999999999999E-11</v>
      </c>
    </row>
    <row r="20" spans="3:59" x14ac:dyDescent="0.2">
      <c r="C20" s="599"/>
      <c r="D20" s="599"/>
      <c r="E20" s="599"/>
      <c r="F20" s="599"/>
      <c r="G20" s="599"/>
      <c r="I20" s="534">
        <f t="shared" si="13"/>
        <v>1900</v>
      </c>
      <c r="J20" s="535">
        <f t="shared" si="14"/>
        <v>19001</v>
      </c>
      <c r="K20" s="534" t="str">
        <f t="shared" si="15"/>
        <v>190001</v>
      </c>
      <c r="L20" s="536">
        <f t="shared" si="16"/>
        <v>190000</v>
      </c>
      <c r="M20" s="537">
        <f t="shared" si="17"/>
        <v>19000100</v>
      </c>
      <c r="N20" s="25">
        <v>16</v>
      </c>
      <c r="O20" s="518">
        <f>IF(N20&gt;S!$I$8,0,N20)</f>
        <v>0</v>
      </c>
      <c r="P20" s="519">
        <f>IF(OR($O20=0,$O20&gt;S!$I$8),0,VLOOKUP($O20,S!$D$9:$AF$10,14,FALSE))</f>
        <v>0</v>
      </c>
      <c r="Q20" s="519">
        <f>IF(OR($O20=0,$O20&gt;S!$I$8),0,VLOOKUP($O20,S!$D$9:$AF$10,6,FALSE))</f>
        <v>0</v>
      </c>
      <c r="R20" s="548">
        <f>IF(OR($O20=0,$O20&gt;S!$I$8),0,VLOOKUP($O20,S!$D$9:$AF$10,24,FALSE))</f>
        <v>0</v>
      </c>
      <c r="S20" s="521">
        <f>IF(OR($O20=0,$O20&gt;S!$I$8),0,VLOOKUP($O20,S!$D$9:$AF$10,23,FALSE))</f>
        <v>0</v>
      </c>
      <c r="U20" s="24">
        <f>IF($O20=0,0,IF(V20=0,0,IF(COUNTIF(V$5:V20,V20)&gt;1,0,MAX(U$5:U19)+1)))</f>
        <v>0</v>
      </c>
      <c r="V20" s="521">
        <f>IF(OR($O20=0,$O20&gt;S!$I$8),0,VLOOKUP($O20,S!$D$9:$AF$10,22,FALSE))</f>
        <v>0</v>
      </c>
      <c r="W20" s="601">
        <f t="shared" si="18"/>
        <v>0</v>
      </c>
      <c r="X20" s="522">
        <v>16</v>
      </c>
      <c r="Y20" s="24">
        <f t="shared" si="19"/>
        <v>0</v>
      </c>
      <c r="Z20" s="25" t="str">
        <f t="shared" si="0"/>
        <v/>
      </c>
      <c r="AA20" s="178">
        <f t="shared" si="1"/>
        <v>1.6000000000000001E-9</v>
      </c>
      <c r="AB20" s="178">
        <f t="shared" si="2"/>
        <v>1.6000000000000001E-9</v>
      </c>
      <c r="AC20" s="594">
        <f t="shared" ref="AC20:AC54" si="33">IF(ROUNDDOWN(AA20,0)=0,0,IF(ROUNDDOWN(AA20,0)&gt;ROUNDDOWN(AB20,0),1,AA20/AB20))+ROW(X20)/1000000000000</f>
        <v>1.9999999999999999E-11</v>
      </c>
      <c r="AE20" s="24">
        <f>IF($O20=0,0,IF(AF20=0,0,IF(COUNTIF(AF$5:AF20,AF20)&gt;1,0,MAX(AE$5:AE19)+1)))</f>
        <v>0</v>
      </c>
      <c r="AF20" s="521">
        <f>IF(OR($O20=0,$O20&gt;S!$I$8),0,VLOOKUP($O20,S!$D$9:$AF$10,28,FALSE))</f>
        <v>0</v>
      </c>
      <c r="AG20" s="601">
        <f t="shared" si="21"/>
        <v>0</v>
      </c>
      <c r="AH20" s="522">
        <v>16</v>
      </c>
      <c r="AI20" s="24">
        <f t="shared" si="22"/>
        <v>0</v>
      </c>
      <c r="AJ20" s="25" t="str">
        <f t="shared" si="3"/>
        <v/>
      </c>
      <c r="AK20" s="178">
        <f t="shared" si="4"/>
        <v>1.6000000000000001E-9</v>
      </c>
      <c r="AL20" s="178">
        <f t="shared" si="5"/>
        <v>1.6000000000000001E-9</v>
      </c>
      <c r="AM20" s="594">
        <f t="shared" ref="AM20:AM54" si="34">IF(ROUNDDOWN(AK20,0)=0,0,IF(ROUNDDOWN(AK20,0)&gt;ROUNDDOWN(AL20,0),1,AK20/AL20))+ROW(AH20)/1000000000000</f>
        <v>1.9999999999999999E-11</v>
      </c>
      <c r="AO20" s="24">
        <f>IF($O20=0,0,IF(AP20=0,0,IF(COUNTIF(AP$5:AP20,AP20)&gt;1,0,MAX(AO$5:AO19)+1)))</f>
        <v>0</v>
      </c>
      <c r="AP20" s="521">
        <f>IF(OR($O20=0,$O20&gt;S!$I$8),0,VLOOKUP($O20,S!$D$9:$AF$10,29,FALSE))</f>
        <v>0</v>
      </c>
      <c r="AQ20" s="601">
        <f t="shared" si="24"/>
        <v>0</v>
      </c>
      <c r="AR20" s="522">
        <v>16</v>
      </c>
      <c r="AS20" s="24">
        <f t="shared" si="6"/>
        <v>0</v>
      </c>
      <c r="AT20" s="25" t="str">
        <f t="shared" si="7"/>
        <v/>
      </c>
      <c r="AU20" s="178">
        <f t="shared" si="8"/>
        <v>1.6000000000000001E-9</v>
      </c>
      <c r="AV20" s="178">
        <f t="shared" si="9"/>
        <v>1.6000000000000001E-9</v>
      </c>
      <c r="AW20" s="594">
        <f t="shared" ref="AW20:AW54" si="35">IF(ROUNDDOWN(AU20,0)=0,0,IF(ROUNDDOWN(AU20,0)&gt;ROUNDDOWN(AV20,0),1,AU20/AV20))+ROW(AR20)/1000000000000</f>
        <v>1.9999999999999999E-11</v>
      </c>
      <c r="AY20" s="24">
        <f>IF($O20=0,0,IF(AZ20=0,0,IF(COUNTIF(AZ$5:AZ20,AZ20)&gt;1,0,MAX(AY$5:AY19)+1)))</f>
        <v>0</v>
      </c>
      <c r="AZ20" s="521">
        <f>IF(OR($O20=0,$O20&gt;S!$I$8),0,VLOOKUP($P20,O!$O$9:$AJ$10,12,FALSE))</f>
        <v>0</v>
      </c>
      <c r="BA20" s="601">
        <f t="shared" si="26"/>
        <v>0</v>
      </c>
      <c r="BB20" s="522">
        <v>16</v>
      </c>
      <c r="BC20" s="24">
        <f t="shared" si="27"/>
        <v>0</v>
      </c>
      <c r="BD20" s="25" t="str">
        <f t="shared" si="10"/>
        <v/>
      </c>
      <c r="BE20" s="178">
        <f t="shared" si="11"/>
        <v>1.6000000000000001E-9</v>
      </c>
      <c r="BF20" s="178">
        <f t="shared" si="12"/>
        <v>1.6000000000000001E-9</v>
      </c>
      <c r="BG20" s="594">
        <f t="shared" ref="BG20:BG54" si="36">IF(ROUNDDOWN(BE20,0)=0,0,IF(ROUNDDOWN(BE20,0)&gt;ROUNDDOWN(BF20,0),1,BE20/BF20))+ROW(BB20)/1000000000000</f>
        <v>1.9999999999999999E-11</v>
      </c>
    </row>
    <row r="21" spans="3:59" x14ac:dyDescent="0.2">
      <c r="C21" s="599"/>
      <c r="D21" s="599"/>
      <c r="E21" s="599"/>
      <c r="F21" s="599"/>
      <c r="G21" s="599"/>
      <c r="I21" s="534">
        <f t="shared" si="13"/>
        <v>1900</v>
      </c>
      <c r="J21" s="535">
        <f t="shared" si="14"/>
        <v>19001</v>
      </c>
      <c r="K21" s="534" t="str">
        <f t="shared" si="15"/>
        <v>190001</v>
      </c>
      <c r="L21" s="536">
        <f t="shared" si="16"/>
        <v>190000</v>
      </c>
      <c r="M21" s="537">
        <f t="shared" si="17"/>
        <v>19000100</v>
      </c>
      <c r="N21" s="25">
        <v>17</v>
      </c>
      <c r="O21" s="518">
        <f>IF(N21&gt;S!$I$8,0,N21)</f>
        <v>0</v>
      </c>
      <c r="P21" s="519">
        <f>IF(OR($O21=0,$O21&gt;S!$I$8),0,VLOOKUP($O21,S!$D$9:$AF$10,14,FALSE))</f>
        <v>0</v>
      </c>
      <c r="Q21" s="519">
        <f>IF(OR($O21=0,$O21&gt;S!$I$8),0,VLOOKUP($O21,S!$D$9:$AF$10,6,FALSE))</f>
        <v>0</v>
      </c>
      <c r="R21" s="548">
        <f>IF(OR($O21=0,$O21&gt;S!$I$8),0,VLOOKUP($O21,S!$D$9:$AF$10,24,FALSE))</f>
        <v>0</v>
      </c>
      <c r="S21" s="521">
        <f>IF(OR($O21=0,$O21&gt;S!$I$8),0,VLOOKUP($O21,S!$D$9:$AF$10,23,FALSE))</f>
        <v>0</v>
      </c>
      <c r="U21" s="24">
        <f>IF($O21=0,0,IF(V21=0,0,IF(COUNTIF(V$5:V21,V21)&gt;1,0,MAX(U$5:U20)+1)))</f>
        <v>0</v>
      </c>
      <c r="V21" s="521">
        <f>IF(OR($O21=0,$O21&gt;S!$I$8),0,VLOOKUP($O21,S!$D$9:$AF$10,22,FALSE))</f>
        <v>0</v>
      </c>
      <c r="W21" s="601">
        <f t="shared" si="18"/>
        <v>0</v>
      </c>
      <c r="X21" s="522">
        <v>17</v>
      </c>
      <c r="Y21" s="24">
        <f t="shared" si="19"/>
        <v>0</v>
      </c>
      <c r="Z21" s="25" t="str">
        <f t="shared" si="0"/>
        <v/>
      </c>
      <c r="AA21" s="178">
        <f t="shared" si="1"/>
        <v>1.6999999999999999E-9</v>
      </c>
      <c r="AB21" s="178">
        <f t="shared" si="2"/>
        <v>1.6999999999999999E-9</v>
      </c>
      <c r="AC21" s="594">
        <f t="shared" si="33"/>
        <v>2.0999999999999999E-11</v>
      </c>
      <c r="AE21" s="24">
        <f>IF($O21=0,0,IF(AF21=0,0,IF(COUNTIF(AF$5:AF21,AF21)&gt;1,0,MAX(AE$5:AE20)+1)))</f>
        <v>0</v>
      </c>
      <c r="AF21" s="521">
        <f>IF(OR($O21=0,$O21&gt;S!$I$8),0,VLOOKUP($O21,S!$D$9:$AF$10,28,FALSE))</f>
        <v>0</v>
      </c>
      <c r="AG21" s="601">
        <f t="shared" si="21"/>
        <v>0</v>
      </c>
      <c r="AH21" s="522">
        <v>17</v>
      </c>
      <c r="AI21" s="24">
        <f t="shared" si="22"/>
        <v>0</v>
      </c>
      <c r="AJ21" s="25" t="str">
        <f t="shared" si="3"/>
        <v/>
      </c>
      <c r="AK21" s="178">
        <f t="shared" si="4"/>
        <v>1.6999999999999999E-9</v>
      </c>
      <c r="AL21" s="178">
        <f t="shared" si="5"/>
        <v>1.6999999999999999E-9</v>
      </c>
      <c r="AM21" s="594">
        <f t="shared" si="34"/>
        <v>2.0999999999999999E-11</v>
      </c>
      <c r="AO21" s="24">
        <f>IF($O21=0,0,IF(AP21=0,0,IF(COUNTIF(AP$5:AP21,AP21)&gt;1,0,MAX(AO$5:AO20)+1)))</f>
        <v>0</v>
      </c>
      <c r="AP21" s="521">
        <f>IF(OR($O21=0,$O21&gt;S!$I$8),0,VLOOKUP($O21,S!$D$9:$AF$10,29,FALSE))</f>
        <v>0</v>
      </c>
      <c r="AQ21" s="601">
        <f t="shared" si="24"/>
        <v>0</v>
      </c>
      <c r="AR21" s="522">
        <v>17</v>
      </c>
      <c r="AS21" s="24">
        <f t="shared" si="6"/>
        <v>0</v>
      </c>
      <c r="AT21" s="25" t="str">
        <f t="shared" si="7"/>
        <v/>
      </c>
      <c r="AU21" s="178">
        <f t="shared" si="8"/>
        <v>1.6999999999999999E-9</v>
      </c>
      <c r="AV21" s="178">
        <f t="shared" si="9"/>
        <v>1.6999999999999999E-9</v>
      </c>
      <c r="AW21" s="594">
        <f t="shared" si="35"/>
        <v>2.0999999999999999E-11</v>
      </c>
      <c r="AY21" s="24">
        <f>IF($O21=0,0,IF(AZ21=0,0,IF(COUNTIF(AZ$5:AZ21,AZ21)&gt;1,0,MAX(AY$5:AY20)+1)))</f>
        <v>0</v>
      </c>
      <c r="AZ21" s="521">
        <f>IF(OR($O21=0,$O21&gt;S!$I$8),0,VLOOKUP($P21,O!$O$9:$AJ$10,12,FALSE))</f>
        <v>0</v>
      </c>
      <c r="BA21" s="601">
        <f t="shared" si="26"/>
        <v>0</v>
      </c>
      <c r="BB21" s="522">
        <v>17</v>
      </c>
      <c r="BC21" s="24">
        <f t="shared" si="27"/>
        <v>0</v>
      </c>
      <c r="BD21" s="25" t="str">
        <f t="shared" si="10"/>
        <v/>
      </c>
      <c r="BE21" s="178">
        <f t="shared" si="11"/>
        <v>1.6999999999999999E-9</v>
      </c>
      <c r="BF21" s="178">
        <f t="shared" si="12"/>
        <v>1.6999999999999999E-9</v>
      </c>
      <c r="BG21" s="594">
        <f t="shared" si="36"/>
        <v>2.0999999999999999E-11</v>
      </c>
    </row>
    <row r="22" spans="3:59" x14ac:dyDescent="0.2">
      <c r="C22" s="599"/>
      <c r="D22" s="599"/>
      <c r="E22" s="599"/>
      <c r="F22" s="599"/>
      <c r="G22" s="599"/>
      <c r="I22" s="534">
        <f t="shared" si="13"/>
        <v>1900</v>
      </c>
      <c r="J22" s="535">
        <f t="shared" si="14"/>
        <v>19001</v>
      </c>
      <c r="K22" s="534" t="str">
        <f t="shared" si="15"/>
        <v>190001</v>
      </c>
      <c r="L22" s="536">
        <f t="shared" si="16"/>
        <v>190000</v>
      </c>
      <c r="M22" s="537">
        <f t="shared" si="17"/>
        <v>19000100</v>
      </c>
      <c r="N22" s="25">
        <v>18</v>
      </c>
      <c r="O22" s="518">
        <f>IF(N22&gt;S!$I$8,0,N22)</f>
        <v>0</v>
      </c>
      <c r="P22" s="519">
        <f>IF(OR($O22=0,$O22&gt;S!$I$8),0,VLOOKUP($O22,S!$D$9:$AF$10,14,FALSE))</f>
        <v>0</v>
      </c>
      <c r="Q22" s="519">
        <f>IF(OR($O22=0,$O22&gt;S!$I$8),0,VLOOKUP($O22,S!$D$9:$AF$10,6,FALSE))</f>
        <v>0</v>
      </c>
      <c r="R22" s="548">
        <f>IF(OR($O22=0,$O22&gt;S!$I$8),0,VLOOKUP($O22,S!$D$9:$AF$10,24,FALSE))</f>
        <v>0</v>
      </c>
      <c r="S22" s="521">
        <f>IF(OR($O22=0,$O22&gt;S!$I$8),0,VLOOKUP($O22,S!$D$9:$AF$10,23,FALSE))</f>
        <v>0</v>
      </c>
      <c r="U22" s="24">
        <f>IF($O22=0,0,IF(V22=0,0,IF(COUNTIF(V$5:V22,V22)&gt;1,0,MAX(U$5:U21)+1)))</f>
        <v>0</v>
      </c>
      <c r="V22" s="521">
        <f>IF(OR($O22=0,$O22&gt;S!$I$8),0,VLOOKUP($O22,S!$D$9:$AF$10,22,FALSE))</f>
        <v>0</v>
      </c>
      <c r="W22" s="601">
        <f t="shared" si="18"/>
        <v>0</v>
      </c>
      <c r="X22" s="522">
        <v>18</v>
      </c>
      <c r="Y22" s="24">
        <f t="shared" si="19"/>
        <v>0</v>
      </c>
      <c r="Z22" s="25" t="str">
        <f t="shared" si="0"/>
        <v/>
      </c>
      <c r="AA22" s="178">
        <f t="shared" si="1"/>
        <v>1.8E-9</v>
      </c>
      <c r="AB22" s="178">
        <f t="shared" si="2"/>
        <v>1.8E-9</v>
      </c>
      <c r="AC22" s="594">
        <f t="shared" si="33"/>
        <v>2.2000000000000002E-11</v>
      </c>
      <c r="AE22" s="24">
        <f>IF($O22=0,0,IF(AF22=0,0,IF(COUNTIF(AF$5:AF22,AF22)&gt;1,0,MAX(AE$5:AE21)+1)))</f>
        <v>0</v>
      </c>
      <c r="AF22" s="521">
        <f>IF(OR($O22=0,$O22&gt;S!$I$8),0,VLOOKUP($O22,S!$D$9:$AF$10,28,FALSE))</f>
        <v>0</v>
      </c>
      <c r="AG22" s="601">
        <f t="shared" si="21"/>
        <v>0</v>
      </c>
      <c r="AH22" s="522">
        <v>18</v>
      </c>
      <c r="AI22" s="24">
        <f t="shared" si="22"/>
        <v>0</v>
      </c>
      <c r="AJ22" s="25" t="str">
        <f t="shared" si="3"/>
        <v/>
      </c>
      <c r="AK22" s="178">
        <f t="shared" si="4"/>
        <v>1.8E-9</v>
      </c>
      <c r="AL22" s="178">
        <f t="shared" si="5"/>
        <v>1.8E-9</v>
      </c>
      <c r="AM22" s="594">
        <f t="shared" si="34"/>
        <v>2.2000000000000002E-11</v>
      </c>
      <c r="AO22" s="24">
        <f>IF($O22=0,0,IF(AP22=0,0,IF(COUNTIF(AP$5:AP22,AP22)&gt;1,0,MAX(AO$5:AO21)+1)))</f>
        <v>0</v>
      </c>
      <c r="AP22" s="521">
        <f>IF(OR($O22=0,$O22&gt;S!$I$8),0,VLOOKUP($O22,S!$D$9:$AF$10,29,FALSE))</f>
        <v>0</v>
      </c>
      <c r="AQ22" s="601">
        <f t="shared" si="24"/>
        <v>0</v>
      </c>
      <c r="AR22" s="522">
        <v>18</v>
      </c>
      <c r="AS22" s="24">
        <f t="shared" si="6"/>
        <v>0</v>
      </c>
      <c r="AT22" s="25" t="str">
        <f t="shared" si="7"/>
        <v/>
      </c>
      <c r="AU22" s="178">
        <f t="shared" si="8"/>
        <v>1.8E-9</v>
      </c>
      <c r="AV22" s="178">
        <f t="shared" si="9"/>
        <v>1.8E-9</v>
      </c>
      <c r="AW22" s="594">
        <f t="shared" si="35"/>
        <v>2.2000000000000002E-11</v>
      </c>
      <c r="AY22" s="24">
        <f>IF($O22=0,0,IF(AZ22=0,0,IF(COUNTIF(AZ$5:AZ22,AZ22)&gt;1,0,MAX(AY$5:AY21)+1)))</f>
        <v>0</v>
      </c>
      <c r="AZ22" s="521">
        <f>IF(OR($O22=0,$O22&gt;S!$I$8),0,VLOOKUP($P22,O!$O$9:$AJ$10,12,FALSE))</f>
        <v>0</v>
      </c>
      <c r="BA22" s="601">
        <f t="shared" si="26"/>
        <v>0</v>
      </c>
      <c r="BB22" s="522">
        <v>18</v>
      </c>
      <c r="BC22" s="24">
        <f t="shared" si="27"/>
        <v>0</v>
      </c>
      <c r="BD22" s="25" t="str">
        <f t="shared" si="10"/>
        <v/>
      </c>
      <c r="BE22" s="178">
        <f t="shared" si="11"/>
        <v>1.8E-9</v>
      </c>
      <c r="BF22" s="178">
        <f t="shared" si="12"/>
        <v>1.8E-9</v>
      </c>
      <c r="BG22" s="594">
        <f t="shared" si="36"/>
        <v>2.2000000000000002E-11</v>
      </c>
    </row>
    <row r="23" spans="3:59" x14ac:dyDescent="0.2">
      <c r="C23" s="599"/>
      <c r="D23" s="599"/>
      <c r="E23" s="599"/>
      <c r="F23" s="599"/>
      <c r="G23" s="599"/>
      <c r="I23" s="534">
        <f t="shared" si="13"/>
        <v>1900</v>
      </c>
      <c r="J23" s="535">
        <f t="shared" si="14"/>
        <v>19001</v>
      </c>
      <c r="K23" s="534" t="str">
        <f t="shared" si="15"/>
        <v>190001</v>
      </c>
      <c r="L23" s="536">
        <f t="shared" si="16"/>
        <v>190000</v>
      </c>
      <c r="M23" s="537">
        <f t="shared" si="17"/>
        <v>19000100</v>
      </c>
      <c r="N23" s="25">
        <v>19</v>
      </c>
      <c r="O23" s="518">
        <f>IF(N23&gt;S!$I$8,0,N23)</f>
        <v>0</v>
      </c>
      <c r="P23" s="519">
        <f>IF(OR($O23=0,$O23&gt;S!$I$8),0,VLOOKUP($O23,S!$D$9:$AF$10,14,FALSE))</f>
        <v>0</v>
      </c>
      <c r="Q23" s="519">
        <f>IF(OR($O23=0,$O23&gt;S!$I$8),0,VLOOKUP($O23,S!$D$9:$AF$10,6,FALSE))</f>
        <v>0</v>
      </c>
      <c r="R23" s="548">
        <f>IF(OR($O23=0,$O23&gt;S!$I$8),0,VLOOKUP($O23,S!$D$9:$AF$10,24,FALSE))</f>
        <v>0</v>
      </c>
      <c r="S23" s="521">
        <f>IF(OR($O23=0,$O23&gt;S!$I$8),0,VLOOKUP($O23,S!$D$9:$AF$10,23,FALSE))</f>
        <v>0</v>
      </c>
      <c r="U23" s="24">
        <f>IF($O23=0,0,IF(V23=0,0,IF(COUNTIF(V$5:V23,V23)&gt;1,0,MAX(U$5:U22)+1)))</f>
        <v>0</v>
      </c>
      <c r="V23" s="521">
        <f>IF(OR($O23=0,$O23&gt;S!$I$8),0,VLOOKUP($O23,S!$D$9:$AF$10,22,FALSE))</f>
        <v>0</v>
      </c>
      <c r="W23" s="601">
        <f t="shared" si="18"/>
        <v>0</v>
      </c>
      <c r="X23" s="522">
        <v>19</v>
      </c>
      <c r="Y23" s="24">
        <f t="shared" si="19"/>
        <v>0</v>
      </c>
      <c r="Z23" s="25" t="str">
        <f t="shared" si="0"/>
        <v/>
      </c>
      <c r="AA23" s="178">
        <f t="shared" si="1"/>
        <v>1.9000000000000001E-9</v>
      </c>
      <c r="AB23" s="178">
        <f t="shared" si="2"/>
        <v>1.9000000000000001E-9</v>
      </c>
      <c r="AC23" s="594">
        <f t="shared" si="33"/>
        <v>2.3000000000000001E-11</v>
      </c>
      <c r="AE23" s="24">
        <f>IF($O23=0,0,IF(AF23=0,0,IF(COUNTIF(AF$5:AF23,AF23)&gt;1,0,MAX(AE$5:AE22)+1)))</f>
        <v>0</v>
      </c>
      <c r="AF23" s="521">
        <f>IF(OR($O23=0,$O23&gt;S!$I$8),0,VLOOKUP($O23,S!$D$9:$AF$10,28,FALSE))</f>
        <v>0</v>
      </c>
      <c r="AG23" s="601">
        <f t="shared" si="21"/>
        <v>0</v>
      </c>
      <c r="AH23" s="522">
        <v>19</v>
      </c>
      <c r="AI23" s="24">
        <f t="shared" si="22"/>
        <v>0</v>
      </c>
      <c r="AJ23" s="25" t="str">
        <f t="shared" si="3"/>
        <v/>
      </c>
      <c r="AK23" s="178">
        <f t="shared" si="4"/>
        <v>1.9000000000000001E-9</v>
      </c>
      <c r="AL23" s="178">
        <f t="shared" si="5"/>
        <v>1.9000000000000001E-9</v>
      </c>
      <c r="AM23" s="594">
        <f t="shared" si="34"/>
        <v>2.3000000000000001E-11</v>
      </c>
      <c r="AO23" s="24">
        <f>IF($O23=0,0,IF(AP23=0,0,IF(COUNTIF(AP$5:AP23,AP23)&gt;1,0,MAX(AO$5:AO22)+1)))</f>
        <v>0</v>
      </c>
      <c r="AP23" s="521">
        <f>IF(OR($O23=0,$O23&gt;S!$I$8),0,VLOOKUP($O23,S!$D$9:$AF$10,29,FALSE))</f>
        <v>0</v>
      </c>
      <c r="AQ23" s="601">
        <f t="shared" si="24"/>
        <v>0</v>
      </c>
      <c r="AR23" s="522">
        <v>19</v>
      </c>
      <c r="AS23" s="24">
        <f t="shared" si="6"/>
        <v>0</v>
      </c>
      <c r="AT23" s="25" t="str">
        <f t="shared" si="7"/>
        <v/>
      </c>
      <c r="AU23" s="178">
        <f t="shared" si="8"/>
        <v>1.9000000000000001E-9</v>
      </c>
      <c r="AV23" s="178">
        <f t="shared" si="9"/>
        <v>1.9000000000000001E-9</v>
      </c>
      <c r="AW23" s="594">
        <f t="shared" si="35"/>
        <v>2.3000000000000001E-11</v>
      </c>
      <c r="AY23" s="24">
        <f>IF($O23=0,0,IF(AZ23=0,0,IF(COUNTIF(AZ$5:AZ23,AZ23)&gt;1,0,MAX(AY$5:AY22)+1)))</f>
        <v>0</v>
      </c>
      <c r="AZ23" s="521">
        <f>IF(OR($O23=0,$O23&gt;S!$I$8),0,VLOOKUP($P23,O!$O$9:$AJ$10,12,FALSE))</f>
        <v>0</v>
      </c>
      <c r="BA23" s="601">
        <f t="shared" si="26"/>
        <v>0</v>
      </c>
      <c r="BB23" s="522">
        <v>19</v>
      </c>
      <c r="BC23" s="24">
        <f t="shared" si="27"/>
        <v>0</v>
      </c>
      <c r="BD23" s="25" t="str">
        <f t="shared" si="10"/>
        <v/>
      </c>
      <c r="BE23" s="178">
        <f t="shared" si="11"/>
        <v>1.9000000000000001E-9</v>
      </c>
      <c r="BF23" s="178">
        <f t="shared" si="12"/>
        <v>1.9000000000000001E-9</v>
      </c>
      <c r="BG23" s="594">
        <f t="shared" si="36"/>
        <v>2.3000000000000001E-11</v>
      </c>
    </row>
    <row r="24" spans="3:59" x14ac:dyDescent="0.2">
      <c r="C24" s="599"/>
      <c r="D24" s="599"/>
      <c r="E24" s="599"/>
      <c r="F24" s="599"/>
      <c r="G24" s="599"/>
      <c r="I24" s="534">
        <f t="shared" si="13"/>
        <v>1900</v>
      </c>
      <c r="J24" s="535">
        <f t="shared" si="14"/>
        <v>19001</v>
      </c>
      <c r="K24" s="534" t="str">
        <f t="shared" si="15"/>
        <v>190001</v>
      </c>
      <c r="L24" s="536">
        <f t="shared" si="16"/>
        <v>190000</v>
      </c>
      <c r="M24" s="537">
        <f t="shared" si="17"/>
        <v>19000100</v>
      </c>
      <c r="N24" s="25">
        <v>20</v>
      </c>
      <c r="O24" s="518">
        <f>IF(N24&gt;S!$I$8,0,N24)</f>
        <v>0</v>
      </c>
      <c r="P24" s="519">
        <f>IF(OR($O24=0,$O24&gt;S!$I$8),0,VLOOKUP($O24,S!$D$9:$AF$10,14,FALSE))</f>
        <v>0</v>
      </c>
      <c r="Q24" s="519">
        <f>IF(OR($O24=0,$O24&gt;S!$I$8),0,VLOOKUP($O24,S!$D$9:$AF$10,6,FALSE))</f>
        <v>0</v>
      </c>
      <c r="R24" s="548">
        <f>IF(OR($O24=0,$O24&gt;S!$I$8),0,VLOOKUP($O24,S!$D$9:$AF$10,24,FALSE))</f>
        <v>0</v>
      </c>
      <c r="S24" s="521">
        <f>IF(OR($O24=0,$O24&gt;S!$I$8),0,VLOOKUP($O24,S!$D$9:$AF$10,23,FALSE))</f>
        <v>0</v>
      </c>
      <c r="U24" s="24">
        <f>IF($O24=0,0,IF(V24=0,0,IF(COUNTIF(V$5:V24,V24)&gt;1,0,MAX(U$5:U23)+1)))</f>
        <v>0</v>
      </c>
      <c r="V24" s="521">
        <f>IF(OR($O24=0,$O24&gt;S!$I$8),0,VLOOKUP($O24,S!$D$9:$AF$10,22,FALSE))</f>
        <v>0</v>
      </c>
      <c r="W24" s="601">
        <f t="shared" si="18"/>
        <v>0</v>
      </c>
      <c r="X24" s="522">
        <v>20</v>
      </c>
      <c r="Y24" s="24">
        <f t="shared" si="19"/>
        <v>0</v>
      </c>
      <c r="Z24" s="25" t="str">
        <f t="shared" si="0"/>
        <v/>
      </c>
      <c r="AA24" s="178">
        <f t="shared" si="1"/>
        <v>2.0000000000000001E-9</v>
      </c>
      <c r="AB24" s="178">
        <f t="shared" si="2"/>
        <v>2.0000000000000001E-9</v>
      </c>
      <c r="AC24" s="594">
        <f t="shared" si="33"/>
        <v>2.4000000000000001E-11</v>
      </c>
      <c r="AE24" s="24">
        <f>IF($O24=0,0,IF(AF24=0,0,IF(COUNTIF(AF$5:AF24,AF24)&gt;1,0,MAX(AE$5:AE23)+1)))</f>
        <v>0</v>
      </c>
      <c r="AF24" s="521">
        <f>IF(OR($O24=0,$O24&gt;S!$I$8),0,VLOOKUP($O24,S!$D$9:$AF$10,28,FALSE))</f>
        <v>0</v>
      </c>
      <c r="AG24" s="601">
        <f t="shared" si="21"/>
        <v>0</v>
      </c>
      <c r="AH24" s="522">
        <v>20</v>
      </c>
      <c r="AI24" s="24">
        <f t="shared" si="22"/>
        <v>0</v>
      </c>
      <c r="AJ24" s="25" t="str">
        <f t="shared" si="3"/>
        <v/>
      </c>
      <c r="AK24" s="178">
        <f t="shared" si="4"/>
        <v>2.0000000000000001E-9</v>
      </c>
      <c r="AL24" s="178">
        <f t="shared" si="5"/>
        <v>2.0000000000000001E-9</v>
      </c>
      <c r="AM24" s="594">
        <f t="shared" si="34"/>
        <v>2.4000000000000001E-11</v>
      </c>
      <c r="AO24" s="24">
        <f>IF($O24=0,0,IF(AP24=0,0,IF(COUNTIF(AP$5:AP24,AP24)&gt;1,0,MAX(AO$5:AO23)+1)))</f>
        <v>0</v>
      </c>
      <c r="AP24" s="521">
        <f>IF(OR($O24=0,$O24&gt;S!$I$8),0,VLOOKUP($O24,S!$D$9:$AF$10,29,FALSE))</f>
        <v>0</v>
      </c>
      <c r="AQ24" s="601">
        <f t="shared" si="24"/>
        <v>0</v>
      </c>
      <c r="AR24" s="522">
        <v>20</v>
      </c>
      <c r="AS24" s="24">
        <f t="shared" si="6"/>
        <v>0</v>
      </c>
      <c r="AT24" s="25" t="str">
        <f t="shared" si="7"/>
        <v/>
      </c>
      <c r="AU24" s="178">
        <f t="shared" si="8"/>
        <v>2.0000000000000001E-9</v>
      </c>
      <c r="AV24" s="178">
        <f t="shared" si="9"/>
        <v>2.0000000000000001E-9</v>
      </c>
      <c r="AW24" s="594">
        <f t="shared" si="35"/>
        <v>2.4000000000000001E-11</v>
      </c>
      <c r="AY24" s="24">
        <f>IF($O24=0,0,IF(AZ24=0,0,IF(COUNTIF(AZ$5:AZ24,AZ24)&gt;1,0,MAX(AY$5:AY23)+1)))</f>
        <v>0</v>
      </c>
      <c r="AZ24" s="521">
        <f>IF(OR($O24=0,$O24&gt;S!$I$8),0,VLOOKUP($P24,O!$O$9:$AJ$10,12,FALSE))</f>
        <v>0</v>
      </c>
      <c r="BA24" s="601">
        <f t="shared" si="26"/>
        <v>0</v>
      </c>
      <c r="BB24" s="522">
        <v>20</v>
      </c>
      <c r="BC24" s="24">
        <f t="shared" si="27"/>
        <v>0</v>
      </c>
      <c r="BD24" s="25" t="str">
        <f t="shared" si="10"/>
        <v/>
      </c>
      <c r="BE24" s="178">
        <f t="shared" si="11"/>
        <v>2.0000000000000001E-9</v>
      </c>
      <c r="BF24" s="178">
        <f t="shared" si="12"/>
        <v>2.0000000000000001E-9</v>
      </c>
      <c r="BG24" s="594">
        <f t="shared" si="36"/>
        <v>2.4000000000000001E-11</v>
      </c>
    </row>
    <row r="25" spans="3:59" x14ac:dyDescent="0.2">
      <c r="C25" s="599"/>
      <c r="D25" s="599"/>
      <c r="E25" s="599"/>
      <c r="F25" s="599"/>
      <c r="G25" s="599"/>
      <c r="I25" s="534">
        <f t="shared" si="13"/>
        <v>1900</v>
      </c>
      <c r="J25" s="535">
        <f t="shared" si="14"/>
        <v>19001</v>
      </c>
      <c r="K25" s="534" t="str">
        <f t="shared" si="15"/>
        <v>190001</v>
      </c>
      <c r="L25" s="536">
        <f t="shared" si="16"/>
        <v>190000</v>
      </c>
      <c r="M25" s="537">
        <f t="shared" si="17"/>
        <v>19000100</v>
      </c>
      <c r="N25" s="25">
        <v>21</v>
      </c>
      <c r="O25" s="518">
        <f>IF(N25&gt;S!$I$8,0,N25)</f>
        <v>0</v>
      </c>
      <c r="P25" s="519">
        <f>IF(OR($O25=0,$O25&gt;S!$I$8),0,VLOOKUP($O25,S!$D$9:$AF$10,14,FALSE))</f>
        <v>0</v>
      </c>
      <c r="Q25" s="519">
        <f>IF(OR($O25=0,$O25&gt;S!$I$8),0,VLOOKUP($O25,S!$D$9:$AF$10,6,FALSE))</f>
        <v>0</v>
      </c>
      <c r="R25" s="548">
        <f>IF(OR($O25=0,$O25&gt;S!$I$8),0,VLOOKUP($O25,S!$D$9:$AF$10,24,FALSE))</f>
        <v>0</v>
      </c>
      <c r="S25" s="521">
        <f>IF(OR($O25=0,$O25&gt;S!$I$8),0,VLOOKUP($O25,S!$D$9:$AF$10,23,FALSE))</f>
        <v>0</v>
      </c>
      <c r="U25" s="24">
        <f>IF($O25=0,0,IF(V25=0,0,IF(COUNTIF(V$5:V25,V25)&gt;1,0,MAX(U$5:U24)+1)))</f>
        <v>0</v>
      </c>
      <c r="V25" s="521">
        <f>IF(OR($O25=0,$O25&gt;S!$I$8),0,VLOOKUP($O25,S!$D$9:$AF$10,22,FALSE))</f>
        <v>0</v>
      </c>
      <c r="W25" s="601">
        <f t="shared" si="18"/>
        <v>0</v>
      </c>
      <c r="X25" s="522">
        <v>21</v>
      </c>
      <c r="Y25" s="24">
        <f t="shared" si="19"/>
        <v>0</v>
      </c>
      <c r="Z25" s="25" t="str">
        <f t="shared" si="0"/>
        <v/>
      </c>
      <c r="AA25" s="178">
        <f t="shared" si="1"/>
        <v>2.1000000000000002E-9</v>
      </c>
      <c r="AB25" s="178">
        <f t="shared" si="2"/>
        <v>2.1000000000000002E-9</v>
      </c>
      <c r="AC25" s="594">
        <f t="shared" si="33"/>
        <v>2.5000000000000001E-11</v>
      </c>
      <c r="AE25" s="24">
        <f>IF($O25=0,0,IF(AF25=0,0,IF(COUNTIF(AF$5:AF25,AF25)&gt;1,0,MAX(AE$5:AE24)+1)))</f>
        <v>0</v>
      </c>
      <c r="AF25" s="521">
        <f>IF(OR($O25=0,$O25&gt;S!$I$8),0,VLOOKUP($O25,S!$D$9:$AF$10,28,FALSE))</f>
        <v>0</v>
      </c>
      <c r="AG25" s="601">
        <f t="shared" si="21"/>
        <v>0</v>
      </c>
      <c r="AH25" s="522">
        <v>21</v>
      </c>
      <c r="AI25" s="24">
        <f t="shared" si="22"/>
        <v>0</v>
      </c>
      <c r="AJ25" s="25" t="str">
        <f t="shared" si="3"/>
        <v/>
      </c>
      <c r="AK25" s="178">
        <f t="shared" si="4"/>
        <v>2.1000000000000002E-9</v>
      </c>
      <c r="AL25" s="178">
        <f t="shared" si="5"/>
        <v>2.1000000000000002E-9</v>
      </c>
      <c r="AM25" s="594">
        <f t="shared" si="34"/>
        <v>2.5000000000000001E-11</v>
      </c>
      <c r="AO25" s="24">
        <f>IF($O25=0,0,IF(AP25=0,0,IF(COUNTIF(AP$5:AP25,AP25)&gt;1,0,MAX(AO$5:AO24)+1)))</f>
        <v>0</v>
      </c>
      <c r="AP25" s="521">
        <f>IF(OR($O25=0,$O25&gt;S!$I$8),0,VLOOKUP($O25,S!$D$9:$AF$10,29,FALSE))</f>
        <v>0</v>
      </c>
      <c r="AQ25" s="601">
        <f t="shared" si="24"/>
        <v>0</v>
      </c>
      <c r="AR25" s="522">
        <v>21</v>
      </c>
      <c r="AS25" s="24">
        <f t="shared" si="6"/>
        <v>0</v>
      </c>
      <c r="AT25" s="25" t="str">
        <f t="shared" si="7"/>
        <v/>
      </c>
      <c r="AU25" s="178">
        <f t="shared" si="8"/>
        <v>2.1000000000000002E-9</v>
      </c>
      <c r="AV25" s="178">
        <f t="shared" si="9"/>
        <v>2.1000000000000002E-9</v>
      </c>
      <c r="AW25" s="594">
        <f t="shared" si="35"/>
        <v>2.5000000000000001E-11</v>
      </c>
      <c r="AY25" s="24">
        <f>IF($O25=0,0,IF(AZ25=0,0,IF(COUNTIF(AZ$5:AZ25,AZ25)&gt;1,0,MAX(AY$5:AY24)+1)))</f>
        <v>0</v>
      </c>
      <c r="AZ25" s="521">
        <f>IF(OR($O25=0,$O25&gt;S!$I$8),0,VLOOKUP($P25,O!$O$9:$AJ$10,12,FALSE))</f>
        <v>0</v>
      </c>
      <c r="BA25" s="601">
        <f t="shared" si="26"/>
        <v>0</v>
      </c>
      <c r="BB25" s="522">
        <v>21</v>
      </c>
      <c r="BC25" s="24">
        <f t="shared" si="27"/>
        <v>0</v>
      </c>
      <c r="BD25" s="25" t="str">
        <f t="shared" si="10"/>
        <v/>
      </c>
      <c r="BE25" s="178">
        <f t="shared" si="11"/>
        <v>2.1000000000000002E-9</v>
      </c>
      <c r="BF25" s="178">
        <f t="shared" si="12"/>
        <v>2.1000000000000002E-9</v>
      </c>
      <c r="BG25" s="594">
        <f t="shared" si="36"/>
        <v>2.5000000000000001E-11</v>
      </c>
    </row>
    <row r="26" spans="3:59" x14ac:dyDescent="0.2">
      <c r="C26" s="599"/>
      <c r="D26" s="599"/>
      <c r="E26" s="599"/>
      <c r="F26" s="599"/>
      <c r="G26" s="599"/>
      <c r="I26" s="534">
        <f t="shared" si="13"/>
        <v>1900</v>
      </c>
      <c r="J26" s="535">
        <f t="shared" si="14"/>
        <v>19001</v>
      </c>
      <c r="K26" s="534" t="str">
        <f t="shared" si="15"/>
        <v>190001</v>
      </c>
      <c r="L26" s="536">
        <f t="shared" si="16"/>
        <v>190000</v>
      </c>
      <c r="M26" s="537">
        <f t="shared" si="17"/>
        <v>19000100</v>
      </c>
      <c r="N26" s="25">
        <v>22</v>
      </c>
      <c r="O26" s="518">
        <f>IF(N26&gt;S!$I$8,0,N26)</f>
        <v>0</v>
      </c>
      <c r="P26" s="519">
        <f>IF(OR($O26=0,$O26&gt;S!$I$8),0,VLOOKUP($O26,S!$D$9:$AF$10,14,FALSE))</f>
        <v>0</v>
      </c>
      <c r="Q26" s="519">
        <f>IF(OR($O26=0,$O26&gt;S!$I$8),0,VLOOKUP($O26,S!$D$9:$AF$10,6,FALSE))</f>
        <v>0</v>
      </c>
      <c r="R26" s="548">
        <f>IF(OR($O26=0,$O26&gt;S!$I$8),0,VLOOKUP($O26,S!$D$9:$AF$10,24,FALSE))</f>
        <v>0</v>
      </c>
      <c r="S26" s="521">
        <f>IF(OR($O26=0,$O26&gt;S!$I$8),0,VLOOKUP($O26,S!$D$9:$AF$10,23,FALSE))</f>
        <v>0</v>
      </c>
      <c r="U26" s="24">
        <f>IF($O26=0,0,IF(V26=0,0,IF(COUNTIF(V$5:V26,V26)&gt;1,0,MAX(U$5:U25)+1)))</f>
        <v>0</v>
      </c>
      <c r="V26" s="521">
        <f>IF(OR($O26=0,$O26&gt;S!$I$8),0,VLOOKUP($O26,S!$D$9:$AF$10,22,FALSE))</f>
        <v>0</v>
      </c>
      <c r="W26" s="601">
        <f t="shared" si="18"/>
        <v>0</v>
      </c>
      <c r="X26" s="522">
        <v>22</v>
      </c>
      <c r="Y26" s="24">
        <f t="shared" si="19"/>
        <v>0</v>
      </c>
      <c r="Z26" s="25" t="str">
        <f t="shared" si="0"/>
        <v/>
      </c>
      <c r="AA26" s="178">
        <f t="shared" si="1"/>
        <v>2.1999999999999998E-9</v>
      </c>
      <c r="AB26" s="178">
        <f t="shared" si="2"/>
        <v>2.1999999999999998E-9</v>
      </c>
      <c r="AC26" s="594">
        <f t="shared" si="33"/>
        <v>2.6000000000000001E-11</v>
      </c>
      <c r="AE26" s="24">
        <f>IF($O26=0,0,IF(AF26=0,0,IF(COUNTIF(AF$5:AF26,AF26)&gt;1,0,MAX(AE$5:AE25)+1)))</f>
        <v>0</v>
      </c>
      <c r="AF26" s="521">
        <f>IF(OR($O26=0,$O26&gt;S!$I$8),0,VLOOKUP($O26,S!$D$9:$AF$10,28,FALSE))</f>
        <v>0</v>
      </c>
      <c r="AG26" s="601">
        <f t="shared" si="21"/>
        <v>0</v>
      </c>
      <c r="AH26" s="522">
        <v>22</v>
      </c>
      <c r="AI26" s="24">
        <f t="shared" si="22"/>
        <v>0</v>
      </c>
      <c r="AJ26" s="25" t="str">
        <f t="shared" si="3"/>
        <v/>
      </c>
      <c r="AK26" s="178">
        <f t="shared" si="4"/>
        <v>2.1999999999999998E-9</v>
      </c>
      <c r="AL26" s="178">
        <f t="shared" si="5"/>
        <v>2.1999999999999998E-9</v>
      </c>
      <c r="AM26" s="594">
        <f t="shared" si="34"/>
        <v>2.6000000000000001E-11</v>
      </c>
      <c r="AO26" s="24">
        <f>IF($O26=0,0,IF(AP26=0,0,IF(COUNTIF(AP$5:AP26,AP26)&gt;1,0,MAX(AO$5:AO25)+1)))</f>
        <v>0</v>
      </c>
      <c r="AP26" s="521">
        <f>IF(OR($O26=0,$O26&gt;S!$I$8),0,VLOOKUP($O26,S!$D$9:$AF$10,29,FALSE))</f>
        <v>0</v>
      </c>
      <c r="AQ26" s="601">
        <f t="shared" si="24"/>
        <v>0</v>
      </c>
      <c r="AR26" s="522">
        <v>22</v>
      </c>
      <c r="AS26" s="24">
        <f t="shared" si="6"/>
        <v>0</v>
      </c>
      <c r="AT26" s="25" t="str">
        <f t="shared" si="7"/>
        <v/>
      </c>
      <c r="AU26" s="178">
        <f t="shared" si="8"/>
        <v>2.1999999999999998E-9</v>
      </c>
      <c r="AV26" s="178">
        <f t="shared" si="9"/>
        <v>2.1999999999999998E-9</v>
      </c>
      <c r="AW26" s="594">
        <f t="shared" si="35"/>
        <v>2.6000000000000001E-11</v>
      </c>
      <c r="AY26" s="24">
        <f>IF($O26=0,0,IF(AZ26=0,0,IF(COUNTIF(AZ$5:AZ26,AZ26)&gt;1,0,MAX(AY$5:AY25)+1)))</f>
        <v>0</v>
      </c>
      <c r="AZ26" s="521">
        <f>IF(OR($O26=0,$O26&gt;S!$I$8),0,VLOOKUP($P26,O!$O$9:$AJ$10,12,FALSE))</f>
        <v>0</v>
      </c>
      <c r="BA26" s="601">
        <f t="shared" si="26"/>
        <v>0</v>
      </c>
      <c r="BB26" s="522">
        <v>22</v>
      </c>
      <c r="BC26" s="24">
        <f t="shared" si="27"/>
        <v>0</v>
      </c>
      <c r="BD26" s="25" t="str">
        <f t="shared" si="10"/>
        <v/>
      </c>
      <c r="BE26" s="178">
        <f t="shared" si="11"/>
        <v>2.1999999999999998E-9</v>
      </c>
      <c r="BF26" s="178">
        <f t="shared" si="12"/>
        <v>2.1999999999999998E-9</v>
      </c>
      <c r="BG26" s="594">
        <f t="shared" si="36"/>
        <v>2.6000000000000001E-11</v>
      </c>
    </row>
    <row r="27" spans="3:59" x14ac:dyDescent="0.2">
      <c r="C27" s="599"/>
      <c r="D27" s="599"/>
      <c r="E27" s="599"/>
      <c r="F27" s="599"/>
      <c r="G27" s="599"/>
      <c r="I27" s="534">
        <f t="shared" si="13"/>
        <v>1900</v>
      </c>
      <c r="J27" s="535">
        <f t="shared" si="14"/>
        <v>19001</v>
      </c>
      <c r="K27" s="534" t="str">
        <f t="shared" si="15"/>
        <v>190001</v>
      </c>
      <c r="L27" s="536">
        <f t="shared" si="16"/>
        <v>190000</v>
      </c>
      <c r="M27" s="537">
        <f t="shared" si="17"/>
        <v>19000100</v>
      </c>
      <c r="N27" s="25">
        <v>23</v>
      </c>
      <c r="O27" s="518">
        <f>IF(N27&gt;S!$I$8,0,N27)</f>
        <v>0</v>
      </c>
      <c r="P27" s="519">
        <f>IF(OR($O27=0,$O27&gt;S!$I$8),0,VLOOKUP($O27,S!$D$9:$AF$10,14,FALSE))</f>
        <v>0</v>
      </c>
      <c r="Q27" s="519">
        <f>IF(OR($O27=0,$O27&gt;S!$I$8),0,VLOOKUP($O27,S!$D$9:$AF$10,6,FALSE))</f>
        <v>0</v>
      </c>
      <c r="R27" s="548">
        <f>IF(OR($O27=0,$O27&gt;S!$I$8),0,VLOOKUP($O27,S!$D$9:$AF$10,24,FALSE))</f>
        <v>0</v>
      </c>
      <c r="S27" s="521">
        <f>IF(OR($O27=0,$O27&gt;S!$I$8),0,VLOOKUP($O27,S!$D$9:$AF$10,23,FALSE))</f>
        <v>0</v>
      </c>
      <c r="U27" s="24">
        <f>IF($O27=0,0,IF(V27=0,0,IF(COUNTIF(V$5:V27,V27)&gt;1,0,MAX(U$5:U26)+1)))</f>
        <v>0</v>
      </c>
      <c r="V27" s="521">
        <f>IF(OR($O27=0,$O27&gt;S!$I$8),0,VLOOKUP($O27,S!$D$9:$AF$10,22,FALSE))</f>
        <v>0</v>
      </c>
      <c r="W27" s="601">
        <f t="shared" si="18"/>
        <v>0</v>
      </c>
      <c r="X27" s="522">
        <v>23</v>
      </c>
      <c r="Y27" s="24">
        <f t="shared" si="19"/>
        <v>0</v>
      </c>
      <c r="Z27" s="25" t="str">
        <f t="shared" si="0"/>
        <v/>
      </c>
      <c r="AA27" s="178">
        <f t="shared" si="1"/>
        <v>2.2999999999999999E-9</v>
      </c>
      <c r="AB27" s="178">
        <f t="shared" si="2"/>
        <v>2.2999999999999999E-9</v>
      </c>
      <c r="AC27" s="594">
        <f t="shared" si="33"/>
        <v>2.7E-11</v>
      </c>
      <c r="AE27" s="24">
        <f>IF($O27=0,0,IF(AF27=0,0,IF(COUNTIF(AF$5:AF27,AF27)&gt;1,0,MAX(AE$5:AE26)+1)))</f>
        <v>0</v>
      </c>
      <c r="AF27" s="521">
        <f>IF(OR($O27=0,$O27&gt;S!$I$8),0,VLOOKUP($O27,S!$D$9:$AF$10,28,FALSE))</f>
        <v>0</v>
      </c>
      <c r="AG27" s="601">
        <f t="shared" si="21"/>
        <v>0</v>
      </c>
      <c r="AH27" s="522">
        <v>23</v>
      </c>
      <c r="AI27" s="24">
        <f t="shared" si="22"/>
        <v>0</v>
      </c>
      <c r="AJ27" s="25" t="str">
        <f t="shared" si="3"/>
        <v/>
      </c>
      <c r="AK27" s="178">
        <f t="shared" si="4"/>
        <v>2.2999999999999999E-9</v>
      </c>
      <c r="AL27" s="178">
        <f t="shared" si="5"/>
        <v>2.2999999999999999E-9</v>
      </c>
      <c r="AM27" s="594">
        <f t="shared" si="34"/>
        <v>2.7E-11</v>
      </c>
      <c r="AO27" s="24">
        <f>IF($O27=0,0,IF(AP27=0,0,IF(COUNTIF(AP$5:AP27,AP27)&gt;1,0,MAX(AO$5:AO26)+1)))</f>
        <v>0</v>
      </c>
      <c r="AP27" s="521">
        <f>IF(OR($O27=0,$O27&gt;S!$I$8),0,VLOOKUP($O27,S!$D$9:$AF$10,29,FALSE))</f>
        <v>0</v>
      </c>
      <c r="AQ27" s="601">
        <f t="shared" si="24"/>
        <v>0</v>
      </c>
      <c r="AR27" s="522">
        <v>23</v>
      </c>
      <c r="AS27" s="24">
        <f t="shared" si="6"/>
        <v>0</v>
      </c>
      <c r="AT27" s="25" t="str">
        <f t="shared" si="7"/>
        <v/>
      </c>
      <c r="AU27" s="178">
        <f t="shared" si="8"/>
        <v>2.2999999999999999E-9</v>
      </c>
      <c r="AV27" s="178">
        <f t="shared" si="9"/>
        <v>2.2999999999999999E-9</v>
      </c>
      <c r="AW27" s="594">
        <f t="shared" si="35"/>
        <v>2.7E-11</v>
      </c>
      <c r="AY27" s="24">
        <f>IF($O27=0,0,IF(AZ27=0,0,IF(COUNTIF(AZ$5:AZ27,AZ27)&gt;1,0,MAX(AY$5:AY26)+1)))</f>
        <v>0</v>
      </c>
      <c r="AZ27" s="521">
        <f>IF(OR($O27=0,$O27&gt;S!$I$8),0,VLOOKUP($P27,O!$O$9:$AJ$10,12,FALSE))</f>
        <v>0</v>
      </c>
      <c r="BA27" s="601">
        <f t="shared" si="26"/>
        <v>0</v>
      </c>
      <c r="BB27" s="522">
        <v>23</v>
      </c>
      <c r="BC27" s="24">
        <f t="shared" si="27"/>
        <v>0</v>
      </c>
      <c r="BD27" s="25" t="str">
        <f t="shared" si="10"/>
        <v/>
      </c>
      <c r="BE27" s="178">
        <f t="shared" si="11"/>
        <v>2.2999999999999999E-9</v>
      </c>
      <c r="BF27" s="178">
        <f t="shared" si="12"/>
        <v>2.2999999999999999E-9</v>
      </c>
      <c r="BG27" s="594">
        <f t="shared" si="36"/>
        <v>2.7E-11</v>
      </c>
    </row>
    <row r="28" spans="3:59" x14ac:dyDescent="0.2">
      <c r="C28" s="599"/>
      <c r="D28" s="599"/>
      <c r="E28" s="599"/>
      <c r="F28" s="599"/>
      <c r="G28" s="599"/>
      <c r="I28" s="534">
        <f t="shared" si="13"/>
        <v>1900</v>
      </c>
      <c r="J28" s="535">
        <f t="shared" si="14"/>
        <v>19001</v>
      </c>
      <c r="K28" s="534" t="str">
        <f t="shared" si="15"/>
        <v>190001</v>
      </c>
      <c r="L28" s="536">
        <f t="shared" si="16"/>
        <v>190000</v>
      </c>
      <c r="M28" s="537">
        <f t="shared" si="17"/>
        <v>19000100</v>
      </c>
      <c r="N28" s="25">
        <v>24</v>
      </c>
      <c r="O28" s="518">
        <f>IF(N28&gt;S!$I$8,0,N28)</f>
        <v>0</v>
      </c>
      <c r="P28" s="519">
        <f>IF(OR($O28=0,$O28&gt;S!$I$8),0,VLOOKUP($O28,S!$D$9:$AF$10,14,FALSE))</f>
        <v>0</v>
      </c>
      <c r="Q28" s="519">
        <f>IF(OR($O28=0,$O28&gt;S!$I$8),0,VLOOKUP($O28,S!$D$9:$AF$10,6,FALSE))</f>
        <v>0</v>
      </c>
      <c r="R28" s="548">
        <f>IF(OR($O28=0,$O28&gt;S!$I$8),0,VLOOKUP($O28,S!$D$9:$AF$10,24,FALSE))</f>
        <v>0</v>
      </c>
      <c r="S28" s="521">
        <f>IF(OR($O28=0,$O28&gt;S!$I$8),0,VLOOKUP($O28,S!$D$9:$AF$10,23,FALSE))</f>
        <v>0</v>
      </c>
      <c r="U28" s="24">
        <f>IF($O28=0,0,IF(V28=0,0,IF(COUNTIF(V$5:V28,V28)&gt;1,0,MAX(U$5:U27)+1)))</f>
        <v>0</v>
      </c>
      <c r="V28" s="521">
        <f>IF(OR($O28=0,$O28&gt;S!$I$8),0,VLOOKUP($O28,S!$D$9:$AF$10,22,FALSE))</f>
        <v>0</v>
      </c>
      <c r="W28" s="601">
        <f t="shared" si="18"/>
        <v>0</v>
      </c>
      <c r="X28" s="522">
        <v>24</v>
      </c>
      <c r="Y28" s="24">
        <f t="shared" si="19"/>
        <v>0</v>
      </c>
      <c r="Z28" s="25" t="str">
        <f t="shared" si="0"/>
        <v/>
      </c>
      <c r="AA28" s="178">
        <f t="shared" si="1"/>
        <v>2.4E-9</v>
      </c>
      <c r="AB28" s="178">
        <f t="shared" si="2"/>
        <v>2.4E-9</v>
      </c>
      <c r="AC28" s="594">
        <f t="shared" si="33"/>
        <v>2.8E-11</v>
      </c>
      <c r="AE28" s="24">
        <f>IF($O28=0,0,IF(AF28=0,0,IF(COUNTIF(AF$5:AF28,AF28)&gt;1,0,MAX(AE$5:AE27)+1)))</f>
        <v>0</v>
      </c>
      <c r="AF28" s="521">
        <f>IF(OR($O28=0,$O28&gt;S!$I$8),0,VLOOKUP($O28,S!$D$9:$AF$10,28,FALSE))</f>
        <v>0</v>
      </c>
      <c r="AG28" s="601">
        <f t="shared" si="21"/>
        <v>0</v>
      </c>
      <c r="AH28" s="522">
        <v>24</v>
      </c>
      <c r="AI28" s="24">
        <f t="shared" si="22"/>
        <v>0</v>
      </c>
      <c r="AJ28" s="25" t="str">
        <f t="shared" si="3"/>
        <v/>
      </c>
      <c r="AK28" s="178">
        <f t="shared" si="4"/>
        <v>2.4E-9</v>
      </c>
      <c r="AL28" s="178">
        <f t="shared" si="5"/>
        <v>2.4E-9</v>
      </c>
      <c r="AM28" s="594">
        <f t="shared" si="34"/>
        <v>2.8E-11</v>
      </c>
      <c r="AO28" s="24">
        <f>IF($O28=0,0,IF(AP28=0,0,IF(COUNTIF(AP$5:AP28,AP28)&gt;1,0,MAX(AO$5:AO27)+1)))</f>
        <v>0</v>
      </c>
      <c r="AP28" s="521">
        <f>IF(OR($O28=0,$O28&gt;S!$I$8),0,VLOOKUP($O28,S!$D$9:$AF$10,29,FALSE))</f>
        <v>0</v>
      </c>
      <c r="AQ28" s="601">
        <f t="shared" si="24"/>
        <v>0</v>
      </c>
      <c r="AR28" s="522">
        <v>24</v>
      </c>
      <c r="AS28" s="24">
        <f t="shared" si="6"/>
        <v>0</v>
      </c>
      <c r="AT28" s="25" t="str">
        <f t="shared" si="7"/>
        <v/>
      </c>
      <c r="AU28" s="178">
        <f t="shared" si="8"/>
        <v>2.4E-9</v>
      </c>
      <c r="AV28" s="178">
        <f t="shared" si="9"/>
        <v>2.4E-9</v>
      </c>
      <c r="AW28" s="594">
        <f t="shared" si="35"/>
        <v>2.8E-11</v>
      </c>
      <c r="AY28" s="24">
        <f>IF($O28=0,0,IF(AZ28=0,0,IF(COUNTIF(AZ$5:AZ28,AZ28)&gt;1,0,MAX(AY$5:AY27)+1)))</f>
        <v>0</v>
      </c>
      <c r="AZ28" s="521">
        <f>IF(OR($O28=0,$O28&gt;S!$I$8),0,VLOOKUP($P28,O!$O$9:$AJ$10,12,FALSE))</f>
        <v>0</v>
      </c>
      <c r="BA28" s="601">
        <f t="shared" si="26"/>
        <v>0</v>
      </c>
      <c r="BB28" s="522">
        <v>24</v>
      </c>
      <c r="BC28" s="24">
        <f t="shared" si="27"/>
        <v>0</v>
      </c>
      <c r="BD28" s="25" t="str">
        <f t="shared" si="10"/>
        <v/>
      </c>
      <c r="BE28" s="178">
        <f t="shared" si="11"/>
        <v>2.4E-9</v>
      </c>
      <c r="BF28" s="178">
        <f t="shared" si="12"/>
        <v>2.4E-9</v>
      </c>
      <c r="BG28" s="594">
        <f t="shared" si="36"/>
        <v>2.8E-11</v>
      </c>
    </row>
    <row r="29" spans="3:59" x14ac:dyDescent="0.2">
      <c r="C29" s="599"/>
      <c r="D29" s="599"/>
      <c r="E29" s="599"/>
      <c r="F29" s="599"/>
      <c r="G29" s="599"/>
      <c r="I29" s="534">
        <f t="shared" si="13"/>
        <v>1900</v>
      </c>
      <c r="J29" s="535">
        <f t="shared" si="14"/>
        <v>19001</v>
      </c>
      <c r="K29" s="534" t="str">
        <f t="shared" si="15"/>
        <v>190001</v>
      </c>
      <c r="L29" s="536">
        <f t="shared" si="16"/>
        <v>190000</v>
      </c>
      <c r="M29" s="537">
        <f t="shared" si="17"/>
        <v>19000100</v>
      </c>
      <c r="N29" s="25">
        <v>25</v>
      </c>
      <c r="O29" s="518">
        <f>IF(N29&gt;S!$I$8,0,N29)</f>
        <v>0</v>
      </c>
      <c r="P29" s="519">
        <f>IF(OR($O29=0,$O29&gt;S!$I$8),0,VLOOKUP($O29,S!$D$9:$AF$10,14,FALSE))</f>
        <v>0</v>
      </c>
      <c r="Q29" s="519">
        <f>IF(OR($O29=0,$O29&gt;S!$I$8),0,VLOOKUP($O29,S!$D$9:$AF$10,6,FALSE))</f>
        <v>0</v>
      </c>
      <c r="R29" s="548">
        <f>IF(OR($O29=0,$O29&gt;S!$I$8),0,VLOOKUP($O29,S!$D$9:$AF$10,24,FALSE))</f>
        <v>0</v>
      </c>
      <c r="S29" s="521">
        <f>IF(OR($O29=0,$O29&gt;S!$I$8),0,VLOOKUP($O29,S!$D$9:$AF$10,23,FALSE))</f>
        <v>0</v>
      </c>
      <c r="U29" s="24">
        <f>IF($O29=0,0,IF(V29=0,0,IF(COUNTIF(V$5:V29,V29)&gt;1,0,MAX(U$5:U28)+1)))</f>
        <v>0</v>
      </c>
      <c r="V29" s="521">
        <f>IF(OR($O29=0,$O29&gt;S!$I$8),0,VLOOKUP($O29,S!$D$9:$AF$10,22,FALSE))</f>
        <v>0</v>
      </c>
      <c r="W29" s="601">
        <f t="shared" si="18"/>
        <v>0</v>
      </c>
      <c r="X29" s="522">
        <v>25</v>
      </c>
      <c r="Y29" s="24">
        <f t="shared" si="19"/>
        <v>0</v>
      </c>
      <c r="Z29" s="25" t="str">
        <f t="shared" si="0"/>
        <v/>
      </c>
      <c r="AA29" s="178">
        <f t="shared" si="1"/>
        <v>2.5000000000000001E-9</v>
      </c>
      <c r="AB29" s="178">
        <f t="shared" si="2"/>
        <v>2.5000000000000001E-9</v>
      </c>
      <c r="AC29" s="594">
        <f t="shared" si="33"/>
        <v>2.9E-11</v>
      </c>
      <c r="AE29" s="24">
        <f>IF($O29=0,0,IF(AF29=0,0,IF(COUNTIF(AF$5:AF29,AF29)&gt;1,0,MAX(AE$5:AE28)+1)))</f>
        <v>0</v>
      </c>
      <c r="AF29" s="521">
        <f>IF(OR($O29=0,$O29&gt;S!$I$8),0,VLOOKUP($O29,S!$D$9:$AF$10,28,FALSE))</f>
        <v>0</v>
      </c>
      <c r="AG29" s="601">
        <f t="shared" si="21"/>
        <v>0</v>
      </c>
      <c r="AH29" s="522">
        <v>25</v>
      </c>
      <c r="AI29" s="24">
        <f t="shared" si="22"/>
        <v>0</v>
      </c>
      <c r="AJ29" s="25" t="str">
        <f t="shared" si="3"/>
        <v/>
      </c>
      <c r="AK29" s="178">
        <f t="shared" si="4"/>
        <v>2.5000000000000001E-9</v>
      </c>
      <c r="AL29" s="178">
        <f t="shared" si="5"/>
        <v>2.5000000000000001E-9</v>
      </c>
      <c r="AM29" s="594">
        <f t="shared" si="34"/>
        <v>2.9E-11</v>
      </c>
      <c r="AO29" s="24">
        <f>IF($O29=0,0,IF(AP29=0,0,IF(COUNTIF(AP$5:AP29,AP29)&gt;1,0,MAX(AO$5:AO28)+1)))</f>
        <v>0</v>
      </c>
      <c r="AP29" s="521">
        <f>IF(OR($O29=0,$O29&gt;S!$I$8),0,VLOOKUP($O29,S!$D$9:$AF$10,29,FALSE))</f>
        <v>0</v>
      </c>
      <c r="AQ29" s="601">
        <f t="shared" si="24"/>
        <v>0</v>
      </c>
      <c r="AR29" s="522">
        <v>25</v>
      </c>
      <c r="AS29" s="24">
        <f t="shared" si="6"/>
        <v>0</v>
      </c>
      <c r="AT29" s="25" t="str">
        <f t="shared" si="7"/>
        <v/>
      </c>
      <c r="AU29" s="178">
        <f t="shared" si="8"/>
        <v>2.5000000000000001E-9</v>
      </c>
      <c r="AV29" s="178">
        <f t="shared" si="9"/>
        <v>2.5000000000000001E-9</v>
      </c>
      <c r="AW29" s="594">
        <f t="shared" si="35"/>
        <v>2.9E-11</v>
      </c>
      <c r="AY29" s="24">
        <f>IF($O29=0,0,IF(AZ29=0,0,IF(COUNTIF(AZ$5:AZ29,AZ29)&gt;1,0,MAX(AY$5:AY28)+1)))</f>
        <v>0</v>
      </c>
      <c r="AZ29" s="521">
        <f>IF(OR($O29=0,$O29&gt;S!$I$8),0,VLOOKUP($P29,O!$O$9:$AJ$10,12,FALSE))</f>
        <v>0</v>
      </c>
      <c r="BA29" s="601">
        <f t="shared" si="26"/>
        <v>0</v>
      </c>
      <c r="BB29" s="522">
        <v>25</v>
      </c>
      <c r="BC29" s="24">
        <f t="shared" si="27"/>
        <v>0</v>
      </c>
      <c r="BD29" s="25" t="str">
        <f t="shared" si="10"/>
        <v/>
      </c>
      <c r="BE29" s="178">
        <f t="shared" si="11"/>
        <v>2.5000000000000001E-9</v>
      </c>
      <c r="BF29" s="178">
        <f t="shared" si="12"/>
        <v>2.5000000000000001E-9</v>
      </c>
      <c r="BG29" s="594">
        <f t="shared" si="36"/>
        <v>2.9E-11</v>
      </c>
    </row>
    <row r="30" spans="3:59" x14ac:dyDescent="0.2">
      <c r="C30" s="599"/>
      <c r="D30" s="599"/>
      <c r="E30" s="599"/>
      <c r="F30" s="599"/>
      <c r="G30" s="599"/>
      <c r="I30" s="534">
        <f t="shared" si="13"/>
        <v>1900</v>
      </c>
      <c r="J30" s="535">
        <f t="shared" si="14"/>
        <v>19001</v>
      </c>
      <c r="K30" s="534" t="str">
        <f t="shared" si="15"/>
        <v>190001</v>
      </c>
      <c r="L30" s="536">
        <f t="shared" si="16"/>
        <v>190000</v>
      </c>
      <c r="M30" s="537">
        <f t="shared" si="17"/>
        <v>19000100</v>
      </c>
      <c r="N30" s="25">
        <v>26</v>
      </c>
      <c r="O30" s="518">
        <f>IF(N30&gt;S!$I$8,0,N30)</f>
        <v>0</v>
      </c>
      <c r="P30" s="519">
        <f>IF(OR($O30=0,$O30&gt;S!$I$8),0,VLOOKUP($O30,S!$D$9:$AF$10,14,FALSE))</f>
        <v>0</v>
      </c>
      <c r="Q30" s="519">
        <f>IF(OR($O30=0,$O30&gt;S!$I$8),0,VLOOKUP($O30,S!$D$9:$AF$10,6,FALSE))</f>
        <v>0</v>
      </c>
      <c r="R30" s="548">
        <f>IF(OR($O30=0,$O30&gt;S!$I$8),0,VLOOKUP($O30,S!$D$9:$AF$10,24,FALSE))</f>
        <v>0</v>
      </c>
      <c r="S30" s="521">
        <f>IF(OR($O30=0,$O30&gt;S!$I$8),0,VLOOKUP($O30,S!$D$9:$AF$10,23,FALSE))</f>
        <v>0</v>
      </c>
      <c r="U30" s="24">
        <f>IF($O30=0,0,IF(V30=0,0,IF(COUNTIF(V$5:V30,V30)&gt;1,0,MAX(U$5:U29)+1)))</f>
        <v>0</v>
      </c>
      <c r="V30" s="521">
        <f>IF(OR($O30=0,$O30&gt;S!$I$8),0,VLOOKUP($O30,S!$D$9:$AF$10,22,FALSE))</f>
        <v>0</v>
      </c>
      <c r="W30" s="601">
        <f t="shared" si="18"/>
        <v>0</v>
      </c>
      <c r="X30" s="522">
        <v>26</v>
      </c>
      <c r="Y30" s="24">
        <f t="shared" si="19"/>
        <v>0</v>
      </c>
      <c r="Z30" s="25" t="str">
        <f t="shared" si="0"/>
        <v/>
      </c>
      <c r="AA30" s="178">
        <f t="shared" si="1"/>
        <v>2.6000000000000001E-9</v>
      </c>
      <c r="AB30" s="178">
        <f t="shared" si="2"/>
        <v>2.6000000000000001E-9</v>
      </c>
      <c r="AC30" s="594">
        <f t="shared" si="33"/>
        <v>3E-11</v>
      </c>
      <c r="AE30" s="24">
        <f>IF($O30=0,0,IF(AF30=0,0,IF(COUNTIF(AF$5:AF30,AF30)&gt;1,0,MAX(AE$5:AE29)+1)))</f>
        <v>0</v>
      </c>
      <c r="AF30" s="521">
        <f>IF(OR($O30=0,$O30&gt;S!$I$8),0,VLOOKUP($O30,S!$D$9:$AF$10,28,FALSE))</f>
        <v>0</v>
      </c>
      <c r="AG30" s="601">
        <f t="shared" si="21"/>
        <v>0</v>
      </c>
      <c r="AH30" s="522">
        <v>26</v>
      </c>
      <c r="AI30" s="24">
        <f t="shared" si="22"/>
        <v>0</v>
      </c>
      <c r="AJ30" s="25" t="str">
        <f t="shared" si="3"/>
        <v/>
      </c>
      <c r="AK30" s="178">
        <f t="shared" si="4"/>
        <v>2.6000000000000001E-9</v>
      </c>
      <c r="AL30" s="178">
        <f t="shared" si="5"/>
        <v>2.6000000000000001E-9</v>
      </c>
      <c r="AM30" s="594">
        <f t="shared" si="34"/>
        <v>3E-11</v>
      </c>
      <c r="AO30" s="24">
        <f>IF($O30=0,0,IF(AP30=0,0,IF(COUNTIF(AP$5:AP30,AP30)&gt;1,0,MAX(AO$5:AO29)+1)))</f>
        <v>0</v>
      </c>
      <c r="AP30" s="521">
        <f>IF(OR($O30=0,$O30&gt;S!$I$8),0,VLOOKUP($O30,S!$D$9:$AF$10,29,FALSE))</f>
        <v>0</v>
      </c>
      <c r="AQ30" s="601">
        <f t="shared" si="24"/>
        <v>0</v>
      </c>
      <c r="AR30" s="522">
        <v>26</v>
      </c>
      <c r="AS30" s="24">
        <f t="shared" si="6"/>
        <v>0</v>
      </c>
      <c r="AT30" s="25" t="str">
        <f t="shared" si="7"/>
        <v/>
      </c>
      <c r="AU30" s="178">
        <f t="shared" si="8"/>
        <v>2.6000000000000001E-9</v>
      </c>
      <c r="AV30" s="178">
        <f t="shared" si="9"/>
        <v>2.6000000000000001E-9</v>
      </c>
      <c r="AW30" s="594">
        <f t="shared" si="35"/>
        <v>3E-11</v>
      </c>
      <c r="AY30" s="24">
        <f>IF($O30=0,0,IF(AZ30=0,0,IF(COUNTIF(AZ$5:AZ30,AZ30)&gt;1,0,MAX(AY$5:AY29)+1)))</f>
        <v>0</v>
      </c>
      <c r="AZ30" s="521">
        <f>IF(OR($O30=0,$O30&gt;S!$I$8),0,VLOOKUP($P30,O!$O$9:$AJ$10,12,FALSE))</f>
        <v>0</v>
      </c>
      <c r="BA30" s="601">
        <f t="shared" si="26"/>
        <v>0</v>
      </c>
      <c r="BB30" s="522">
        <v>26</v>
      </c>
      <c r="BC30" s="24">
        <f t="shared" si="27"/>
        <v>0</v>
      </c>
      <c r="BD30" s="25" t="str">
        <f t="shared" si="10"/>
        <v/>
      </c>
      <c r="BE30" s="178">
        <f t="shared" si="11"/>
        <v>2.6000000000000001E-9</v>
      </c>
      <c r="BF30" s="178">
        <f t="shared" si="12"/>
        <v>2.6000000000000001E-9</v>
      </c>
      <c r="BG30" s="594">
        <f t="shared" si="36"/>
        <v>3E-11</v>
      </c>
    </row>
    <row r="31" spans="3:59" x14ac:dyDescent="0.2">
      <c r="C31" s="599"/>
      <c r="D31" s="599"/>
      <c r="E31" s="599"/>
      <c r="F31" s="599"/>
      <c r="G31" s="599"/>
      <c r="I31" s="534">
        <f t="shared" si="13"/>
        <v>1900</v>
      </c>
      <c r="J31" s="535">
        <f t="shared" si="14"/>
        <v>19001</v>
      </c>
      <c r="K31" s="534" t="str">
        <f t="shared" si="15"/>
        <v>190001</v>
      </c>
      <c r="L31" s="536">
        <f t="shared" si="16"/>
        <v>190000</v>
      </c>
      <c r="M31" s="537">
        <f t="shared" si="17"/>
        <v>19000100</v>
      </c>
      <c r="N31" s="25">
        <v>27</v>
      </c>
      <c r="O31" s="518">
        <f>IF(N31&gt;S!$I$8,0,N31)</f>
        <v>0</v>
      </c>
      <c r="P31" s="519">
        <f>IF(OR($O31=0,$O31&gt;S!$I$8),0,VLOOKUP($O31,S!$D$9:$AF$10,14,FALSE))</f>
        <v>0</v>
      </c>
      <c r="Q31" s="519">
        <f>IF(OR($O31=0,$O31&gt;S!$I$8),0,VLOOKUP($O31,S!$D$9:$AF$10,6,FALSE))</f>
        <v>0</v>
      </c>
      <c r="R31" s="548">
        <f>IF(OR($O31=0,$O31&gt;S!$I$8),0,VLOOKUP($O31,S!$D$9:$AF$10,24,FALSE))</f>
        <v>0</v>
      </c>
      <c r="S31" s="521">
        <f>IF(OR($O31=0,$O31&gt;S!$I$8),0,VLOOKUP($O31,S!$D$9:$AF$10,23,FALSE))</f>
        <v>0</v>
      </c>
      <c r="U31" s="24">
        <f>IF($O31=0,0,IF(V31=0,0,IF(COUNTIF(V$5:V31,V31)&gt;1,0,MAX(U$5:U30)+1)))</f>
        <v>0</v>
      </c>
      <c r="V31" s="521">
        <f>IF(OR($O31=0,$O31&gt;S!$I$8),0,VLOOKUP($O31,S!$D$9:$AF$10,22,FALSE))</f>
        <v>0</v>
      </c>
      <c r="W31" s="601">
        <f t="shared" si="18"/>
        <v>0</v>
      </c>
      <c r="X31" s="522">
        <v>27</v>
      </c>
      <c r="Y31" s="24">
        <f t="shared" si="19"/>
        <v>0</v>
      </c>
      <c r="Z31" s="25" t="str">
        <f t="shared" si="0"/>
        <v/>
      </c>
      <c r="AA31" s="178">
        <f t="shared" si="1"/>
        <v>2.7000000000000002E-9</v>
      </c>
      <c r="AB31" s="178">
        <f t="shared" si="2"/>
        <v>2.7000000000000002E-9</v>
      </c>
      <c r="AC31" s="594">
        <f t="shared" si="33"/>
        <v>3.1000000000000003E-11</v>
      </c>
      <c r="AE31" s="24">
        <f>IF($O31=0,0,IF(AF31=0,0,IF(COUNTIF(AF$5:AF31,AF31)&gt;1,0,MAX(AE$5:AE30)+1)))</f>
        <v>0</v>
      </c>
      <c r="AF31" s="521">
        <f>IF(OR($O31=0,$O31&gt;S!$I$8),0,VLOOKUP($O31,S!$D$9:$AF$10,28,FALSE))</f>
        <v>0</v>
      </c>
      <c r="AG31" s="601">
        <f t="shared" si="21"/>
        <v>0</v>
      </c>
      <c r="AH31" s="522">
        <v>27</v>
      </c>
      <c r="AI31" s="24">
        <f t="shared" si="22"/>
        <v>0</v>
      </c>
      <c r="AJ31" s="25" t="str">
        <f t="shared" si="3"/>
        <v/>
      </c>
      <c r="AK31" s="178">
        <f t="shared" si="4"/>
        <v>2.7000000000000002E-9</v>
      </c>
      <c r="AL31" s="178">
        <f t="shared" si="5"/>
        <v>2.7000000000000002E-9</v>
      </c>
      <c r="AM31" s="594">
        <f t="shared" si="34"/>
        <v>3.1000000000000003E-11</v>
      </c>
      <c r="AO31" s="24">
        <f>IF($O31=0,0,IF(AP31=0,0,IF(COUNTIF(AP$5:AP31,AP31)&gt;1,0,MAX(AO$5:AO30)+1)))</f>
        <v>0</v>
      </c>
      <c r="AP31" s="521">
        <f>IF(OR($O31=0,$O31&gt;S!$I$8),0,VLOOKUP($O31,S!$D$9:$AF$10,29,FALSE))</f>
        <v>0</v>
      </c>
      <c r="AQ31" s="601">
        <f t="shared" si="24"/>
        <v>0</v>
      </c>
      <c r="AR31" s="522">
        <v>27</v>
      </c>
      <c r="AS31" s="24">
        <f t="shared" si="6"/>
        <v>0</v>
      </c>
      <c r="AT31" s="25" t="str">
        <f t="shared" si="7"/>
        <v/>
      </c>
      <c r="AU31" s="178">
        <f t="shared" si="8"/>
        <v>2.7000000000000002E-9</v>
      </c>
      <c r="AV31" s="178">
        <f t="shared" si="9"/>
        <v>2.7000000000000002E-9</v>
      </c>
      <c r="AW31" s="594">
        <f t="shared" si="35"/>
        <v>3.1000000000000003E-11</v>
      </c>
      <c r="AY31" s="24">
        <f>IF($O31=0,0,IF(AZ31=0,0,IF(COUNTIF(AZ$5:AZ31,AZ31)&gt;1,0,MAX(AY$5:AY30)+1)))</f>
        <v>0</v>
      </c>
      <c r="AZ31" s="521">
        <f>IF(OR($O31=0,$O31&gt;S!$I$8),0,VLOOKUP($P31,O!$O$9:$AJ$10,12,FALSE))</f>
        <v>0</v>
      </c>
      <c r="BA31" s="601">
        <f t="shared" si="26"/>
        <v>0</v>
      </c>
      <c r="BB31" s="522">
        <v>27</v>
      </c>
      <c r="BC31" s="24">
        <f t="shared" si="27"/>
        <v>0</v>
      </c>
      <c r="BD31" s="25" t="str">
        <f t="shared" si="10"/>
        <v/>
      </c>
      <c r="BE31" s="178">
        <f t="shared" si="11"/>
        <v>2.7000000000000002E-9</v>
      </c>
      <c r="BF31" s="178">
        <f t="shared" si="12"/>
        <v>2.7000000000000002E-9</v>
      </c>
      <c r="BG31" s="594">
        <f t="shared" si="36"/>
        <v>3.1000000000000003E-11</v>
      </c>
    </row>
    <row r="32" spans="3:59" x14ac:dyDescent="0.2">
      <c r="C32" s="599"/>
      <c r="D32" s="599"/>
      <c r="E32" s="599"/>
      <c r="F32" s="599"/>
      <c r="G32" s="599"/>
      <c r="I32" s="534">
        <f t="shared" si="13"/>
        <v>1900</v>
      </c>
      <c r="J32" s="535">
        <f t="shared" si="14"/>
        <v>19001</v>
      </c>
      <c r="K32" s="534" t="str">
        <f t="shared" si="15"/>
        <v>190001</v>
      </c>
      <c r="L32" s="536">
        <f t="shared" si="16"/>
        <v>190000</v>
      </c>
      <c r="M32" s="537">
        <f t="shared" si="17"/>
        <v>19000100</v>
      </c>
      <c r="N32" s="25">
        <v>28</v>
      </c>
      <c r="O32" s="518">
        <f>IF(N32&gt;S!$I$8,0,N32)</f>
        <v>0</v>
      </c>
      <c r="P32" s="519">
        <f>IF(OR($O32=0,$O32&gt;S!$I$8),0,VLOOKUP($O32,S!$D$9:$AF$10,14,FALSE))</f>
        <v>0</v>
      </c>
      <c r="Q32" s="519">
        <f>IF(OR($O32=0,$O32&gt;S!$I$8),0,VLOOKUP($O32,S!$D$9:$AF$10,6,FALSE))</f>
        <v>0</v>
      </c>
      <c r="R32" s="548">
        <f>IF(OR($O32=0,$O32&gt;S!$I$8),0,VLOOKUP($O32,S!$D$9:$AF$10,24,FALSE))</f>
        <v>0</v>
      </c>
      <c r="S32" s="521">
        <f>IF(OR($O32=0,$O32&gt;S!$I$8),0,VLOOKUP($O32,S!$D$9:$AF$10,23,FALSE))</f>
        <v>0</v>
      </c>
      <c r="U32" s="24">
        <f>IF($O32=0,0,IF(V32=0,0,IF(COUNTIF(V$5:V32,V32)&gt;1,0,MAX(U$5:U31)+1)))</f>
        <v>0</v>
      </c>
      <c r="V32" s="521">
        <f>IF(OR($O32=0,$O32&gt;S!$I$8),0,VLOOKUP($O32,S!$D$9:$AF$10,22,FALSE))</f>
        <v>0</v>
      </c>
      <c r="W32" s="601">
        <f t="shared" si="18"/>
        <v>0</v>
      </c>
      <c r="X32" s="522">
        <v>28</v>
      </c>
      <c r="Y32" s="24">
        <f t="shared" si="19"/>
        <v>0</v>
      </c>
      <c r="Z32" s="25" t="str">
        <f t="shared" si="0"/>
        <v/>
      </c>
      <c r="AA32" s="178">
        <f t="shared" si="1"/>
        <v>2.7999999999999998E-9</v>
      </c>
      <c r="AB32" s="178">
        <f t="shared" si="2"/>
        <v>2.7999999999999998E-9</v>
      </c>
      <c r="AC32" s="594">
        <f t="shared" si="33"/>
        <v>3.1999999999999999E-11</v>
      </c>
      <c r="AE32" s="24">
        <f>IF($O32=0,0,IF(AF32=0,0,IF(COUNTIF(AF$5:AF32,AF32)&gt;1,0,MAX(AE$5:AE31)+1)))</f>
        <v>0</v>
      </c>
      <c r="AF32" s="521">
        <f>IF(OR($O32=0,$O32&gt;S!$I$8),0,VLOOKUP($O32,S!$D$9:$AF$10,28,FALSE))</f>
        <v>0</v>
      </c>
      <c r="AG32" s="601">
        <f t="shared" si="21"/>
        <v>0</v>
      </c>
      <c r="AH32" s="522">
        <v>28</v>
      </c>
      <c r="AI32" s="24">
        <f t="shared" si="22"/>
        <v>0</v>
      </c>
      <c r="AJ32" s="25" t="str">
        <f t="shared" si="3"/>
        <v/>
      </c>
      <c r="AK32" s="178">
        <f t="shared" si="4"/>
        <v>2.7999999999999998E-9</v>
      </c>
      <c r="AL32" s="178">
        <f t="shared" si="5"/>
        <v>2.7999999999999998E-9</v>
      </c>
      <c r="AM32" s="594">
        <f t="shared" si="34"/>
        <v>3.1999999999999999E-11</v>
      </c>
      <c r="AO32" s="24">
        <f>IF($O32=0,0,IF(AP32=0,0,IF(COUNTIF(AP$5:AP32,AP32)&gt;1,0,MAX(AO$5:AO31)+1)))</f>
        <v>0</v>
      </c>
      <c r="AP32" s="521">
        <f>IF(OR($O32=0,$O32&gt;S!$I$8),0,VLOOKUP($O32,S!$D$9:$AF$10,29,FALSE))</f>
        <v>0</v>
      </c>
      <c r="AQ32" s="601">
        <f t="shared" si="24"/>
        <v>0</v>
      </c>
      <c r="AR32" s="522">
        <v>28</v>
      </c>
      <c r="AS32" s="24">
        <f t="shared" si="6"/>
        <v>0</v>
      </c>
      <c r="AT32" s="25" t="str">
        <f t="shared" si="7"/>
        <v/>
      </c>
      <c r="AU32" s="178">
        <f t="shared" si="8"/>
        <v>2.7999999999999998E-9</v>
      </c>
      <c r="AV32" s="178">
        <f t="shared" si="9"/>
        <v>2.7999999999999998E-9</v>
      </c>
      <c r="AW32" s="594">
        <f t="shared" si="35"/>
        <v>3.1999999999999999E-11</v>
      </c>
      <c r="AY32" s="24">
        <f>IF($O32=0,0,IF(AZ32=0,0,IF(COUNTIF(AZ$5:AZ32,AZ32)&gt;1,0,MAX(AY$5:AY31)+1)))</f>
        <v>0</v>
      </c>
      <c r="AZ32" s="521">
        <f>IF(OR($O32=0,$O32&gt;S!$I$8),0,VLOOKUP($P32,O!$O$9:$AJ$10,12,FALSE))</f>
        <v>0</v>
      </c>
      <c r="BA32" s="601">
        <f t="shared" si="26"/>
        <v>0</v>
      </c>
      <c r="BB32" s="522">
        <v>28</v>
      </c>
      <c r="BC32" s="24">
        <f t="shared" si="27"/>
        <v>0</v>
      </c>
      <c r="BD32" s="25" t="str">
        <f t="shared" si="10"/>
        <v/>
      </c>
      <c r="BE32" s="178">
        <f t="shared" si="11"/>
        <v>2.7999999999999998E-9</v>
      </c>
      <c r="BF32" s="178">
        <f t="shared" si="12"/>
        <v>2.7999999999999998E-9</v>
      </c>
      <c r="BG32" s="594">
        <f t="shared" si="36"/>
        <v>3.1999999999999999E-11</v>
      </c>
    </row>
    <row r="33" spans="3:59" x14ac:dyDescent="0.2">
      <c r="C33" s="599"/>
      <c r="D33" s="599"/>
      <c r="E33" s="599"/>
      <c r="F33" s="599"/>
      <c r="G33" s="599"/>
      <c r="I33" s="534">
        <f t="shared" si="13"/>
        <v>1900</v>
      </c>
      <c r="J33" s="535">
        <f t="shared" si="14"/>
        <v>19001</v>
      </c>
      <c r="K33" s="534" t="str">
        <f t="shared" si="15"/>
        <v>190001</v>
      </c>
      <c r="L33" s="536">
        <f t="shared" si="16"/>
        <v>190000</v>
      </c>
      <c r="M33" s="537">
        <f t="shared" si="17"/>
        <v>19000100</v>
      </c>
      <c r="N33" s="25">
        <v>29</v>
      </c>
      <c r="O33" s="518">
        <f>IF(N33&gt;S!$I$8,0,N33)</f>
        <v>0</v>
      </c>
      <c r="P33" s="519">
        <f>IF(OR($O33=0,$O33&gt;S!$I$8),0,VLOOKUP($O33,S!$D$9:$AF$10,14,FALSE))</f>
        <v>0</v>
      </c>
      <c r="Q33" s="519">
        <f>IF(OR($O33=0,$O33&gt;S!$I$8),0,VLOOKUP($O33,S!$D$9:$AF$10,6,FALSE))</f>
        <v>0</v>
      </c>
      <c r="R33" s="548">
        <f>IF(OR($O33=0,$O33&gt;S!$I$8),0,VLOOKUP($O33,S!$D$9:$AF$10,24,FALSE))</f>
        <v>0</v>
      </c>
      <c r="S33" s="521">
        <f>IF(OR($O33=0,$O33&gt;S!$I$8),0,VLOOKUP($O33,S!$D$9:$AF$10,23,FALSE))</f>
        <v>0</v>
      </c>
      <c r="U33" s="24">
        <f>IF($O33=0,0,IF(V33=0,0,IF(COUNTIF(V$5:V33,V33)&gt;1,0,MAX(U$5:U32)+1)))</f>
        <v>0</v>
      </c>
      <c r="V33" s="521">
        <f>IF(OR($O33=0,$O33&gt;S!$I$8),0,VLOOKUP($O33,S!$D$9:$AF$10,22,FALSE))</f>
        <v>0</v>
      </c>
      <c r="W33" s="601">
        <f t="shared" si="18"/>
        <v>0</v>
      </c>
      <c r="X33" s="522">
        <v>29</v>
      </c>
      <c r="Y33" s="24">
        <f t="shared" si="19"/>
        <v>0</v>
      </c>
      <c r="Z33" s="25" t="str">
        <f t="shared" si="0"/>
        <v/>
      </c>
      <c r="AA33" s="178">
        <f t="shared" si="1"/>
        <v>2.8999999999999999E-9</v>
      </c>
      <c r="AB33" s="178">
        <f t="shared" si="2"/>
        <v>2.8999999999999999E-9</v>
      </c>
      <c r="AC33" s="594">
        <f t="shared" si="33"/>
        <v>3.3000000000000002E-11</v>
      </c>
      <c r="AE33" s="24">
        <f>IF($O33=0,0,IF(AF33=0,0,IF(COUNTIF(AF$5:AF33,AF33)&gt;1,0,MAX(AE$5:AE32)+1)))</f>
        <v>0</v>
      </c>
      <c r="AF33" s="521">
        <f>IF(OR($O33=0,$O33&gt;S!$I$8),0,VLOOKUP($O33,S!$D$9:$AF$10,28,FALSE))</f>
        <v>0</v>
      </c>
      <c r="AG33" s="601">
        <f t="shared" si="21"/>
        <v>0</v>
      </c>
      <c r="AH33" s="522">
        <v>29</v>
      </c>
      <c r="AI33" s="24">
        <f t="shared" si="22"/>
        <v>0</v>
      </c>
      <c r="AJ33" s="25" t="str">
        <f t="shared" si="3"/>
        <v/>
      </c>
      <c r="AK33" s="178">
        <f t="shared" si="4"/>
        <v>2.8999999999999999E-9</v>
      </c>
      <c r="AL33" s="178">
        <f t="shared" si="5"/>
        <v>2.8999999999999999E-9</v>
      </c>
      <c r="AM33" s="594">
        <f t="shared" si="34"/>
        <v>3.3000000000000002E-11</v>
      </c>
      <c r="AO33" s="24">
        <f>IF($O33=0,0,IF(AP33=0,0,IF(COUNTIF(AP$5:AP33,AP33)&gt;1,0,MAX(AO$5:AO32)+1)))</f>
        <v>0</v>
      </c>
      <c r="AP33" s="521">
        <f>IF(OR($O33=0,$O33&gt;S!$I$8),0,VLOOKUP($O33,S!$D$9:$AF$10,29,FALSE))</f>
        <v>0</v>
      </c>
      <c r="AQ33" s="601">
        <f t="shared" si="24"/>
        <v>0</v>
      </c>
      <c r="AR33" s="522">
        <v>29</v>
      </c>
      <c r="AS33" s="24">
        <f t="shared" si="6"/>
        <v>0</v>
      </c>
      <c r="AT33" s="25" t="str">
        <f t="shared" si="7"/>
        <v/>
      </c>
      <c r="AU33" s="178">
        <f t="shared" si="8"/>
        <v>2.8999999999999999E-9</v>
      </c>
      <c r="AV33" s="178">
        <f t="shared" si="9"/>
        <v>2.8999999999999999E-9</v>
      </c>
      <c r="AW33" s="594">
        <f t="shared" si="35"/>
        <v>3.3000000000000002E-11</v>
      </c>
      <c r="AY33" s="24">
        <f>IF($O33=0,0,IF(AZ33=0,0,IF(COUNTIF(AZ$5:AZ33,AZ33)&gt;1,0,MAX(AY$5:AY32)+1)))</f>
        <v>0</v>
      </c>
      <c r="AZ33" s="521">
        <f>IF(OR($O33=0,$O33&gt;S!$I$8),0,VLOOKUP($P33,O!$O$9:$AJ$10,12,FALSE))</f>
        <v>0</v>
      </c>
      <c r="BA33" s="601">
        <f t="shared" si="26"/>
        <v>0</v>
      </c>
      <c r="BB33" s="522">
        <v>29</v>
      </c>
      <c r="BC33" s="24">
        <f t="shared" si="27"/>
        <v>0</v>
      </c>
      <c r="BD33" s="25" t="str">
        <f t="shared" si="10"/>
        <v/>
      </c>
      <c r="BE33" s="178">
        <f t="shared" si="11"/>
        <v>2.8999999999999999E-9</v>
      </c>
      <c r="BF33" s="178">
        <f t="shared" si="12"/>
        <v>2.8999999999999999E-9</v>
      </c>
      <c r="BG33" s="594">
        <f t="shared" si="36"/>
        <v>3.3000000000000002E-11</v>
      </c>
    </row>
    <row r="34" spans="3:59" x14ac:dyDescent="0.2">
      <c r="C34" s="599"/>
      <c r="D34" s="599"/>
      <c r="E34" s="599"/>
      <c r="F34" s="599"/>
      <c r="G34" s="599"/>
      <c r="I34" s="534">
        <f t="shared" si="13"/>
        <v>1900</v>
      </c>
      <c r="J34" s="535">
        <f t="shared" si="14"/>
        <v>19001</v>
      </c>
      <c r="K34" s="534" t="str">
        <f t="shared" si="15"/>
        <v>190001</v>
      </c>
      <c r="L34" s="536">
        <f t="shared" si="16"/>
        <v>190000</v>
      </c>
      <c r="M34" s="537">
        <f t="shared" si="17"/>
        <v>19000100</v>
      </c>
      <c r="N34" s="25">
        <v>30</v>
      </c>
      <c r="O34" s="518">
        <f>IF(N34&gt;S!$I$8,0,N34)</f>
        <v>0</v>
      </c>
      <c r="P34" s="519">
        <f>IF(OR($O34=0,$O34&gt;S!$I$8),0,VLOOKUP($O34,S!$D$9:$AF$10,14,FALSE))</f>
        <v>0</v>
      </c>
      <c r="Q34" s="519">
        <f>IF(OR($O34=0,$O34&gt;S!$I$8),0,VLOOKUP($O34,S!$D$9:$AF$10,6,FALSE))</f>
        <v>0</v>
      </c>
      <c r="R34" s="548">
        <f>IF(OR($O34=0,$O34&gt;S!$I$8),0,VLOOKUP($O34,S!$D$9:$AF$10,24,FALSE))</f>
        <v>0</v>
      </c>
      <c r="S34" s="521">
        <f>IF(OR($O34=0,$O34&gt;S!$I$8),0,VLOOKUP($O34,S!$D$9:$AF$10,23,FALSE))</f>
        <v>0</v>
      </c>
      <c r="U34" s="24">
        <f>IF($O34=0,0,IF(V34=0,0,IF(COUNTIF(V$5:V34,V34)&gt;1,0,MAX(U$5:U33)+1)))</f>
        <v>0</v>
      </c>
      <c r="V34" s="521">
        <f>IF(OR($O34=0,$O34&gt;S!$I$8),0,VLOOKUP($O34,S!$D$9:$AF$10,22,FALSE))</f>
        <v>0</v>
      </c>
      <c r="W34" s="601">
        <f t="shared" si="18"/>
        <v>0</v>
      </c>
      <c r="X34" s="522">
        <v>30</v>
      </c>
      <c r="Y34" s="24">
        <f t="shared" si="19"/>
        <v>0</v>
      </c>
      <c r="Z34" s="25" t="str">
        <f t="shared" si="0"/>
        <v/>
      </c>
      <c r="AA34" s="178">
        <f t="shared" si="1"/>
        <v>3E-9</v>
      </c>
      <c r="AB34" s="178">
        <f t="shared" si="2"/>
        <v>3E-9</v>
      </c>
      <c r="AC34" s="594">
        <f t="shared" si="33"/>
        <v>3.3999999999999999E-11</v>
      </c>
      <c r="AE34" s="24">
        <f>IF($O34=0,0,IF(AF34=0,0,IF(COUNTIF(AF$5:AF34,AF34)&gt;1,0,MAX(AE$5:AE33)+1)))</f>
        <v>0</v>
      </c>
      <c r="AF34" s="521">
        <f>IF(OR($O34=0,$O34&gt;S!$I$8),0,VLOOKUP($O34,S!$D$9:$AF$10,28,FALSE))</f>
        <v>0</v>
      </c>
      <c r="AG34" s="601">
        <f t="shared" si="21"/>
        <v>0</v>
      </c>
      <c r="AH34" s="522">
        <v>30</v>
      </c>
      <c r="AI34" s="24">
        <f t="shared" si="22"/>
        <v>0</v>
      </c>
      <c r="AJ34" s="25" t="str">
        <f t="shared" si="3"/>
        <v/>
      </c>
      <c r="AK34" s="178">
        <f t="shared" si="4"/>
        <v>3E-9</v>
      </c>
      <c r="AL34" s="178">
        <f t="shared" si="5"/>
        <v>3E-9</v>
      </c>
      <c r="AM34" s="594">
        <f t="shared" si="34"/>
        <v>3.3999999999999999E-11</v>
      </c>
      <c r="AO34" s="24">
        <f>IF($O34=0,0,IF(AP34=0,0,IF(COUNTIF(AP$5:AP34,AP34)&gt;1,0,MAX(AO$5:AO33)+1)))</f>
        <v>0</v>
      </c>
      <c r="AP34" s="521">
        <f>IF(OR($O34=0,$O34&gt;S!$I$8),0,VLOOKUP($O34,S!$D$9:$AF$10,29,FALSE))</f>
        <v>0</v>
      </c>
      <c r="AQ34" s="601">
        <f t="shared" si="24"/>
        <v>0</v>
      </c>
      <c r="AR34" s="522">
        <v>30</v>
      </c>
      <c r="AS34" s="24">
        <f t="shared" si="6"/>
        <v>0</v>
      </c>
      <c r="AT34" s="25" t="str">
        <f t="shared" si="7"/>
        <v/>
      </c>
      <c r="AU34" s="178">
        <f t="shared" si="8"/>
        <v>3E-9</v>
      </c>
      <c r="AV34" s="178">
        <f t="shared" si="9"/>
        <v>3E-9</v>
      </c>
      <c r="AW34" s="594">
        <f t="shared" si="35"/>
        <v>3.3999999999999999E-11</v>
      </c>
      <c r="AY34" s="24">
        <f>IF($O34=0,0,IF(AZ34=0,0,IF(COUNTIF(AZ$5:AZ34,AZ34)&gt;1,0,MAX(AY$5:AY33)+1)))</f>
        <v>0</v>
      </c>
      <c r="AZ34" s="521">
        <f>IF(OR($O34=0,$O34&gt;S!$I$8),0,VLOOKUP($P34,O!$O$9:$AJ$10,12,FALSE))</f>
        <v>0</v>
      </c>
      <c r="BA34" s="601">
        <f t="shared" si="26"/>
        <v>0</v>
      </c>
      <c r="BB34" s="522">
        <v>30</v>
      </c>
      <c r="BC34" s="24">
        <f t="shared" si="27"/>
        <v>0</v>
      </c>
      <c r="BD34" s="25" t="str">
        <f t="shared" si="10"/>
        <v/>
      </c>
      <c r="BE34" s="178">
        <f t="shared" si="11"/>
        <v>3E-9</v>
      </c>
      <c r="BF34" s="178">
        <f t="shared" si="12"/>
        <v>3E-9</v>
      </c>
      <c r="BG34" s="594">
        <f t="shared" si="36"/>
        <v>3.3999999999999999E-11</v>
      </c>
    </row>
    <row r="35" spans="3:59" x14ac:dyDescent="0.2">
      <c r="C35" s="599"/>
      <c r="D35" s="599"/>
      <c r="E35" s="599"/>
      <c r="F35" s="599"/>
      <c r="G35" s="599"/>
      <c r="I35" s="534">
        <f t="shared" si="13"/>
        <v>1900</v>
      </c>
      <c r="J35" s="535">
        <f t="shared" si="14"/>
        <v>19001</v>
      </c>
      <c r="K35" s="534" t="str">
        <f t="shared" si="15"/>
        <v>190001</v>
      </c>
      <c r="L35" s="536">
        <f t="shared" si="16"/>
        <v>190000</v>
      </c>
      <c r="M35" s="537">
        <f t="shared" si="17"/>
        <v>19000100</v>
      </c>
      <c r="N35" s="25">
        <v>31</v>
      </c>
      <c r="O35" s="518">
        <f>IF(N35&gt;S!$I$8,0,N35)</f>
        <v>0</v>
      </c>
      <c r="P35" s="519">
        <f>IF(OR($O35=0,$O35&gt;S!$I$8),0,VLOOKUP($O35,S!$D$9:$AF$10,14,FALSE))</f>
        <v>0</v>
      </c>
      <c r="Q35" s="519">
        <f>IF(OR($O35=0,$O35&gt;S!$I$8),0,VLOOKUP($O35,S!$D$9:$AF$10,6,FALSE))</f>
        <v>0</v>
      </c>
      <c r="R35" s="548">
        <f>IF(OR($O35=0,$O35&gt;S!$I$8),0,VLOOKUP($O35,S!$D$9:$AF$10,24,FALSE))</f>
        <v>0</v>
      </c>
      <c r="S35" s="521">
        <f>IF(OR($O35=0,$O35&gt;S!$I$8),0,VLOOKUP($O35,S!$D$9:$AF$10,23,FALSE))</f>
        <v>0</v>
      </c>
      <c r="U35" s="24">
        <f>IF($O35=0,0,IF(V35=0,0,IF(COUNTIF(V$5:V35,V35)&gt;1,0,MAX(U$5:U34)+1)))</f>
        <v>0</v>
      </c>
      <c r="V35" s="521">
        <f>IF(OR($O35=0,$O35&gt;S!$I$8),0,VLOOKUP($O35,S!$D$9:$AF$10,22,FALSE))</f>
        <v>0</v>
      </c>
      <c r="W35" s="601">
        <f t="shared" si="18"/>
        <v>0</v>
      </c>
      <c r="X35" s="522">
        <v>31</v>
      </c>
      <c r="Y35" s="24">
        <f t="shared" si="19"/>
        <v>0</v>
      </c>
      <c r="Z35" s="25" t="str">
        <f t="shared" si="0"/>
        <v/>
      </c>
      <c r="AA35" s="178">
        <f t="shared" si="1"/>
        <v>3.1E-9</v>
      </c>
      <c r="AB35" s="178">
        <f t="shared" si="2"/>
        <v>3.1E-9</v>
      </c>
      <c r="AC35" s="594">
        <f t="shared" si="33"/>
        <v>3.5000000000000002E-11</v>
      </c>
      <c r="AE35" s="24">
        <f>IF($O35=0,0,IF(AF35=0,0,IF(COUNTIF(AF$5:AF35,AF35)&gt;1,0,MAX(AE$5:AE34)+1)))</f>
        <v>0</v>
      </c>
      <c r="AF35" s="521">
        <f>IF(OR($O35=0,$O35&gt;S!$I$8),0,VLOOKUP($O35,S!$D$9:$AF$10,28,FALSE))</f>
        <v>0</v>
      </c>
      <c r="AG35" s="601">
        <f t="shared" si="21"/>
        <v>0</v>
      </c>
      <c r="AH35" s="522">
        <v>31</v>
      </c>
      <c r="AI35" s="24">
        <f t="shared" si="22"/>
        <v>0</v>
      </c>
      <c r="AJ35" s="25" t="str">
        <f t="shared" si="3"/>
        <v/>
      </c>
      <c r="AK35" s="178">
        <f t="shared" si="4"/>
        <v>3.1E-9</v>
      </c>
      <c r="AL35" s="178">
        <f t="shared" si="5"/>
        <v>3.1E-9</v>
      </c>
      <c r="AM35" s="594">
        <f t="shared" si="34"/>
        <v>3.5000000000000002E-11</v>
      </c>
      <c r="AO35" s="24">
        <f>IF($O35=0,0,IF(AP35=0,0,IF(COUNTIF(AP$5:AP35,AP35)&gt;1,0,MAX(AO$5:AO34)+1)))</f>
        <v>0</v>
      </c>
      <c r="AP35" s="521">
        <f>IF(OR($O35=0,$O35&gt;S!$I$8),0,VLOOKUP($O35,S!$D$9:$AF$10,29,FALSE))</f>
        <v>0</v>
      </c>
      <c r="AQ35" s="601">
        <f t="shared" si="24"/>
        <v>0</v>
      </c>
      <c r="AR35" s="522">
        <v>31</v>
      </c>
      <c r="AS35" s="24">
        <f t="shared" si="6"/>
        <v>0</v>
      </c>
      <c r="AT35" s="25" t="str">
        <f t="shared" si="7"/>
        <v/>
      </c>
      <c r="AU35" s="178">
        <f t="shared" si="8"/>
        <v>3.1E-9</v>
      </c>
      <c r="AV35" s="178">
        <f t="shared" si="9"/>
        <v>3.1E-9</v>
      </c>
      <c r="AW35" s="594">
        <f t="shared" si="35"/>
        <v>3.5000000000000002E-11</v>
      </c>
      <c r="AY35" s="24">
        <f>IF($O35=0,0,IF(AZ35=0,0,IF(COUNTIF(AZ$5:AZ35,AZ35)&gt;1,0,MAX(AY$5:AY34)+1)))</f>
        <v>0</v>
      </c>
      <c r="AZ35" s="521">
        <f>IF(OR($O35=0,$O35&gt;S!$I$8),0,VLOOKUP($P35,O!$O$9:$AJ$10,12,FALSE))</f>
        <v>0</v>
      </c>
      <c r="BA35" s="601">
        <f t="shared" si="26"/>
        <v>0</v>
      </c>
      <c r="BB35" s="522">
        <v>31</v>
      </c>
      <c r="BC35" s="24">
        <f t="shared" si="27"/>
        <v>0</v>
      </c>
      <c r="BD35" s="25" t="str">
        <f t="shared" si="10"/>
        <v/>
      </c>
      <c r="BE35" s="178">
        <f t="shared" si="11"/>
        <v>3.1E-9</v>
      </c>
      <c r="BF35" s="178">
        <f t="shared" si="12"/>
        <v>3.1E-9</v>
      </c>
      <c r="BG35" s="594">
        <f t="shared" si="36"/>
        <v>3.5000000000000002E-11</v>
      </c>
    </row>
    <row r="36" spans="3:59" x14ac:dyDescent="0.2">
      <c r="C36" s="599"/>
      <c r="D36" s="599"/>
      <c r="E36" s="599"/>
      <c r="F36" s="599"/>
      <c r="G36" s="599"/>
      <c r="I36" s="534">
        <f t="shared" si="13"/>
        <v>1900</v>
      </c>
      <c r="J36" s="535">
        <f t="shared" si="14"/>
        <v>19001</v>
      </c>
      <c r="K36" s="534" t="str">
        <f t="shared" si="15"/>
        <v>190001</v>
      </c>
      <c r="L36" s="536">
        <f t="shared" si="16"/>
        <v>190000</v>
      </c>
      <c r="M36" s="537">
        <f t="shared" si="17"/>
        <v>19000100</v>
      </c>
      <c r="N36" s="25">
        <v>32</v>
      </c>
      <c r="O36" s="518">
        <f>IF(N36&gt;S!$I$8,0,N36)</f>
        <v>0</v>
      </c>
      <c r="P36" s="519">
        <f>IF(OR($O36=0,$O36&gt;S!$I$8),0,VLOOKUP($O36,S!$D$9:$AF$10,14,FALSE))</f>
        <v>0</v>
      </c>
      <c r="Q36" s="519">
        <f>IF(OR($O36=0,$O36&gt;S!$I$8),0,VLOOKUP($O36,S!$D$9:$AF$10,6,FALSE))</f>
        <v>0</v>
      </c>
      <c r="R36" s="548">
        <f>IF(OR($O36=0,$O36&gt;S!$I$8),0,VLOOKUP($O36,S!$D$9:$AF$10,24,FALSE))</f>
        <v>0</v>
      </c>
      <c r="S36" s="521">
        <f>IF(OR($O36=0,$O36&gt;S!$I$8),0,VLOOKUP($O36,S!$D$9:$AF$10,23,FALSE))</f>
        <v>0</v>
      </c>
      <c r="U36" s="24">
        <f>IF($O36=0,0,IF(V36=0,0,IF(COUNTIF(V$5:V36,V36)&gt;1,0,MAX(U$5:U35)+1)))</f>
        <v>0</v>
      </c>
      <c r="V36" s="521">
        <f>IF(OR($O36=0,$O36&gt;S!$I$8),0,VLOOKUP($O36,S!$D$9:$AF$10,22,FALSE))</f>
        <v>0</v>
      </c>
      <c r="W36" s="601">
        <f t="shared" si="18"/>
        <v>0</v>
      </c>
      <c r="X36" s="522">
        <v>32</v>
      </c>
      <c r="Y36" s="24">
        <f t="shared" si="19"/>
        <v>0</v>
      </c>
      <c r="Z36" s="25" t="str">
        <f t="shared" si="0"/>
        <v/>
      </c>
      <c r="AA36" s="178">
        <f t="shared" si="1"/>
        <v>3.2000000000000001E-9</v>
      </c>
      <c r="AB36" s="178">
        <f t="shared" si="2"/>
        <v>3.2000000000000001E-9</v>
      </c>
      <c r="AC36" s="594">
        <f t="shared" si="33"/>
        <v>3.5999999999999998E-11</v>
      </c>
      <c r="AE36" s="24">
        <f>IF($O36=0,0,IF(AF36=0,0,IF(COUNTIF(AF$5:AF36,AF36)&gt;1,0,MAX(AE$5:AE35)+1)))</f>
        <v>0</v>
      </c>
      <c r="AF36" s="521">
        <f>IF(OR($O36=0,$O36&gt;S!$I$8),0,VLOOKUP($O36,S!$D$9:$AF$10,28,FALSE))</f>
        <v>0</v>
      </c>
      <c r="AG36" s="601">
        <f t="shared" si="21"/>
        <v>0</v>
      </c>
      <c r="AH36" s="522">
        <v>32</v>
      </c>
      <c r="AI36" s="24">
        <f t="shared" si="22"/>
        <v>0</v>
      </c>
      <c r="AJ36" s="25" t="str">
        <f t="shared" si="3"/>
        <v/>
      </c>
      <c r="AK36" s="178">
        <f t="shared" si="4"/>
        <v>3.2000000000000001E-9</v>
      </c>
      <c r="AL36" s="178">
        <f t="shared" si="5"/>
        <v>3.2000000000000001E-9</v>
      </c>
      <c r="AM36" s="594">
        <f t="shared" si="34"/>
        <v>3.5999999999999998E-11</v>
      </c>
      <c r="AO36" s="24">
        <f>IF($O36=0,0,IF(AP36=0,0,IF(COUNTIF(AP$5:AP36,AP36)&gt;1,0,MAX(AO$5:AO35)+1)))</f>
        <v>0</v>
      </c>
      <c r="AP36" s="521">
        <f>IF(OR($O36=0,$O36&gt;S!$I$8),0,VLOOKUP($O36,S!$D$9:$AF$10,29,FALSE))</f>
        <v>0</v>
      </c>
      <c r="AQ36" s="601">
        <f t="shared" si="24"/>
        <v>0</v>
      </c>
      <c r="AR36" s="522">
        <v>32</v>
      </c>
      <c r="AS36" s="24">
        <f t="shared" si="6"/>
        <v>0</v>
      </c>
      <c r="AT36" s="25" t="str">
        <f t="shared" si="7"/>
        <v/>
      </c>
      <c r="AU36" s="178">
        <f t="shared" si="8"/>
        <v>3.2000000000000001E-9</v>
      </c>
      <c r="AV36" s="178">
        <f t="shared" si="9"/>
        <v>3.2000000000000001E-9</v>
      </c>
      <c r="AW36" s="594">
        <f t="shared" si="35"/>
        <v>3.5999999999999998E-11</v>
      </c>
      <c r="AY36" s="24">
        <f>IF($O36=0,0,IF(AZ36=0,0,IF(COUNTIF(AZ$5:AZ36,AZ36)&gt;1,0,MAX(AY$5:AY35)+1)))</f>
        <v>0</v>
      </c>
      <c r="AZ36" s="521">
        <f>IF(OR($O36=0,$O36&gt;S!$I$8),0,VLOOKUP($P36,O!$O$9:$AJ$10,12,FALSE))</f>
        <v>0</v>
      </c>
      <c r="BA36" s="601">
        <f t="shared" si="26"/>
        <v>0</v>
      </c>
      <c r="BB36" s="522">
        <v>32</v>
      </c>
      <c r="BC36" s="24">
        <f t="shared" si="27"/>
        <v>0</v>
      </c>
      <c r="BD36" s="25" t="str">
        <f t="shared" si="10"/>
        <v/>
      </c>
      <c r="BE36" s="178">
        <f t="shared" si="11"/>
        <v>3.2000000000000001E-9</v>
      </c>
      <c r="BF36" s="178">
        <f t="shared" si="12"/>
        <v>3.2000000000000001E-9</v>
      </c>
      <c r="BG36" s="594">
        <f t="shared" si="36"/>
        <v>3.5999999999999998E-11</v>
      </c>
    </row>
    <row r="37" spans="3:59" x14ac:dyDescent="0.2">
      <c r="C37" s="599"/>
      <c r="D37" s="599"/>
      <c r="E37" s="599"/>
      <c r="F37" s="599"/>
      <c r="G37" s="599"/>
      <c r="I37" s="534">
        <f t="shared" si="13"/>
        <v>1900</v>
      </c>
      <c r="J37" s="535">
        <f t="shared" si="14"/>
        <v>19001</v>
      </c>
      <c r="K37" s="534" t="str">
        <f t="shared" si="15"/>
        <v>190001</v>
      </c>
      <c r="L37" s="536">
        <f t="shared" si="16"/>
        <v>190000</v>
      </c>
      <c r="M37" s="537">
        <f t="shared" si="17"/>
        <v>19000100</v>
      </c>
      <c r="N37" s="25">
        <v>33</v>
      </c>
      <c r="O37" s="518">
        <f>IF(N37&gt;S!$I$8,0,N37)</f>
        <v>0</v>
      </c>
      <c r="P37" s="519">
        <f>IF(OR($O37=0,$O37&gt;S!$I$8),0,VLOOKUP($O37,S!$D$9:$AF$10,14,FALSE))</f>
        <v>0</v>
      </c>
      <c r="Q37" s="519">
        <f>IF(OR($O37=0,$O37&gt;S!$I$8),0,VLOOKUP($O37,S!$D$9:$AF$10,6,FALSE))</f>
        <v>0</v>
      </c>
      <c r="R37" s="548">
        <f>IF(OR($O37=0,$O37&gt;S!$I$8),0,VLOOKUP($O37,S!$D$9:$AF$10,24,FALSE))</f>
        <v>0</v>
      </c>
      <c r="S37" s="521">
        <f>IF(OR($O37=0,$O37&gt;S!$I$8),0,VLOOKUP($O37,S!$D$9:$AF$10,23,FALSE))</f>
        <v>0</v>
      </c>
      <c r="U37" s="24">
        <f>IF($O37=0,0,IF(V37=0,0,IF(COUNTIF(V$5:V37,V37)&gt;1,0,MAX(U$5:U36)+1)))</f>
        <v>0</v>
      </c>
      <c r="V37" s="521">
        <f>IF(OR($O37=0,$O37&gt;S!$I$8),0,VLOOKUP($O37,S!$D$9:$AF$10,22,FALSE))</f>
        <v>0</v>
      </c>
      <c r="W37" s="601">
        <f t="shared" si="18"/>
        <v>0</v>
      </c>
      <c r="X37" s="522">
        <v>33</v>
      </c>
      <c r="Y37" s="24">
        <f t="shared" si="19"/>
        <v>0</v>
      </c>
      <c r="Z37" s="25" t="str">
        <f t="shared" ref="Z37:Z54" si="37">IF(X37&gt;U$4,"",VLOOKUP(X37,U$5:V$300,2,FALSE))</f>
        <v/>
      </c>
      <c r="AA37" s="178">
        <f t="shared" ref="AA37:AA54" si="38">SUMIFS($R$5:$R$304,V$5:V$304,Z37,$S$5:$S$304,"Go")+X37/10000000000</f>
        <v>3.3000000000000002E-9</v>
      </c>
      <c r="AB37" s="178">
        <f t="shared" ref="AB37:AB54" si="39">SUMIFS($R$5:$R$304,V$5:V$304,Z37,$S$5:$S$304,"No Go")+X37/10000000000</f>
        <v>3.3000000000000002E-9</v>
      </c>
      <c r="AC37" s="594">
        <f t="shared" si="33"/>
        <v>3.7000000000000001E-11</v>
      </c>
      <c r="AE37" s="24">
        <f>IF($O37=0,0,IF(AF37=0,0,IF(COUNTIF(AF$5:AF37,AF37)&gt;1,0,MAX(AE$5:AE36)+1)))</f>
        <v>0</v>
      </c>
      <c r="AF37" s="521">
        <f>IF(OR($O37=0,$O37&gt;S!$I$8),0,VLOOKUP($O37,S!$D$9:$AF$10,28,FALSE))</f>
        <v>0</v>
      </c>
      <c r="AG37" s="601">
        <f t="shared" si="21"/>
        <v>0</v>
      </c>
      <c r="AH37" s="522">
        <v>33</v>
      </c>
      <c r="AI37" s="24">
        <f t="shared" si="22"/>
        <v>0</v>
      </c>
      <c r="AJ37" s="25" t="str">
        <f t="shared" ref="AJ37:AJ54" si="40">IF(AH37&gt;AE$4,"",VLOOKUP(AH37,AE$5:AF$300,2,FALSE))</f>
        <v/>
      </c>
      <c r="AK37" s="178">
        <f t="shared" ref="AK37:AK54" si="41">SUMIFS($R$5:$R$304,AF$5:AF$304,AJ37,$S$5:$S$304,"Go")+AH37/10000000000</f>
        <v>3.3000000000000002E-9</v>
      </c>
      <c r="AL37" s="178">
        <f t="shared" ref="AL37:AL54" si="42">SUMIFS($R$5:$R$304,AF$5:AF$304,AJ37,$S$5:$S$304,"No Go")+AH37/10000000000</f>
        <v>3.3000000000000002E-9</v>
      </c>
      <c r="AM37" s="594">
        <f t="shared" si="34"/>
        <v>3.7000000000000001E-11</v>
      </c>
      <c r="AO37" s="24">
        <f>IF($O37=0,0,IF(AP37=0,0,IF(COUNTIF(AP$5:AP37,AP37)&gt;1,0,MAX(AO$5:AO36)+1)))</f>
        <v>0</v>
      </c>
      <c r="AP37" s="521">
        <f>IF(OR($O37=0,$O37&gt;S!$I$8),0,VLOOKUP($O37,S!$D$9:$AF$10,29,FALSE))</f>
        <v>0</v>
      </c>
      <c r="AQ37" s="601">
        <f t="shared" si="24"/>
        <v>0</v>
      </c>
      <c r="AR37" s="522">
        <v>33</v>
      </c>
      <c r="AS37" s="24">
        <f t="shared" si="6"/>
        <v>0</v>
      </c>
      <c r="AT37" s="25" t="str">
        <f t="shared" ref="AT37:AT54" si="43">IF(AR37&gt;AO$4,"",VLOOKUP(AR37,AO$5:AQ$300,2,FALSE))</f>
        <v/>
      </c>
      <c r="AU37" s="178">
        <f t="shared" ref="AU37:AU54" si="44">SUMIFS($R$5:$R$304,AP$5:AP$304,AT37,$S$5:$S$304,"Go")+AR37/10000000000</f>
        <v>3.3000000000000002E-9</v>
      </c>
      <c r="AV37" s="178">
        <f t="shared" ref="AV37:AV54" si="45">SUMIFS($R$5:$R$304,AP$5:AP$304,AT37,$S$5:$S$304,"No Go")+AR37/10000000000</f>
        <v>3.3000000000000002E-9</v>
      </c>
      <c r="AW37" s="594">
        <f t="shared" si="35"/>
        <v>3.7000000000000001E-11</v>
      </c>
      <c r="AY37" s="24">
        <f>IF($O37=0,0,IF(AZ37=0,0,IF(COUNTIF(AZ$5:AZ37,AZ37)&gt;1,0,MAX(AY$5:AY36)+1)))</f>
        <v>0</v>
      </c>
      <c r="AZ37" s="521">
        <f>IF(OR($O37=0,$O37&gt;S!$I$8),0,VLOOKUP($P37,O!$O$9:$AJ$10,12,FALSE))</f>
        <v>0</v>
      </c>
      <c r="BA37" s="601">
        <f t="shared" si="26"/>
        <v>0</v>
      </c>
      <c r="BB37" s="522">
        <v>33</v>
      </c>
      <c r="BC37" s="24">
        <f t="shared" si="27"/>
        <v>0</v>
      </c>
      <c r="BD37" s="25" t="str">
        <f t="shared" ref="BD37:BD54" si="46">IF(BB37&gt;AY$4,"",VLOOKUP(BB37,AY$5:AZ$300,2,FALSE))</f>
        <v/>
      </c>
      <c r="BE37" s="178">
        <f t="shared" ref="BE37:BE54" si="47">SUMIFS($R$5:$R$304,AZ$5:AZ$304,BD37,$S$5:$S$304,"Go")+BB37/10000000000</f>
        <v>3.3000000000000002E-9</v>
      </c>
      <c r="BF37" s="178">
        <f t="shared" ref="BF37:BF54" si="48">SUMIFS($R$5:$R$304,AZ$5:AZ$304,BD37,$S$5:$S$304,"No Go")+BB37/10000000000</f>
        <v>3.3000000000000002E-9</v>
      </c>
      <c r="BG37" s="594">
        <f t="shared" si="36"/>
        <v>3.7000000000000001E-11</v>
      </c>
    </row>
    <row r="38" spans="3:59" x14ac:dyDescent="0.2">
      <c r="C38" s="599"/>
      <c r="D38" s="599"/>
      <c r="E38" s="599"/>
      <c r="F38" s="599"/>
      <c r="G38" s="599"/>
      <c r="I38" s="534">
        <f t="shared" si="13"/>
        <v>1900</v>
      </c>
      <c r="J38" s="535">
        <f t="shared" si="14"/>
        <v>19001</v>
      </c>
      <c r="K38" s="534" t="str">
        <f t="shared" si="15"/>
        <v>190001</v>
      </c>
      <c r="L38" s="536">
        <f t="shared" si="16"/>
        <v>190000</v>
      </c>
      <c r="M38" s="537">
        <f t="shared" si="17"/>
        <v>19000100</v>
      </c>
      <c r="N38" s="25">
        <v>34</v>
      </c>
      <c r="O38" s="518">
        <f>IF(N38&gt;S!$I$8,0,N38)</f>
        <v>0</v>
      </c>
      <c r="P38" s="519">
        <f>IF(OR($O38=0,$O38&gt;S!$I$8),0,VLOOKUP($O38,S!$D$9:$AF$10,14,FALSE))</f>
        <v>0</v>
      </c>
      <c r="Q38" s="519">
        <f>IF(OR($O38=0,$O38&gt;S!$I$8),0,VLOOKUP($O38,S!$D$9:$AF$10,6,FALSE))</f>
        <v>0</v>
      </c>
      <c r="R38" s="548">
        <f>IF(OR($O38=0,$O38&gt;S!$I$8),0,VLOOKUP($O38,S!$D$9:$AF$10,24,FALSE))</f>
        <v>0</v>
      </c>
      <c r="S38" s="521">
        <f>IF(OR($O38=0,$O38&gt;S!$I$8),0,VLOOKUP($O38,S!$D$9:$AF$10,23,FALSE))</f>
        <v>0</v>
      </c>
      <c r="U38" s="24">
        <f>IF($O38=0,0,IF(V38=0,0,IF(COUNTIF(V$5:V38,V38)&gt;1,0,MAX(U$5:U37)+1)))</f>
        <v>0</v>
      </c>
      <c r="V38" s="521">
        <f>IF(OR($O38=0,$O38&gt;S!$I$8),0,VLOOKUP($O38,S!$D$9:$AF$10,22,FALSE))</f>
        <v>0</v>
      </c>
      <c r="W38" s="601">
        <f t="shared" si="18"/>
        <v>0</v>
      </c>
      <c r="X38" s="522">
        <v>34</v>
      </c>
      <c r="Y38" s="24">
        <f t="shared" si="19"/>
        <v>0</v>
      </c>
      <c r="Z38" s="25" t="str">
        <f t="shared" si="37"/>
        <v/>
      </c>
      <c r="AA38" s="178">
        <f t="shared" si="38"/>
        <v>3.3999999999999998E-9</v>
      </c>
      <c r="AB38" s="178">
        <f t="shared" si="39"/>
        <v>3.3999999999999998E-9</v>
      </c>
      <c r="AC38" s="594">
        <f t="shared" si="33"/>
        <v>3.7999999999999998E-11</v>
      </c>
      <c r="AE38" s="24">
        <f>IF($O38=0,0,IF(AF38=0,0,IF(COUNTIF(AF$5:AF38,AF38)&gt;1,0,MAX(AE$5:AE37)+1)))</f>
        <v>0</v>
      </c>
      <c r="AF38" s="521">
        <f>IF(OR($O38=0,$O38&gt;S!$I$8),0,VLOOKUP($O38,S!$D$9:$AF$10,28,FALSE))</f>
        <v>0</v>
      </c>
      <c r="AG38" s="601">
        <f t="shared" si="21"/>
        <v>0</v>
      </c>
      <c r="AH38" s="522">
        <v>34</v>
      </c>
      <c r="AI38" s="24">
        <f t="shared" si="22"/>
        <v>0</v>
      </c>
      <c r="AJ38" s="25" t="str">
        <f t="shared" si="40"/>
        <v/>
      </c>
      <c r="AK38" s="178">
        <f t="shared" si="41"/>
        <v>3.3999999999999998E-9</v>
      </c>
      <c r="AL38" s="178">
        <f t="shared" si="42"/>
        <v>3.3999999999999998E-9</v>
      </c>
      <c r="AM38" s="594">
        <f t="shared" si="34"/>
        <v>3.7999999999999998E-11</v>
      </c>
      <c r="AO38" s="24">
        <f>IF($O38=0,0,IF(AP38=0,0,IF(COUNTIF(AP$5:AP38,AP38)&gt;1,0,MAX(AO$5:AO37)+1)))</f>
        <v>0</v>
      </c>
      <c r="AP38" s="521">
        <f>IF(OR($O38=0,$O38&gt;S!$I$8),0,VLOOKUP($O38,S!$D$9:$AF$10,29,FALSE))</f>
        <v>0</v>
      </c>
      <c r="AQ38" s="601">
        <f t="shared" si="24"/>
        <v>0</v>
      </c>
      <c r="AR38" s="522">
        <v>34</v>
      </c>
      <c r="AS38" s="24">
        <f t="shared" si="6"/>
        <v>0</v>
      </c>
      <c r="AT38" s="25" t="str">
        <f t="shared" si="43"/>
        <v/>
      </c>
      <c r="AU38" s="178">
        <f t="shared" si="44"/>
        <v>3.3999999999999998E-9</v>
      </c>
      <c r="AV38" s="178">
        <f t="shared" si="45"/>
        <v>3.3999999999999998E-9</v>
      </c>
      <c r="AW38" s="594">
        <f t="shared" si="35"/>
        <v>3.7999999999999998E-11</v>
      </c>
      <c r="AY38" s="24">
        <f>IF($O38=0,0,IF(AZ38=0,0,IF(COUNTIF(AZ$5:AZ38,AZ38)&gt;1,0,MAX(AY$5:AY37)+1)))</f>
        <v>0</v>
      </c>
      <c r="AZ38" s="521">
        <f>IF(OR($O38=0,$O38&gt;S!$I$8),0,VLOOKUP($P38,O!$O$9:$AJ$10,12,FALSE))</f>
        <v>0</v>
      </c>
      <c r="BA38" s="601">
        <f t="shared" si="26"/>
        <v>0</v>
      </c>
      <c r="BB38" s="522">
        <v>34</v>
      </c>
      <c r="BC38" s="24">
        <f t="shared" si="27"/>
        <v>0</v>
      </c>
      <c r="BD38" s="25" t="str">
        <f t="shared" si="46"/>
        <v/>
      </c>
      <c r="BE38" s="178">
        <f t="shared" si="47"/>
        <v>3.3999999999999998E-9</v>
      </c>
      <c r="BF38" s="178">
        <f t="shared" si="48"/>
        <v>3.3999999999999998E-9</v>
      </c>
      <c r="BG38" s="594">
        <f t="shared" si="36"/>
        <v>3.7999999999999998E-11</v>
      </c>
    </row>
    <row r="39" spans="3:59" x14ac:dyDescent="0.2">
      <c r="C39" s="599"/>
      <c r="D39" s="599"/>
      <c r="E39" s="599"/>
      <c r="F39" s="599"/>
      <c r="G39" s="599"/>
      <c r="I39" s="534">
        <f t="shared" si="13"/>
        <v>1900</v>
      </c>
      <c r="J39" s="535">
        <f t="shared" si="14"/>
        <v>19001</v>
      </c>
      <c r="K39" s="534" t="str">
        <f t="shared" si="15"/>
        <v>190001</v>
      </c>
      <c r="L39" s="536">
        <f t="shared" si="16"/>
        <v>190000</v>
      </c>
      <c r="M39" s="537">
        <f t="shared" si="17"/>
        <v>19000100</v>
      </c>
      <c r="N39" s="25">
        <v>35</v>
      </c>
      <c r="O39" s="518">
        <f>IF(N39&gt;S!$I$8,0,N39)</f>
        <v>0</v>
      </c>
      <c r="P39" s="519">
        <f>IF(OR($O39=0,$O39&gt;S!$I$8),0,VLOOKUP($O39,S!$D$9:$AF$10,14,FALSE))</f>
        <v>0</v>
      </c>
      <c r="Q39" s="519">
        <f>IF(OR($O39=0,$O39&gt;S!$I$8),0,VLOOKUP($O39,S!$D$9:$AF$10,6,FALSE))</f>
        <v>0</v>
      </c>
      <c r="R39" s="548">
        <f>IF(OR($O39=0,$O39&gt;S!$I$8),0,VLOOKUP($O39,S!$D$9:$AF$10,24,FALSE))</f>
        <v>0</v>
      </c>
      <c r="S39" s="521">
        <f>IF(OR($O39=0,$O39&gt;S!$I$8),0,VLOOKUP($O39,S!$D$9:$AF$10,23,FALSE))</f>
        <v>0</v>
      </c>
      <c r="U39" s="24">
        <f>IF($O39=0,0,IF(V39=0,0,IF(COUNTIF(V$5:V39,V39)&gt;1,0,MAX(U$5:U38)+1)))</f>
        <v>0</v>
      </c>
      <c r="V39" s="521">
        <f>IF(OR($O39=0,$O39&gt;S!$I$8),0,VLOOKUP($O39,S!$D$9:$AF$10,22,FALSE))</f>
        <v>0</v>
      </c>
      <c r="W39" s="601">
        <f t="shared" si="18"/>
        <v>0</v>
      </c>
      <c r="X39" s="522">
        <v>35</v>
      </c>
      <c r="Y39" s="24">
        <f t="shared" si="19"/>
        <v>0</v>
      </c>
      <c r="Z39" s="25" t="str">
        <f t="shared" si="37"/>
        <v/>
      </c>
      <c r="AA39" s="178">
        <f t="shared" si="38"/>
        <v>3.4999999999999999E-9</v>
      </c>
      <c r="AB39" s="178">
        <f t="shared" si="39"/>
        <v>3.4999999999999999E-9</v>
      </c>
      <c r="AC39" s="594">
        <f t="shared" si="33"/>
        <v>3.9000000000000001E-11</v>
      </c>
      <c r="AE39" s="24">
        <f>IF($O39=0,0,IF(AF39=0,0,IF(COUNTIF(AF$5:AF39,AF39)&gt;1,0,MAX(AE$5:AE38)+1)))</f>
        <v>0</v>
      </c>
      <c r="AF39" s="521">
        <f>IF(OR($O39=0,$O39&gt;S!$I$8),0,VLOOKUP($O39,S!$D$9:$AF$10,28,FALSE))</f>
        <v>0</v>
      </c>
      <c r="AG39" s="601">
        <f t="shared" si="21"/>
        <v>0</v>
      </c>
      <c r="AH39" s="522">
        <v>35</v>
      </c>
      <c r="AI39" s="24">
        <f t="shared" si="22"/>
        <v>0</v>
      </c>
      <c r="AJ39" s="25" t="str">
        <f t="shared" si="40"/>
        <v/>
      </c>
      <c r="AK39" s="178">
        <f t="shared" si="41"/>
        <v>3.4999999999999999E-9</v>
      </c>
      <c r="AL39" s="178">
        <f t="shared" si="42"/>
        <v>3.4999999999999999E-9</v>
      </c>
      <c r="AM39" s="594">
        <f t="shared" si="34"/>
        <v>3.9000000000000001E-11</v>
      </c>
      <c r="AO39" s="24">
        <f>IF($O39=0,0,IF(AP39=0,0,IF(COUNTIF(AP$5:AP39,AP39)&gt;1,0,MAX(AO$5:AO38)+1)))</f>
        <v>0</v>
      </c>
      <c r="AP39" s="521">
        <f>IF(OR($O39=0,$O39&gt;S!$I$8),0,VLOOKUP($O39,S!$D$9:$AF$10,29,FALSE))</f>
        <v>0</v>
      </c>
      <c r="AQ39" s="601">
        <f t="shared" si="24"/>
        <v>0</v>
      </c>
      <c r="AR39" s="522">
        <v>35</v>
      </c>
      <c r="AS39" s="24">
        <f t="shared" si="6"/>
        <v>0</v>
      </c>
      <c r="AT39" s="25" t="str">
        <f t="shared" si="43"/>
        <v/>
      </c>
      <c r="AU39" s="178">
        <f t="shared" si="44"/>
        <v>3.4999999999999999E-9</v>
      </c>
      <c r="AV39" s="178">
        <f t="shared" si="45"/>
        <v>3.4999999999999999E-9</v>
      </c>
      <c r="AW39" s="594">
        <f t="shared" si="35"/>
        <v>3.9000000000000001E-11</v>
      </c>
      <c r="AY39" s="24">
        <f>IF($O39=0,0,IF(AZ39=0,0,IF(COUNTIF(AZ$5:AZ39,AZ39)&gt;1,0,MAX(AY$5:AY38)+1)))</f>
        <v>0</v>
      </c>
      <c r="AZ39" s="521">
        <f>IF(OR($O39=0,$O39&gt;S!$I$8),0,VLOOKUP($P39,O!$O$9:$AJ$10,12,FALSE))</f>
        <v>0</v>
      </c>
      <c r="BA39" s="601">
        <f t="shared" si="26"/>
        <v>0</v>
      </c>
      <c r="BB39" s="522">
        <v>35</v>
      </c>
      <c r="BC39" s="24">
        <f t="shared" si="27"/>
        <v>0</v>
      </c>
      <c r="BD39" s="25" t="str">
        <f t="shared" si="46"/>
        <v/>
      </c>
      <c r="BE39" s="178">
        <f t="shared" si="47"/>
        <v>3.4999999999999999E-9</v>
      </c>
      <c r="BF39" s="178">
        <f t="shared" si="48"/>
        <v>3.4999999999999999E-9</v>
      </c>
      <c r="BG39" s="594">
        <f t="shared" si="36"/>
        <v>3.9000000000000001E-11</v>
      </c>
    </row>
    <row r="40" spans="3:59" x14ac:dyDescent="0.2">
      <c r="C40" s="599"/>
      <c r="D40" s="599"/>
      <c r="E40" s="599"/>
      <c r="F40" s="599"/>
      <c r="G40" s="599"/>
      <c r="I40" s="534">
        <f t="shared" si="13"/>
        <v>1900</v>
      </c>
      <c r="J40" s="535">
        <f t="shared" si="14"/>
        <v>19001</v>
      </c>
      <c r="K40" s="534" t="str">
        <f t="shared" si="15"/>
        <v>190001</v>
      </c>
      <c r="L40" s="536">
        <f t="shared" si="16"/>
        <v>190000</v>
      </c>
      <c r="M40" s="537">
        <f t="shared" si="17"/>
        <v>19000100</v>
      </c>
      <c r="N40" s="25">
        <v>36</v>
      </c>
      <c r="O40" s="518">
        <f>IF(N40&gt;S!$I$8,0,N40)</f>
        <v>0</v>
      </c>
      <c r="P40" s="519">
        <f>IF(OR($O40=0,$O40&gt;S!$I$8),0,VLOOKUP($O40,S!$D$9:$AF$10,14,FALSE))</f>
        <v>0</v>
      </c>
      <c r="Q40" s="519">
        <f>IF(OR($O40=0,$O40&gt;S!$I$8),0,VLOOKUP($O40,S!$D$9:$AF$10,6,FALSE))</f>
        <v>0</v>
      </c>
      <c r="R40" s="548">
        <f>IF(OR($O40=0,$O40&gt;S!$I$8),0,VLOOKUP($O40,S!$D$9:$AF$10,24,FALSE))</f>
        <v>0</v>
      </c>
      <c r="S40" s="521">
        <f>IF(OR($O40=0,$O40&gt;S!$I$8),0,VLOOKUP($O40,S!$D$9:$AF$10,23,FALSE))</f>
        <v>0</v>
      </c>
      <c r="U40" s="24">
        <f>IF($O40=0,0,IF(V40=0,0,IF(COUNTIF(V$5:V40,V40)&gt;1,0,MAX(U$5:U39)+1)))</f>
        <v>0</v>
      </c>
      <c r="V40" s="521">
        <f>IF(OR($O40=0,$O40&gt;S!$I$8),0,VLOOKUP($O40,S!$D$9:$AF$10,22,FALSE))</f>
        <v>0</v>
      </c>
      <c r="W40" s="601">
        <f t="shared" si="18"/>
        <v>0</v>
      </c>
      <c r="X40" s="522">
        <v>36</v>
      </c>
      <c r="Y40" s="24">
        <f t="shared" si="19"/>
        <v>0</v>
      </c>
      <c r="Z40" s="25" t="str">
        <f t="shared" si="37"/>
        <v/>
      </c>
      <c r="AA40" s="178">
        <f t="shared" si="38"/>
        <v>3.6E-9</v>
      </c>
      <c r="AB40" s="178">
        <f t="shared" si="39"/>
        <v>3.6E-9</v>
      </c>
      <c r="AC40" s="594">
        <f t="shared" si="33"/>
        <v>3.9999999999999998E-11</v>
      </c>
      <c r="AE40" s="24">
        <f>IF($O40=0,0,IF(AF40=0,0,IF(COUNTIF(AF$5:AF40,AF40)&gt;1,0,MAX(AE$5:AE39)+1)))</f>
        <v>0</v>
      </c>
      <c r="AF40" s="521">
        <f>IF(OR($O40=0,$O40&gt;S!$I$8),0,VLOOKUP($O40,S!$D$9:$AF$10,28,FALSE))</f>
        <v>0</v>
      </c>
      <c r="AG40" s="601">
        <f t="shared" si="21"/>
        <v>0</v>
      </c>
      <c r="AH40" s="522">
        <v>36</v>
      </c>
      <c r="AI40" s="24">
        <f t="shared" si="22"/>
        <v>0</v>
      </c>
      <c r="AJ40" s="25" t="str">
        <f t="shared" si="40"/>
        <v/>
      </c>
      <c r="AK40" s="178">
        <f t="shared" si="41"/>
        <v>3.6E-9</v>
      </c>
      <c r="AL40" s="178">
        <f t="shared" si="42"/>
        <v>3.6E-9</v>
      </c>
      <c r="AM40" s="594">
        <f t="shared" si="34"/>
        <v>3.9999999999999998E-11</v>
      </c>
      <c r="AO40" s="24">
        <f>IF($O40=0,0,IF(AP40=0,0,IF(COUNTIF(AP$5:AP40,AP40)&gt;1,0,MAX(AO$5:AO39)+1)))</f>
        <v>0</v>
      </c>
      <c r="AP40" s="521">
        <f>IF(OR($O40=0,$O40&gt;S!$I$8),0,VLOOKUP($O40,S!$D$9:$AF$10,29,FALSE))</f>
        <v>0</v>
      </c>
      <c r="AQ40" s="601">
        <f t="shared" si="24"/>
        <v>0</v>
      </c>
      <c r="AR40" s="522">
        <v>36</v>
      </c>
      <c r="AS40" s="24">
        <f t="shared" si="6"/>
        <v>0</v>
      </c>
      <c r="AT40" s="25" t="str">
        <f t="shared" si="43"/>
        <v/>
      </c>
      <c r="AU40" s="178">
        <f t="shared" si="44"/>
        <v>3.6E-9</v>
      </c>
      <c r="AV40" s="178">
        <f t="shared" si="45"/>
        <v>3.6E-9</v>
      </c>
      <c r="AW40" s="594">
        <f t="shared" si="35"/>
        <v>3.9999999999999998E-11</v>
      </c>
      <c r="AY40" s="24">
        <f>IF($O40=0,0,IF(AZ40=0,0,IF(COUNTIF(AZ$5:AZ40,AZ40)&gt;1,0,MAX(AY$5:AY39)+1)))</f>
        <v>0</v>
      </c>
      <c r="AZ40" s="521">
        <f>IF(OR($O40=0,$O40&gt;S!$I$8),0,VLOOKUP($P40,O!$O$9:$AJ$10,12,FALSE))</f>
        <v>0</v>
      </c>
      <c r="BA40" s="601">
        <f t="shared" si="26"/>
        <v>0</v>
      </c>
      <c r="BB40" s="522">
        <v>36</v>
      </c>
      <c r="BC40" s="24">
        <f t="shared" si="27"/>
        <v>0</v>
      </c>
      <c r="BD40" s="25" t="str">
        <f t="shared" si="46"/>
        <v/>
      </c>
      <c r="BE40" s="178">
        <f t="shared" si="47"/>
        <v>3.6E-9</v>
      </c>
      <c r="BF40" s="178">
        <f t="shared" si="48"/>
        <v>3.6E-9</v>
      </c>
      <c r="BG40" s="594">
        <f t="shared" si="36"/>
        <v>3.9999999999999998E-11</v>
      </c>
    </row>
    <row r="41" spans="3:59" x14ac:dyDescent="0.2">
      <c r="C41" s="599"/>
      <c r="D41" s="599"/>
      <c r="E41" s="599"/>
      <c r="F41" s="599"/>
      <c r="G41" s="599"/>
      <c r="I41" s="534">
        <f t="shared" si="13"/>
        <v>1900</v>
      </c>
      <c r="J41" s="535">
        <f t="shared" si="14"/>
        <v>19001</v>
      </c>
      <c r="K41" s="534" t="str">
        <f t="shared" si="15"/>
        <v>190001</v>
      </c>
      <c r="L41" s="536">
        <f t="shared" si="16"/>
        <v>190000</v>
      </c>
      <c r="M41" s="537">
        <f t="shared" si="17"/>
        <v>19000100</v>
      </c>
      <c r="N41" s="25">
        <v>37</v>
      </c>
      <c r="O41" s="518">
        <f>IF(N41&gt;S!$I$8,0,N41)</f>
        <v>0</v>
      </c>
      <c r="P41" s="519">
        <f>IF(OR($O41=0,$O41&gt;S!$I$8),0,VLOOKUP($O41,S!$D$9:$AF$10,14,FALSE))</f>
        <v>0</v>
      </c>
      <c r="Q41" s="519">
        <f>IF(OR($O41=0,$O41&gt;S!$I$8),0,VLOOKUP($O41,S!$D$9:$AF$10,6,FALSE))</f>
        <v>0</v>
      </c>
      <c r="R41" s="548">
        <f>IF(OR($O41=0,$O41&gt;S!$I$8),0,VLOOKUP($O41,S!$D$9:$AF$10,24,FALSE))</f>
        <v>0</v>
      </c>
      <c r="S41" s="521">
        <f>IF(OR($O41=0,$O41&gt;S!$I$8),0,VLOOKUP($O41,S!$D$9:$AF$10,23,FALSE))</f>
        <v>0</v>
      </c>
      <c r="U41" s="24">
        <f>IF($O41=0,0,IF(V41=0,0,IF(COUNTIF(V$5:V41,V41)&gt;1,0,MAX(U$5:U40)+1)))</f>
        <v>0</v>
      </c>
      <c r="V41" s="521">
        <f>IF(OR($O41=0,$O41&gt;S!$I$8),0,VLOOKUP($O41,S!$D$9:$AF$10,22,FALSE))</f>
        <v>0</v>
      </c>
      <c r="W41" s="601">
        <f t="shared" si="18"/>
        <v>0</v>
      </c>
      <c r="X41" s="522">
        <v>37</v>
      </c>
      <c r="Y41" s="24">
        <f t="shared" si="19"/>
        <v>0</v>
      </c>
      <c r="Z41" s="25" t="str">
        <f t="shared" si="37"/>
        <v/>
      </c>
      <c r="AA41" s="178">
        <f t="shared" si="38"/>
        <v>3.7E-9</v>
      </c>
      <c r="AB41" s="178">
        <f t="shared" si="39"/>
        <v>3.7E-9</v>
      </c>
      <c r="AC41" s="594">
        <f t="shared" si="33"/>
        <v>4.1000000000000001E-11</v>
      </c>
      <c r="AE41" s="24">
        <f>IF($O41=0,0,IF(AF41=0,0,IF(COUNTIF(AF$5:AF41,AF41)&gt;1,0,MAX(AE$5:AE40)+1)))</f>
        <v>0</v>
      </c>
      <c r="AF41" s="521">
        <f>IF(OR($O41=0,$O41&gt;S!$I$8),0,VLOOKUP($O41,S!$D$9:$AF$10,28,FALSE))</f>
        <v>0</v>
      </c>
      <c r="AG41" s="601">
        <f t="shared" si="21"/>
        <v>0</v>
      </c>
      <c r="AH41" s="522">
        <v>37</v>
      </c>
      <c r="AI41" s="24">
        <f t="shared" si="22"/>
        <v>0</v>
      </c>
      <c r="AJ41" s="25" t="str">
        <f t="shared" si="40"/>
        <v/>
      </c>
      <c r="AK41" s="178">
        <f t="shared" si="41"/>
        <v>3.7E-9</v>
      </c>
      <c r="AL41" s="178">
        <f t="shared" si="42"/>
        <v>3.7E-9</v>
      </c>
      <c r="AM41" s="594">
        <f t="shared" si="34"/>
        <v>4.1000000000000001E-11</v>
      </c>
      <c r="AO41" s="24">
        <f>IF($O41=0,0,IF(AP41=0,0,IF(COUNTIF(AP$5:AP41,AP41)&gt;1,0,MAX(AO$5:AO40)+1)))</f>
        <v>0</v>
      </c>
      <c r="AP41" s="521">
        <f>IF(OR($O41=0,$O41&gt;S!$I$8),0,VLOOKUP($O41,S!$D$9:$AF$10,29,FALSE))</f>
        <v>0</v>
      </c>
      <c r="AQ41" s="601">
        <f t="shared" si="24"/>
        <v>0</v>
      </c>
      <c r="AR41" s="522">
        <v>37</v>
      </c>
      <c r="AS41" s="24">
        <f t="shared" si="6"/>
        <v>0</v>
      </c>
      <c r="AT41" s="25" t="str">
        <f t="shared" si="43"/>
        <v/>
      </c>
      <c r="AU41" s="178">
        <f t="shared" si="44"/>
        <v>3.7E-9</v>
      </c>
      <c r="AV41" s="178">
        <f t="shared" si="45"/>
        <v>3.7E-9</v>
      </c>
      <c r="AW41" s="594">
        <f t="shared" si="35"/>
        <v>4.1000000000000001E-11</v>
      </c>
      <c r="AY41" s="24">
        <f>IF($O41=0,0,IF(AZ41=0,0,IF(COUNTIF(AZ$5:AZ41,AZ41)&gt;1,0,MAX(AY$5:AY40)+1)))</f>
        <v>0</v>
      </c>
      <c r="AZ41" s="521">
        <f>IF(OR($O41=0,$O41&gt;S!$I$8),0,VLOOKUP($P41,O!$O$9:$AJ$10,12,FALSE))</f>
        <v>0</v>
      </c>
      <c r="BA41" s="601">
        <f t="shared" si="26"/>
        <v>0</v>
      </c>
      <c r="BB41" s="522">
        <v>37</v>
      </c>
      <c r="BC41" s="24">
        <f t="shared" si="27"/>
        <v>0</v>
      </c>
      <c r="BD41" s="25" t="str">
        <f t="shared" si="46"/>
        <v/>
      </c>
      <c r="BE41" s="178">
        <f t="shared" si="47"/>
        <v>3.7E-9</v>
      </c>
      <c r="BF41" s="178">
        <f t="shared" si="48"/>
        <v>3.7E-9</v>
      </c>
      <c r="BG41" s="594">
        <f t="shared" si="36"/>
        <v>4.1000000000000001E-11</v>
      </c>
    </row>
    <row r="42" spans="3:59" x14ac:dyDescent="0.2">
      <c r="C42" s="599"/>
      <c r="D42" s="599"/>
      <c r="E42" s="599"/>
      <c r="F42" s="599"/>
      <c r="G42" s="599"/>
      <c r="I42" s="534">
        <f t="shared" si="13"/>
        <v>1900</v>
      </c>
      <c r="J42" s="535">
        <f t="shared" si="14"/>
        <v>19001</v>
      </c>
      <c r="K42" s="534" t="str">
        <f t="shared" si="15"/>
        <v>190001</v>
      </c>
      <c r="L42" s="536">
        <f t="shared" si="16"/>
        <v>190000</v>
      </c>
      <c r="M42" s="537">
        <f t="shared" si="17"/>
        <v>19000100</v>
      </c>
      <c r="N42" s="25">
        <v>38</v>
      </c>
      <c r="O42" s="518">
        <f>IF(N42&gt;S!$I$8,0,N42)</f>
        <v>0</v>
      </c>
      <c r="P42" s="519">
        <f>IF(OR($O42=0,$O42&gt;S!$I$8),0,VLOOKUP($O42,S!$D$9:$AF$10,14,FALSE))</f>
        <v>0</v>
      </c>
      <c r="Q42" s="519">
        <f>IF(OR($O42=0,$O42&gt;S!$I$8),0,VLOOKUP($O42,S!$D$9:$AF$10,6,FALSE))</f>
        <v>0</v>
      </c>
      <c r="R42" s="548">
        <f>IF(OR($O42=0,$O42&gt;S!$I$8),0,VLOOKUP($O42,S!$D$9:$AF$10,24,FALSE))</f>
        <v>0</v>
      </c>
      <c r="S42" s="521">
        <f>IF(OR($O42=0,$O42&gt;S!$I$8),0,VLOOKUP($O42,S!$D$9:$AF$10,23,FALSE))</f>
        <v>0</v>
      </c>
      <c r="U42" s="24">
        <f>IF($O42=0,0,IF(V42=0,0,IF(COUNTIF(V$5:V42,V42)&gt;1,0,MAX(U$5:U41)+1)))</f>
        <v>0</v>
      </c>
      <c r="V42" s="521">
        <f>IF(OR($O42=0,$O42&gt;S!$I$8),0,VLOOKUP($O42,S!$D$9:$AF$10,22,FALSE))</f>
        <v>0</v>
      </c>
      <c r="W42" s="601">
        <f t="shared" si="18"/>
        <v>0</v>
      </c>
      <c r="X42" s="522">
        <v>38</v>
      </c>
      <c r="Y42" s="24">
        <f t="shared" si="19"/>
        <v>0</v>
      </c>
      <c r="Z42" s="25" t="str">
        <f t="shared" si="37"/>
        <v/>
      </c>
      <c r="AA42" s="178">
        <f t="shared" si="38"/>
        <v>3.8000000000000001E-9</v>
      </c>
      <c r="AB42" s="178">
        <f t="shared" si="39"/>
        <v>3.8000000000000001E-9</v>
      </c>
      <c r="AC42" s="594">
        <f t="shared" si="33"/>
        <v>4.1999999999999997E-11</v>
      </c>
      <c r="AE42" s="24">
        <f>IF($O42=0,0,IF(AF42=0,0,IF(COUNTIF(AF$5:AF42,AF42)&gt;1,0,MAX(AE$5:AE41)+1)))</f>
        <v>0</v>
      </c>
      <c r="AF42" s="521">
        <f>IF(OR($O42=0,$O42&gt;S!$I$8),0,VLOOKUP($O42,S!$D$9:$AF$10,28,FALSE))</f>
        <v>0</v>
      </c>
      <c r="AG42" s="601">
        <f t="shared" si="21"/>
        <v>0</v>
      </c>
      <c r="AH42" s="522">
        <v>38</v>
      </c>
      <c r="AI42" s="24">
        <f t="shared" si="22"/>
        <v>0</v>
      </c>
      <c r="AJ42" s="25" t="str">
        <f t="shared" si="40"/>
        <v/>
      </c>
      <c r="AK42" s="178">
        <f t="shared" si="41"/>
        <v>3.8000000000000001E-9</v>
      </c>
      <c r="AL42" s="178">
        <f t="shared" si="42"/>
        <v>3.8000000000000001E-9</v>
      </c>
      <c r="AM42" s="594">
        <f t="shared" si="34"/>
        <v>4.1999999999999997E-11</v>
      </c>
      <c r="AO42" s="24">
        <f>IF($O42=0,0,IF(AP42=0,0,IF(COUNTIF(AP$5:AP42,AP42)&gt;1,0,MAX(AO$5:AO41)+1)))</f>
        <v>0</v>
      </c>
      <c r="AP42" s="521">
        <f>IF(OR($O42=0,$O42&gt;S!$I$8),0,VLOOKUP($O42,S!$D$9:$AF$10,29,FALSE))</f>
        <v>0</v>
      </c>
      <c r="AQ42" s="601">
        <f t="shared" si="24"/>
        <v>0</v>
      </c>
      <c r="AR42" s="522">
        <v>38</v>
      </c>
      <c r="AS42" s="24">
        <f t="shared" si="6"/>
        <v>0</v>
      </c>
      <c r="AT42" s="25" t="str">
        <f t="shared" si="43"/>
        <v/>
      </c>
      <c r="AU42" s="178">
        <f t="shared" si="44"/>
        <v>3.8000000000000001E-9</v>
      </c>
      <c r="AV42" s="178">
        <f t="shared" si="45"/>
        <v>3.8000000000000001E-9</v>
      </c>
      <c r="AW42" s="594">
        <f t="shared" si="35"/>
        <v>4.1999999999999997E-11</v>
      </c>
      <c r="AY42" s="24">
        <f>IF($O42=0,0,IF(AZ42=0,0,IF(COUNTIF(AZ$5:AZ42,AZ42)&gt;1,0,MAX(AY$5:AY41)+1)))</f>
        <v>0</v>
      </c>
      <c r="AZ42" s="521">
        <f>IF(OR($O42=0,$O42&gt;S!$I$8),0,VLOOKUP($P42,O!$O$9:$AJ$10,12,FALSE))</f>
        <v>0</v>
      </c>
      <c r="BA42" s="601">
        <f t="shared" si="26"/>
        <v>0</v>
      </c>
      <c r="BB42" s="522">
        <v>38</v>
      </c>
      <c r="BC42" s="24">
        <f t="shared" si="27"/>
        <v>0</v>
      </c>
      <c r="BD42" s="25" t="str">
        <f t="shared" si="46"/>
        <v/>
      </c>
      <c r="BE42" s="178">
        <f t="shared" si="47"/>
        <v>3.8000000000000001E-9</v>
      </c>
      <c r="BF42" s="178">
        <f t="shared" si="48"/>
        <v>3.8000000000000001E-9</v>
      </c>
      <c r="BG42" s="594">
        <f t="shared" si="36"/>
        <v>4.1999999999999997E-11</v>
      </c>
    </row>
    <row r="43" spans="3:59" x14ac:dyDescent="0.2">
      <c r="C43" s="599"/>
      <c r="D43" s="599"/>
      <c r="E43" s="599"/>
      <c r="F43" s="599"/>
      <c r="G43" s="599"/>
      <c r="I43" s="534">
        <f t="shared" si="13"/>
        <v>1900</v>
      </c>
      <c r="J43" s="535">
        <f t="shared" si="14"/>
        <v>19001</v>
      </c>
      <c r="K43" s="534" t="str">
        <f t="shared" si="15"/>
        <v>190001</v>
      </c>
      <c r="L43" s="536">
        <f t="shared" si="16"/>
        <v>190000</v>
      </c>
      <c r="M43" s="537">
        <f t="shared" si="17"/>
        <v>19000100</v>
      </c>
      <c r="N43" s="25">
        <v>39</v>
      </c>
      <c r="O43" s="518">
        <f>IF(N43&gt;S!$I$8,0,N43)</f>
        <v>0</v>
      </c>
      <c r="P43" s="519">
        <f>IF(OR($O43=0,$O43&gt;S!$I$8),0,VLOOKUP($O43,S!$D$9:$AF$10,14,FALSE))</f>
        <v>0</v>
      </c>
      <c r="Q43" s="519">
        <f>IF(OR($O43=0,$O43&gt;S!$I$8),0,VLOOKUP($O43,S!$D$9:$AF$10,6,FALSE))</f>
        <v>0</v>
      </c>
      <c r="R43" s="548">
        <f>IF(OR($O43=0,$O43&gt;S!$I$8),0,VLOOKUP($O43,S!$D$9:$AF$10,24,FALSE))</f>
        <v>0</v>
      </c>
      <c r="S43" s="521">
        <f>IF(OR($O43=0,$O43&gt;S!$I$8),0,VLOOKUP($O43,S!$D$9:$AF$10,23,FALSE))</f>
        <v>0</v>
      </c>
      <c r="U43" s="24">
        <f>IF($O43=0,0,IF(V43=0,0,IF(COUNTIF(V$5:V43,V43)&gt;1,0,MAX(U$5:U42)+1)))</f>
        <v>0</v>
      </c>
      <c r="V43" s="521">
        <f>IF(OR($O43=0,$O43&gt;S!$I$8),0,VLOOKUP($O43,S!$D$9:$AF$10,22,FALSE))</f>
        <v>0</v>
      </c>
      <c r="W43" s="601">
        <f t="shared" si="18"/>
        <v>0</v>
      </c>
      <c r="X43" s="522">
        <v>39</v>
      </c>
      <c r="Y43" s="24">
        <f t="shared" si="19"/>
        <v>0</v>
      </c>
      <c r="Z43" s="25" t="str">
        <f t="shared" si="37"/>
        <v/>
      </c>
      <c r="AA43" s="178">
        <f t="shared" si="38"/>
        <v>3.9000000000000002E-9</v>
      </c>
      <c r="AB43" s="178">
        <f t="shared" si="39"/>
        <v>3.9000000000000002E-9</v>
      </c>
      <c r="AC43" s="594">
        <f t="shared" si="33"/>
        <v>4.3E-11</v>
      </c>
      <c r="AE43" s="24">
        <f>IF($O43=0,0,IF(AF43=0,0,IF(COUNTIF(AF$5:AF43,AF43)&gt;1,0,MAX(AE$5:AE42)+1)))</f>
        <v>0</v>
      </c>
      <c r="AF43" s="521">
        <f>IF(OR($O43=0,$O43&gt;S!$I$8),0,VLOOKUP($O43,S!$D$9:$AF$10,28,FALSE))</f>
        <v>0</v>
      </c>
      <c r="AG43" s="601">
        <f t="shared" si="21"/>
        <v>0</v>
      </c>
      <c r="AH43" s="522">
        <v>39</v>
      </c>
      <c r="AI43" s="24">
        <f t="shared" si="22"/>
        <v>0</v>
      </c>
      <c r="AJ43" s="25" t="str">
        <f t="shared" si="40"/>
        <v/>
      </c>
      <c r="AK43" s="178">
        <f t="shared" si="41"/>
        <v>3.9000000000000002E-9</v>
      </c>
      <c r="AL43" s="178">
        <f t="shared" si="42"/>
        <v>3.9000000000000002E-9</v>
      </c>
      <c r="AM43" s="594">
        <f t="shared" si="34"/>
        <v>4.3E-11</v>
      </c>
      <c r="AO43" s="24">
        <f>IF($O43=0,0,IF(AP43=0,0,IF(COUNTIF(AP$5:AP43,AP43)&gt;1,0,MAX(AO$5:AO42)+1)))</f>
        <v>0</v>
      </c>
      <c r="AP43" s="521">
        <f>IF(OR($O43=0,$O43&gt;S!$I$8),0,VLOOKUP($O43,S!$D$9:$AF$10,29,FALSE))</f>
        <v>0</v>
      </c>
      <c r="AQ43" s="601">
        <f t="shared" si="24"/>
        <v>0</v>
      </c>
      <c r="AR43" s="522">
        <v>39</v>
      </c>
      <c r="AS43" s="24">
        <f t="shared" si="6"/>
        <v>0</v>
      </c>
      <c r="AT43" s="25" t="str">
        <f t="shared" si="43"/>
        <v/>
      </c>
      <c r="AU43" s="178">
        <f t="shared" si="44"/>
        <v>3.9000000000000002E-9</v>
      </c>
      <c r="AV43" s="178">
        <f t="shared" si="45"/>
        <v>3.9000000000000002E-9</v>
      </c>
      <c r="AW43" s="594">
        <f t="shared" si="35"/>
        <v>4.3E-11</v>
      </c>
      <c r="AY43" s="24">
        <f>IF($O43=0,0,IF(AZ43=0,0,IF(COUNTIF(AZ$5:AZ43,AZ43)&gt;1,0,MAX(AY$5:AY42)+1)))</f>
        <v>0</v>
      </c>
      <c r="AZ43" s="521">
        <f>IF(OR($O43=0,$O43&gt;S!$I$8),0,VLOOKUP($P43,O!$O$9:$AJ$10,12,FALSE))</f>
        <v>0</v>
      </c>
      <c r="BA43" s="601">
        <f t="shared" si="26"/>
        <v>0</v>
      </c>
      <c r="BB43" s="522">
        <v>39</v>
      </c>
      <c r="BC43" s="24">
        <f t="shared" si="27"/>
        <v>0</v>
      </c>
      <c r="BD43" s="25" t="str">
        <f t="shared" si="46"/>
        <v/>
      </c>
      <c r="BE43" s="178">
        <f t="shared" si="47"/>
        <v>3.9000000000000002E-9</v>
      </c>
      <c r="BF43" s="178">
        <f t="shared" si="48"/>
        <v>3.9000000000000002E-9</v>
      </c>
      <c r="BG43" s="594">
        <f t="shared" si="36"/>
        <v>4.3E-11</v>
      </c>
    </row>
    <row r="44" spans="3:59" x14ac:dyDescent="0.2">
      <c r="C44" s="599"/>
      <c r="D44" s="599"/>
      <c r="E44" s="599"/>
      <c r="F44" s="599"/>
      <c r="G44" s="599"/>
      <c r="I44" s="534">
        <f t="shared" si="13"/>
        <v>1900</v>
      </c>
      <c r="J44" s="535">
        <f t="shared" si="14"/>
        <v>19001</v>
      </c>
      <c r="K44" s="534" t="str">
        <f t="shared" si="15"/>
        <v>190001</v>
      </c>
      <c r="L44" s="536">
        <f t="shared" si="16"/>
        <v>190000</v>
      </c>
      <c r="M44" s="537">
        <f t="shared" si="17"/>
        <v>19000100</v>
      </c>
      <c r="N44" s="25">
        <v>40</v>
      </c>
      <c r="O44" s="518">
        <f>IF(N44&gt;S!$I$8,0,N44)</f>
        <v>0</v>
      </c>
      <c r="P44" s="519">
        <f>IF(OR($O44=0,$O44&gt;S!$I$8),0,VLOOKUP($O44,S!$D$9:$AF$10,14,FALSE))</f>
        <v>0</v>
      </c>
      <c r="Q44" s="519">
        <f>IF(OR($O44=0,$O44&gt;S!$I$8),0,VLOOKUP($O44,S!$D$9:$AF$10,6,FALSE))</f>
        <v>0</v>
      </c>
      <c r="R44" s="548">
        <f>IF(OR($O44=0,$O44&gt;S!$I$8),0,VLOOKUP($O44,S!$D$9:$AF$10,24,FALSE))</f>
        <v>0</v>
      </c>
      <c r="S44" s="521">
        <f>IF(OR($O44=0,$O44&gt;S!$I$8),0,VLOOKUP($O44,S!$D$9:$AF$10,23,FALSE))</f>
        <v>0</v>
      </c>
      <c r="U44" s="24">
        <f>IF($O44=0,0,IF(V44=0,0,IF(COUNTIF(V$5:V44,V44)&gt;1,0,MAX(U$5:U43)+1)))</f>
        <v>0</v>
      </c>
      <c r="V44" s="521">
        <f>IF(OR($O44=0,$O44&gt;S!$I$8),0,VLOOKUP($O44,S!$D$9:$AF$10,22,FALSE))</f>
        <v>0</v>
      </c>
      <c r="W44" s="601">
        <f t="shared" si="18"/>
        <v>0</v>
      </c>
      <c r="X44" s="522">
        <v>40</v>
      </c>
      <c r="Y44" s="24">
        <f t="shared" si="19"/>
        <v>0</v>
      </c>
      <c r="Z44" s="25" t="str">
        <f t="shared" si="37"/>
        <v/>
      </c>
      <c r="AA44" s="178">
        <f t="shared" si="38"/>
        <v>4.0000000000000002E-9</v>
      </c>
      <c r="AB44" s="178">
        <f t="shared" si="39"/>
        <v>4.0000000000000002E-9</v>
      </c>
      <c r="AC44" s="594">
        <f t="shared" si="33"/>
        <v>4.4000000000000003E-11</v>
      </c>
      <c r="AE44" s="24">
        <f>IF($O44=0,0,IF(AF44=0,0,IF(COUNTIF(AF$5:AF44,AF44)&gt;1,0,MAX(AE$5:AE43)+1)))</f>
        <v>0</v>
      </c>
      <c r="AF44" s="521">
        <f>IF(OR($O44=0,$O44&gt;S!$I$8),0,VLOOKUP($O44,S!$D$9:$AF$10,28,FALSE))</f>
        <v>0</v>
      </c>
      <c r="AG44" s="601">
        <f t="shared" si="21"/>
        <v>0</v>
      </c>
      <c r="AH44" s="522">
        <v>40</v>
      </c>
      <c r="AI44" s="24">
        <f t="shared" si="22"/>
        <v>0</v>
      </c>
      <c r="AJ44" s="25" t="str">
        <f t="shared" si="40"/>
        <v/>
      </c>
      <c r="AK44" s="178">
        <f t="shared" si="41"/>
        <v>4.0000000000000002E-9</v>
      </c>
      <c r="AL44" s="178">
        <f t="shared" si="42"/>
        <v>4.0000000000000002E-9</v>
      </c>
      <c r="AM44" s="594">
        <f t="shared" si="34"/>
        <v>4.4000000000000003E-11</v>
      </c>
      <c r="AO44" s="24">
        <f>IF($O44=0,0,IF(AP44=0,0,IF(COUNTIF(AP$5:AP44,AP44)&gt;1,0,MAX(AO$5:AO43)+1)))</f>
        <v>0</v>
      </c>
      <c r="AP44" s="521">
        <f>IF(OR($O44=0,$O44&gt;S!$I$8),0,VLOOKUP($O44,S!$D$9:$AF$10,29,FALSE))</f>
        <v>0</v>
      </c>
      <c r="AQ44" s="601">
        <f t="shared" si="24"/>
        <v>0</v>
      </c>
      <c r="AR44" s="522">
        <v>40</v>
      </c>
      <c r="AS44" s="24">
        <f t="shared" si="6"/>
        <v>0</v>
      </c>
      <c r="AT44" s="25" t="str">
        <f t="shared" si="43"/>
        <v/>
      </c>
      <c r="AU44" s="178">
        <f t="shared" si="44"/>
        <v>4.0000000000000002E-9</v>
      </c>
      <c r="AV44" s="178">
        <f t="shared" si="45"/>
        <v>4.0000000000000002E-9</v>
      </c>
      <c r="AW44" s="594">
        <f t="shared" si="35"/>
        <v>4.4000000000000003E-11</v>
      </c>
      <c r="AY44" s="24">
        <f>IF($O44=0,0,IF(AZ44=0,0,IF(COUNTIF(AZ$5:AZ44,AZ44)&gt;1,0,MAX(AY$5:AY43)+1)))</f>
        <v>0</v>
      </c>
      <c r="AZ44" s="521">
        <f>IF(OR($O44=0,$O44&gt;S!$I$8),0,VLOOKUP($P44,O!$O$9:$AJ$10,12,FALSE))</f>
        <v>0</v>
      </c>
      <c r="BA44" s="601">
        <f t="shared" si="26"/>
        <v>0</v>
      </c>
      <c r="BB44" s="522">
        <v>40</v>
      </c>
      <c r="BC44" s="24">
        <f t="shared" si="27"/>
        <v>0</v>
      </c>
      <c r="BD44" s="25" t="str">
        <f t="shared" si="46"/>
        <v/>
      </c>
      <c r="BE44" s="178">
        <f t="shared" si="47"/>
        <v>4.0000000000000002E-9</v>
      </c>
      <c r="BF44" s="178">
        <f t="shared" si="48"/>
        <v>4.0000000000000002E-9</v>
      </c>
      <c r="BG44" s="594">
        <f t="shared" si="36"/>
        <v>4.4000000000000003E-11</v>
      </c>
    </row>
    <row r="45" spans="3:59" x14ac:dyDescent="0.2">
      <c r="C45" s="599"/>
      <c r="D45" s="599"/>
      <c r="E45" s="599"/>
      <c r="F45" s="599"/>
      <c r="G45" s="599"/>
      <c r="I45" s="534">
        <f t="shared" si="13"/>
        <v>1900</v>
      </c>
      <c r="J45" s="535">
        <f t="shared" si="14"/>
        <v>19001</v>
      </c>
      <c r="K45" s="534" t="str">
        <f t="shared" si="15"/>
        <v>190001</v>
      </c>
      <c r="L45" s="536">
        <f t="shared" si="16"/>
        <v>190000</v>
      </c>
      <c r="M45" s="537">
        <f t="shared" si="17"/>
        <v>19000100</v>
      </c>
      <c r="N45" s="25">
        <v>41</v>
      </c>
      <c r="O45" s="518">
        <f>IF(N45&gt;S!$I$8,0,N45)</f>
        <v>0</v>
      </c>
      <c r="P45" s="519">
        <f>IF(OR($O45=0,$O45&gt;S!$I$8),0,VLOOKUP($O45,S!$D$9:$AF$10,14,FALSE))</f>
        <v>0</v>
      </c>
      <c r="Q45" s="519">
        <f>IF(OR($O45=0,$O45&gt;S!$I$8),0,VLOOKUP($O45,S!$D$9:$AF$10,6,FALSE))</f>
        <v>0</v>
      </c>
      <c r="R45" s="548">
        <f>IF(OR($O45=0,$O45&gt;S!$I$8),0,VLOOKUP($O45,S!$D$9:$AF$10,24,FALSE))</f>
        <v>0</v>
      </c>
      <c r="S45" s="521">
        <f>IF(OR($O45=0,$O45&gt;S!$I$8),0,VLOOKUP($O45,S!$D$9:$AF$10,23,FALSE))</f>
        <v>0</v>
      </c>
      <c r="U45" s="24">
        <f>IF($O45=0,0,IF(V45=0,0,IF(COUNTIF(V$5:V45,V45)&gt;1,0,MAX(U$5:U44)+1)))</f>
        <v>0</v>
      </c>
      <c r="V45" s="521">
        <f>IF(OR($O45=0,$O45&gt;S!$I$8),0,VLOOKUP($O45,S!$D$9:$AF$10,22,FALSE))</f>
        <v>0</v>
      </c>
      <c r="W45" s="601">
        <f t="shared" si="18"/>
        <v>0</v>
      </c>
      <c r="X45" s="522">
        <v>41</v>
      </c>
      <c r="Y45" s="24">
        <f t="shared" si="19"/>
        <v>0</v>
      </c>
      <c r="Z45" s="25" t="str">
        <f t="shared" si="37"/>
        <v/>
      </c>
      <c r="AA45" s="178">
        <f t="shared" si="38"/>
        <v>4.1000000000000003E-9</v>
      </c>
      <c r="AB45" s="178">
        <f t="shared" si="39"/>
        <v>4.1000000000000003E-9</v>
      </c>
      <c r="AC45" s="594">
        <f t="shared" si="33"/>
        <v>4.5E-11</v>
      </c>
      <c r="AE45" s="24">
        <f>IF($O45=0,0,IF(AF45=0,0,IF(COUNTIF(AF$5:AF45,AF45)&gt;1,0,MAX(AE$5:AE44)+1)))</f>
        <v>0</v>
      </c>
      <c r="AF45" s="521">
        <f>IF(OR($O45=0,$O45&gt;S!$I$8),0,VLOOKUP($O45,S!$D$9:$AF$10,28,FALSE))</f>
        <v>0</v>
      </c>
      <c r="AG45" s="601">
        <f t="shared" si="21"/>
        <v>0</v>
      </c>
      <c r="AH45" s="522">
        <v>41</v>
      </c>
      <c r="AI45" s="24">
        <f t="shared" si="22"/>
        <v>0</v>
      </c>
      <c r="AJ45" s="25" t="str">
        <f t="shared" si="40"/>
        <v/>
      </c>
      <c r="AK45" s="178">
        <f t="shared" si="41"/>
        <v>4.1000000000000003E-9</v>
      </c>
      <c r="AL45" s="178">
        <f t="shared" si="42"/>
        <v>4.1000000000000003E-9</v>
      </c>
      <c r="AM45" s="594">
        <f t="shared" si="34"/>
        <v>4.5E-11</v>
      </c>
      <c r="AO45" s="24">
        <f>IF($O45=0,0,IF(AP45=0,0,IF(COUNTIF(AP$5:AP45,AP45)&gt;1,0,MAX(AO$5:AO44)+1)))</f>
        <v>0</v>
      </c>
      <c r="AP45" s="521">
        <f>IF(OR($O45=0,$O45&gt;S!$I$8),0,VLOOKUP($O45,S!$D$9:$AF$10,29,FALSE))</f>
        <v>0</v>
      </c>
      <c r="AQ45" s="601">
        <f t="shared" si="24"/>
        <v>0</v>
      </c>
      <c r="AR45" s="522">
        <v>41</v>
      </c>
      <c r="AS45" s="24">
        <f t="shared" si="6"/>
        <v>0</v>
      </c>
      <c r="AT45" s="25" t="str">
        <f t="shared" si="43"/>
        <v/>
      </c>
      <c r="AU45" s="178">
        <f t="shared" si="44"/>
        <v>4.1000000000000003E-9</v>
      </c>
      <c r="AV45" s="178">
        <f t="shared" si="45"/>
        <v>4.1000000000000003E-9</v>
      </c>
      <c r="AW45" s="594">
        <f t="shared" si="35"/>
        <v>4.5E-11</v>
      </c>
      <c r="AY45" s="24">
        <f>IF($O45=0,0,IF(AZ45=0,0,IF(COUNTIF(AZ$5:AZ45,AZ45)&gt;1,0,MAX(AY$5:AY44)+1)))</f>
        <v>0</v>
      </c>
      <c r="AZ45" s="521">
        <f>IF(OR($O45=0,$O45&gt;S!$I$8),0,VLOOKUP($P45,O!$O$9:$AJ$10,12,FALSE))</f>
        <v>0</v>
      </c>
      <c r="BA45" s="601">
        <f t="shared" si="26"/>
        <v>0</v>
      </c>
      <c r="BB45" s="522">
        <v>41</v>
      </c>
      <c r="BC45" s="24">
        <f t="shared" si="27"/>
        <v>0</v>
      </c>
      <c r="BD45" s="25" t="str">
        <f t="shared" si="46"/>
        <v/>
      </c>
      <c r="BE45" s="178">
        <f t="shared" si="47"/>
        <v>4.1000000000000003E-9</v>
      </c>
      <c r="BF45" s="178">
        <f t="shared" si="48"/>
        <v>4.1000000000000003E-9</v>
      </c>
      <c r="BG45" s="594">
        <f t="shared" si="36"/>
        <v>4.5E-11</v>
      </c>
    </row>
    <row r="46" spans="3:59" x14ac:dyDescent="0.2">
      <c r="C46" s="599"/>
      <c r="D46" s="599"/>
      <c r="E46" s="599"/>
      <c r="F46" s="599"/>
      <c r="G46" s="599"/>
      <c r="I46" s="534">
        <f t="shared" si="13"/>
        <v>1900</v>
      </c>
      <c r="J46" s="535">
        <f t="shared" si="14"/>
        <v>19001</v>
      </c>
      <c r="K46" s="534" t="str">
        <f t="shared" si="15"/>
        <v>190001</v>
      </c>
      <c r="L46" s="536">
        <f t="shared" si="16"/>
        <v>190000</v>
      </c>
      <c r="M46" s="537">
        <f t="shared" si="17"/>
        <v>19000100</v>
      </c>
      <c r="N46" s="25">
        <v>42</v>
      </c>
      <c r="O46" s="518">
        <f>IF(N46&gt;S!$I$8,0,N46)</f>
        <v>0</v>
      </c>
      <c r="P46" s="519">
        <f>IF(OR($O46=0,$O46&gt;S!$I$8),0,VLOOKUP($O46,S!$D$9:$AF$10,14,FALSE))</f>
        <v>0</v>
      </c>
      <c r="Q46" s="519">
        <f>IF(OR($O46=0,$O46&gt;S!$I$8),0,VLOOKUP($O46,S!$D$9:$AF$10,6,FALSE))</f>
        <v>0</v>
      </c>
      <c r="R46" s="548">
        <f>IF(OR($O46=0,$O46&gt;S!$I$8),0,VLOOKUP($O46,S!$D$9:$AF$10,24,FALSE))</f>
        <v>0</v>
      </c>
      <c r="S46" s="521">
        <f>IF(OR($O46=0,$O46&gt;S!$I$8),0,VLOOKUP($O46,S!$D$9:$AF$10,23,FALSE))</f>
        <v>0</v>
      </c>
      <c r="U46" s="24">
        <f>IF($O46=0,0,IF(V46=0,0,IF(COUNTIF(V$5:V46,V46)&gt;1,0,MAX(U$5:U45)+1)))</f>
        <v>0</v>
      </c>
      <c r="V46" s="521">
        <f>IF(OR($O46=0,$O46&gt;S!$I$8),0,VLOOKUP($O46,S!$D$9:$AF$10,22,FALSE))</f>
        <v>0</v>
      </c>
      <c r="W46" s="601">
        <f t="shared" si="18"/>
        <v>0</v>
      </c>
      <c r="X46" s="522">
        <v>42</v>
      </c>
      <c r="Y46" s="24">
        <f t="shared" si="19"/>
        <v>0</v>
      </c>
      <c r="Z46" s="25" t="str">
        <f t="shared" si="37"/>
        <v/>
      </c>
      <c r="AA46" s="178">
        <f t="shared" si="38"/>
        <v>4.2000000000000004E-9</v>
      </c>
      <c r="AB46" s="178">
        <f t="shared" si="39"/>
        <v>4.2000000000000004E-9</v>
      </c>
      <c r="AC46" s="594">
        <f t="shared" si="33"/>
        <v>4.6000000000000003E-11</v>
      </c>
      <c r="AE46" s="24">
        <f>IF($O46=0,0,IF(AF46=0,0,IF(COUNTIF(AF$5:AF46,AF46)&gt;1,0,MAX(AE$5:AE45)+1)))</f>
        <v>0</v>
      </c>
      <c r="AF46" s="521">
        <f>IF(OR($O46=0,$O46&gt;S!$I$8),0,VLOOKUP($O46,S!$D$9:$AF$10,28,FALSE))</f>
        <v>0</v>
      </c>
      <c r="AG46" s="601">
        <f t="shared" si="21"/>
        <v>0</v>
      </c>
      <c r="AH46" s="522">
        <v>42</v>
      </c>
      <c r="AI46" s="24">
        <f t="shared" si="22"/>
        <v>0</v>
      </c>
      <c r="AJ46" s="25" t="str">
        <f t="shared" si="40"/>
        <v/>
      </c>
      <c r="AK46" s="178">
        <f t="shared" si="41"/>
        <v>4.2000000000000004E-9</v>
      </c>
      <c r="AL46" s="178">
        <f t="shared" si="42"/>
        <v>4.2000000000000004E-9</v>
      </c>
      <c r="AM46" s="594">
        <f t="shared" si="34"/>
        <v>4.6000000000000003E-11</v>
      </c>
      <c r="AO46" s="24">
        <f>IF($O46=0,0,IF(AP46=0,0,IF(COUNTIF(AP$5:AP46,AP46)&gt;1,0,MAX(AO$5:AO45)+1)))</f>
        <v>0</v>
      </c>
      <c r="AP46" s="521">
        <f>IF(OR($O46=0,$O46&gt;S!$I$8),0,VLOOKUP($O46,S!$D$9:$AF$10,29,FALSE))</f>
        <v>0</v>
      </c>
      <c r="AQ46" s="601">
        <f t="shared" si="24"/>
        <v>0</v>
      </c>
      <c r="AR46" s="522">
        <v>42</v>
      </c>
      <c r="AS46" s="24">
        <f t="shared" si="6"/>
        <v>0</v>
      </c>
      <c r="AT46" s="25" t="str">
        <f t="shared" si="43"/>
        <v/>
      </c>
      <c r="AU46" s="178">
        <f t="shared" si="44"/>
        <v>4.2000000000000004E-9</v>
      </c>
      <c r="AV46" s="178">
        <f t="shared" si="45"/>
        <v>4.2000000000000004E-9</v>
      </c>
      <c r="AW46" s="594">
        <f t="shared" si="35"/>
        <v>4.6000000000000003E-11</v>
      </c>
      <c r="AY46" s="24">
        <f>IF($O46=0,0,IF(AZ46=0,0,IF(COUNTIF(AZ$5:AZ46,AZ46)&gt;1,0,MAX(AY$5:AY45)+1)))</f>
        <v>0</v>
      </c>
      <c r="AZ46" s="521">
        <f>IF(OR($O46=0,$O46&gt;S!$I$8),0,VLOOKUP($P46,O!$O$9:$AJ$10,12,FALSE))</f>
        <v>0</v>
      </c>
      <c r="BA46" s="601">
        <f t="shared" si="26"/>
        <v>0</v>
      </c>
      <c r="BB46" s="522">
        <v>42</v>
      </c>
      <c r="BC46" s="24">
        <f t="shared" si="27"/>
        <v>0</v>
      </c>
      <c r="BD46" s="25" t="str">
        <f t="shared" si="46"/>
        <v/>
      </c>
      <c r="BE46" s="178">
        <f t="shared" si="47"/>
        <v>4.2000000000000004E-9</v>
      </c>
      <c r="BF46" s="178">
        <f t="shared" si="48"/>
        <v>4.2000000000000004E-9</v>
      </c>
      <c r="BG46" s="594">
        <f t="shared" si="36"/>
        <v>4.6000000000000003E-11</v>
      </c>
    </row>
    <row r="47" spans="3:59" x14ac:dyDescent="0.2">
      <c r="C47" s="599"/>
      <c r="D47" s="599"/>
      <c r="E47" s="599"/>
      <c r="F47" s="599"/>
      <c r="G47" s="599"/>
      <c r="I47" s="534">
        <f t="shared" si="13"/>
        <v>1900</v>
      </c>
      <c r="J47" s="535">
        <f t="shared" si="14"/>
        <v>19001</v>
      </c>
      <c r="K47" s="534" t="str">
        <f t="shared" si="15"/>
        <v>190001</v>
      </c>
      <c r="L47" s="536">
        <f t="shared" si="16"/>
        <v>190000</v>
      </c>
      <c r="M47" s="537">
        <f t="shared" si="17"/>
        <v>19000100</v>
      </c>
      <c r="N47" s="25">
        <v>43</v>
      </c>
      <c r="O47" s="518">
        <f>IF(N47&gt;S!$I$8,0,N47)</f>
        <v>0</v>
      </c>
      <c r="P47" s="519">
        <f>IF(OR($O47=0,$O47&gt;S!$I$8),0,VLOOKUP($O47,S!$D$9:$AF$10,14,FALSE))</f>
        <v>0</v>
      </c>
      <c r="Q47" s="519">
        <f>IF(OR($O47=0,$O47&gt;S!$I$8),0,VLOOKUP($O47,S!$D$9:$AF$10,6,FALSE))</f>
        <v>0</v>
      </c>
      <c r="R47" s="548">
        <f>IF(OR($O47=0,$O47&gt;S!$I$8),0,VLOOKUP($O47,S!$D$9:$AF$10,24,FALSE))</f>
        <v>0</v>
      </c>
      <c r="S47" s="521">
        <f>IF(OR($O47=0,$O47&gt;S!$I$8),0,VLOOKUP($O47,S!$D$9:$AF$10,23,FALSE))</f>
        <v>0</v>
      </c>
      <c r="U47" s="24">
        <f>IF($O47=0,0,IF(V47=0,0,IF(COUNTIF(V$5:V47,V47)&gt;1,0,MAX(U$5:U46)+1)))</f>
        <v>0</v>
      </c>
      <c r="V47" s="521">
        <f>IF(OR($O47=0,$O47&gt;S!$I$8),0,VLOOKUP($O47,S!$D$9:$AF$10,22,FALSE))</f>
        <v>0</v>
      </c>
      <c r="W47" s="601">
        <f t="shared" si="18"/>
        <v>0</v>
      </c>
      <c r="X47" s="522">
        <v>43</v>
      </c>
      <c r="Y47" s="24">
        <f t="shared" si="19"/>
        <v>0</v>
      </c>
      <c r="Z47" s="25" t="str">
        <f t="shared" si="37"/>
        <v/>
      </c>
      <c r="AA47" s="178">
        <f t="shared" si="38"/>
        <v>4.2999999999999996E-9</v>
      </c>
      <c r="AB47" s="178">
        <f t="shared" si="39"/>
        <v>4.2999999999999996E-9</v>
      </c>
      <c r="AC47" s="594">
        <f t="shared" si="33"/>
        <v>4.6999999999999999E-11</v>
      </c>
      <c r="AE47" s="24">
        <f>IF($O47=0,0,IF(AF47=0,0,IF(COUNTIF(AF$5:AF47,AF47)&gt;1,0,MAX(AE$5:AE46)+1)))</f>
        <v>0</v>
      </c>
      <c r="AF47" s="521">
        <f>IF(OR($O47=0,$O47&gt;S!$I$8),0,VLOOKUP($O47,S!$D$9:$AF$10,28,FALSE))</f>
        <v>0</v>
      </c>
      <c r="AG47" s="601">
        <f t="shared" si="21"/>
        <v>0</v>
      </c>
      <c r="AH47" s="522">
        <v>43</v>
      </c>
      <c r="AI47" s="24">
        <f t="shared" si="22"/>
        <v>0</v>
      </c>
      <c r="AJ47" s="25" t="str">
        <f t="shared" si="40"/>
        <v/>
      </c>
      <c r="AK47" s="178">
        <f t="shared" si="41"/>
        <v>4.2999999999999996E-9</v>
      </c>
      <c r="AL47" s="178">
        <f t="shared" si="42"/>
        <v>4.2999999999999996E-9</v>
      </c>
      <c r="AM47" s="594">
        <f t="shared" si="34"/>
        <v>4.6999999999999999E-11</v>
      </c>
      <c r="AO47" s="24">
        <f>IF($O47=0,0,IF(AP47=0,0,IF(COUNTIF(AP$5:AP47,AP47)&gt;1,0,MAX(AO$5:AO46)+1)))</f>
        <v>0</v>
      </c>
      <c r="AP47" s="521">
        <f>IF(OR($O47=0,$O47&gt;S!$I$8),0,VLOOKUP($O47,S!$D$9:$AF$10,29,FALSE))</f>
        <v>0</v>
      </c>
      <c r="AQ47" s="601">
        <f t="shared" si="24"/>
        <v>0</v>
      </c>
      <c r="AR47" s="522">
        <v>43</v>
      </c>
      <c r="AS47" s="24">
        <f t="shared" si="6"/>
        <v>0</v>
      </c>
      <c r="AT47" s="25" t="str">
        <f t="shared" si="43"/>
        <v/>
      </c>
      <c r="AU47" s="178">
        <f t="shared" si="44"/>
        <v>4.2999999999999996E-9</v>
      </c>
      <c r="AV47" s="178">
        <f t="shared" si="45"/>
        <v>4.2999999999999996E-9</v>
      </c>
      <c r="AW47" s="594">
        <f t="shared" si="35"/>
        <v>4.6999999999999999E-11</v>
      </c>
      <c r="AY47" s="24">
        <f>IF($O47=0,0,IF(AZ47=0,0,IF(COUNTIF(AZ$5:AZ47,AZ47)&gt;1,0,MAX(AY$5:AY46)+1)))</f>
        <v>0</v>
      </c>
      <c r="AZ47" s="521">
        <f>IF(OR($O47=0,$O47&gt;S!$I$8),0,VLOOKUP($P47,O!$O$9:$AJ$10,12,FALSE))</f>
        <v>0</v>
      </c>
      <c r="BA47" s="601">
        <f t="shared" si="26"/>
        <v>0</v>
      </c>
      <c r="BB47" s="522">
        <v>43</v>
      </c>
      <c r="BC47" s="24">
        <f t="shared" si="27"/>
        <v>0</v>
      </c>
      <c r="BD47" s="25" t="str">
        <f t="shared" si="46"/>
        <v/>
      </c>
      <c r="BE47" s="178">
        <f t="shared" si="47"/>
        <v>4.2999999999999996E-9</v>
      </c>
      <c r="BF47" s="178">
        <f t="shared" si="48"/>
        <v>4.2999999999999996E-9</v>
      </c>
      <c r="BG47" s="594">
        <f t="shared" si="36"/>
        <v>4.6999999999999999E-11</v>
      </c>
    </row>
    <row r="48" spans="3:59" x14ac:dyDescent="0.2">
      <c r="C48" s="599"/>
      <c r="D48" s="599"/>
      <c r="E48" s="599"/>
      <c r="F48" s="599"/>
      <c r="G48" s="599"/>
      <c r="I48" s="534">
        <f t="shared" si="13"/>
        <v>1900</v>
      </c>
      <c r="J48" s="535">
        <f t="shared" si="14"/>
        <v>19001</v>
      </c>
      <c r="K48" s="534" t="str">
        <f t="shared" si="15"/>
        <v>190001</v>
      </c>
      <c r="L48" s="536">
        <f t="shared" si="16"/>
        <v>190000</v>
      </c>
      <c r="M48" s="537">
        <f t="shared" si="17"/>
        <v>19000100</v>
      </c>
      <c r="N48" s="25">
        <v>44</v>
      </c>
      <c r="O48" s="518">
        <f>IF(N48&gt;S!$I$8,0,N48)</f>
        <v>0</v>
      </c>
      <c r="P48" s="519">
        <f>IF(OR($O48=0,$O48&gt;S!$I$8),0,VLOOKUP($O48,S!$D$9:$AF$10,14,FALSE))</f>
        <v>0</v>
      </c>
      <c r="Q48" s="519">
        <f>IF(OR($O48=0,$O48&gt;S!$I$8),0,VLOOKUP($O48,S!$D$9:$AF$10,6,FALSE))</f>
        <v>0</v>
      </c>
      <c r="R48" s="548">
        <f>IF(OR($O48=0,$O48&gt;S!$I$8),0,VLOOKUP($O48,S!$D$9:$AF$10,24,FALSE))</f>
        <v>0</v>
      </c>
      <c r="S48" s="521">
        <f>IF(OR($O48=0,$O48&gt;S!$I$8),0,VLOOKUP($O48,S!$D$9:$AF$10,23,FALSE))</f>
        <v>0</v>
      </c>
      <c r="U48" s="24">
        <f>IF($O48=0,0,IF(V48=0,0,IF(COUNTIF(V$5:V48,V48)&gt;1,0,MAX(U$5:U47)+1)))</f>
        <v>0</v>
      </c>
      <c r="V48" s="521">
        <f>IF(OR($O48=0,$O48&gt;S!$I$8),0,VLOOKUP($O48,S!$D$9:$AF$10,22,FALSE))</f>
        <v>0</v>
      </c>
      <c r="W48" s="601">
        <f t="shared" si="18"/>
        <v>0</v>
      </c>
      <c r="X48" s="522">
        <v>44</v>
      </c>
      <c r="Y48" s="24">
        <f t="shared" si="19"/>
        <v>0</v>
      </c>
      <c r="Z48" s="25" t="str">
        <f t="shared" si="37"/>
        <v/>
      </c>
      <c r="AA48" s="178">
        <f t="shared" si="38"/>
        <v>4.3999999999999997E-9</v>
      </c>
      <c r="AB48" s="178">
        <f t="shared" si="39"/>
        <v>4.3999999999999997E-9</v>
      </c>
      <c r="AC48" s="594">
        <f t="shared" si="33"/>
        <v>4.8000000000000002E-11</v>
      </c>
      <c r="AE48" s="24">
        <f>IF($O48=0,0,IF(AF48=0,0,IF(COUNTIF(AF$5:AF48,AF48)&gt;1,0,MAX(AE$5:AE47)+1)))</f>
        <v>0</v>
      </c>
      <c r="AF48" s="521">
        <f>IF(OR($O48=0,$O48&gt;S!$I$8),0,VLOOKUP($O48,S!$D$9:$AF$10,28,FALSE))</f>
        <v>0</v>
      </c>
      <c r="AG48" s="601">
        <f t="shared" si="21"/>
        <v>0</v>
      </c>
      <c r="AH48" s="522">
        <v>44</v>
      </c>
      <c r="AI48" s="24">
        <f t="shared" si="22"/>
        <v>0</v>
      </c>
      <c r="AJ48" s="25" t="str">
        <f t="shared" si="40"/>
        <v/>
      </c>
      <c r="AK48" s="178">
        <f t="shared" si="41"/>
        <v>4.3999999999999997E-9</v>
      </c>
      <c r="AL48" s="178">
        <f t="shared" si="42"/>
        <v>4.3999999999999997E-9</v>
      </c>
      <c r="AM48" s="594">
        <f t="shared" si="34"/>
        <v>4.8000000000000002E-11</v>
      </c>
      <c r="AO48" s="24">
        <f>IF($O48=0,0,IF(AP48=0,0,IF(COUNTIF(AP$5:AP48,AP48)&gt;1,0,MAX(AO$5:AO47)+1)))</f>
        <v>0</v>
      </c>
      <c r="AP48" s="521">
        <f>IF(OR($O48=0,$O48&gt;S!$I$8),0,VLOOKUP($O48,S!$D$9:$AF$10,29,FALSE))</f>
        <v>0</v>
      </c>
      <c r="AQ48" s="601">
        <f t="shared" si="24"/>
        <v>0</v>
      </c>
      <c r="AR48" s="522">
        <v>44</v>
      </c>
      <c r="AS48" s="24">
        <f t="shared" si="6"/>
        <v>0</v>
      </c>
      <c r="AT48" s="25" t="str">
        <f t="shared" si="43"/>
        <v/>
      </c>
      <c r="AU48" s="178">
        <f t="shared" si="44"/>
        <v>4.3999999999999997E-9</v>
      </c>
      <c r="AV48" s="178">
        <f t="shared" si="45"/>
        <v>4.3999999999999997E-9</v>
      </c>
      <c r="AW48" s="594">
        <f t="shared" si="35"/>
        <v>4.8000000000000002E-11</v>
      </c>
      <c r="AY48" s="24">
        <f>IF($O48=0,0,IF(AZ48=0,0,IF(COUNTIF(AZ$5:AZ48,AZ48)&gt;1,0,MAX(AY$5:AY47)+1)))</f>
        <v>0</v>
      </c>
      <c r="AZ48" s="521">
        <f>IF(OR($O48=0,$O48&gt;S!$I$8),0,VLOOKUP($P48,O!$O$9:$AJ$10,12,FALSE))</f>
        <v>0</v>
      </c>
      <c r="BA48" s="601">
        <f t="shared" si="26"/>
        <v>0</v>
      </c>
      <c r="BB48" s="522">
        <v>44</v>
      </c>
      <c r="BC48" s="24">
        <f t="shared" si="27"/>
        <v>0</v>
      </c>
      <c r="BD48" s="25" t="str">
        <f t="shared" si="46"/>
        <v/>
      </c>
      <c r="BE48" s="178">
        <f t="shared" si="47"/>
        <v>4.3999999999999997E-9</v>
      </c>
      <c r="BF48" s="178">
        <f t="shared" si="48"/>
        <v>4.3999999999999997E-9</v>
      </c>
      <c r="BG48" s="594">
        <f t="shared" si="36"/>
        <v>4.8000000000000002E-11</v>
      </c>
    </row>
    <row r="49" spans="3:59" x14ac:dyDescent="0.2">
      <c r="C49" s="599"/>
      <c r="D49" s="599"/>
      <c r="E49" s="599"/>
      <c r="F49" s="599"/>
      <c r="G49" s="599"/>
      <c r="I49" s="534">
        <f t="shared" si="13"/>
        <v>1900</v>
      </c>
      <c r="J49" s="535">
        <f t="shared" si="14"/>
        <v>19001</v>
      </c>
      <c r="K49" s="534" t="str">
        <f t="shared" si="15"/>
        <v>190001</v>
      </c>
      <c r="L49" s="536">
        <f t="shared" si="16"/>
        <v>190000</v>
      </c>
      <c r="M49" s="537">
        <f t="shared" si="17"/>
        <v>19000100</v>
      </c>
      <c r="N49" s="25">
        <v>45</v>
      </c>
      <c r="O49" s="518">
        <f>IF(N49&gt;S!$I$8,0,N49)</f>
        <v>0</v>
      </c>
      <c r="P49" s="519">
        <f>IF(OR($O49=0,$O49&gt;S!$I$8),0,VLOOKUP($O49,S!$D$9:$AF$10,14,FALSE))</f>
        <v>0</v>
      </c>
      <c r="Q49" s="519">
        <f>IF(OR($O49=0,$O49&gt;S!$I$8),0,VLOOKUP($O49,S!$D$9:$AF$10,6,FALSE))</f>
        <v>0</v>
      </c>
      <c r="R49" s="548">
        <f>IF(OR($O49=0,$O49&gt;S!$I$8),0,VLOOKUP($O49,S!$D$9:$AF$10,24,FALSE))</f>
        <v>0</v>
      </c>
      <c r="S49" s="521">
        <f>IF(OR($O49=0,$O49&gt;S!$I$8),0,VLOOKUP($O49,S!$D$9:$AF$10,23,FALSE))</f>
        <v>0</v>
      </c>
      <c r="U49" s="24">
        <f>IF($O49=0,0,IF(V49=0,0,IF(COUNTIF(V$5:V49,V49)&gt;1,0,MAX(U$5:U48)+1)))</f>
        <v>0</v>
      </c>
      <c r="V49" s="521">
        <f>IF(OR($O49=0,$O49&gt;S!$I$8),0,VLOOKUP($O49,S!$D$9:$AF$10,22,FALSE))</f>
        <v>0</v>
      </c>
      <c r="W49" s="601">
        <f t="shared" si="18"/>
        <v>0</v>
      </c>
      <c r="X49" s="522">
        <v>45</v>
      </c>
      <c r="Y49" s="24">
        <f t="shared" si="19"/>
        <v>0</v>
      </c>
      <c r="Z49" s="25" t="str">
        <f t="shared" si="37"/>
        <v/>
      </c>
      <c r="AA49" s="178">
        <f t="shared" si="38"/>
        <v>4.4999999999999998E-9</v>
      </c>
      <c r="AB49" s="178">
        <f t="shared" si="39"/>
        <v>4.4999999999999998E-9</v>
      </c>
      <c r="AC49" s="594">
        <f t="shared" si="33"/>
        <v>4.8999999999999999E-11</v>
      </c>
      <c r="AE49" s="24">
        <f>IF($O49=0,0,IF(AF49=0,0,IF(COUNTIF(AF$5:AF49,AF49)&gt;1,0,MAX(AE$5:AE48)+1)))</f>
        <v>0</v>
      </c>
      <c r="AF49" s="521">
        <f>IF(OR($O49=0,$O49&gt;S!$I$8),0,VLOOKUP($O49,S!$D$9:$AF$10,28,FALSE))</f>
        <v>0</v>
      </c>
      <c r="AG49" s="601">
        <f t="shared" si="21"/>
        <v>0</v>
      </c>
      <c r="AH49" s="522">
        <v>45</v>
      </c>
      <c r="AI49" s="24">
        <f t="shared" si="22"/>
        <v>0</v>
      </c>
      <c r="AJ49" s="25" t="str">
        <f t="shared" si="40"/>
        <v/>
      </c>
      <c r="AK49" s="178">
        <f t="shared" si="41"/>
        <v>4.4999999999999998E-9</v>
      </c>
      <c r="AL49" s="178">
        <f t="shared" si="42"/>
        <v>4.4999999999999998E-9</v>
      </c>
      <c r="AM49" s="594">
        <f t="shared" si="34"/>
        <v>4.8999999999999999E-11</v>
      </c>
      <c r="AO49" s="24">
        <f>IF($O49=0,0,IF(AP49=0,0,IF(COUNTIF(AP$5:AP49,AP49)&gt;1,0,MAX(AO$5:AO48)+1)))</f>
        <v>0</v>
      </c>
      <c r="AP49" s="521">
        <f>IF(OR($O49=0,$O49&gt;S!$I$8),0,VLOOKUP($O49,S!$D$9:$AF$10,29,FALSE))</f>
        <v>0</v>
      </c>
      <c r="AQ49" s="601">
        <f t="shared" si="24"/>
        <v>0</v>
      </c>
      <c r="AR49" s="522">
        <v>45</v>
      </c>
      <c r="AS49" s="24">
        <f t="shared" si="6"/>
        <v>0</v>
      </c>
      <c r="AT49" s="25" t="str">
        <f t="shared" si="43"/>
        <v/>
      </c>
      <c r="AU49" s="178">
        <f t="shared" si="44"/>
        <v>4.4999999999999998E-9</v>
      </c>
      <c r="AV49" s="178">
        <f t="shared" si="45"/>
        <v>4.4999999999999998E-9</v>
      </c>
      <c r="AW49" s="594">
        <f t="shared" si="35"/>
        <v>4.8999999999999999E-11</v>
      </c>
      <c r="AY49" s="24">
        <f>IF($O49=0,0,IF(AZ49=0,0,IF(COUNTIF(AZ$5:AZ49,AZ49)&gt;1,0,MAX(AY$5:AY48)+1)))</f>
        <v>0</v>
      </c>
      <c r="AZ49" s="521">
        <f>IF(OR($O49=0,$O49&gt;S!$I$8),0,VLOOKUP($P49,O!$O$9:$AJ$10,12,FALSE))</f>
        <v>0</v>
      </c>
      <c r="BA49" s="601">
        <f t="shared" si="26"/>
        <v>0</v>
      </c>
      <c r="BB49" s="522">
        <v>45</v>
      </c>
      <c r="BC49" s="24">
        <f t="shared" si="27"/>
        <v>0</v>
      </c>
      <c r="BD49" s="25" t="str">
        <f t="shared" si="46"/>
        <v/>
      </c>
      <c r="BE49" s="178">
        <f t="shared" si="47"/>
        <v>4.4999999999999998E-9</v>
      </c>
      <c r="BF49" s="178">
        <f t="shared" si="48"/>
        <v>4.4999999999999998E-9</v>
      </c>
      <c r="BG49" s="594">
        <f t="shared" si="36"/>
        <v>4.8999999999999999E-11</v>
      </c>
    </row>
    <row r="50" spans="3:59" x14ac:dyDescent="0.2">
      <c r="C50" s="599"/>
      <c r="D50" s="599"/>
      <c r="E50" s="599"/>
      <c r="F50" s="599"/>
      <c r="G50" s="599"/>
      <c r="I50" s="534">
        <f t="shared" si="13"/>
        <v>1900</v>
      </c>
      <c r="J50" s="535">
        <f t="shared" si="14"/>
        <v>19001</v>
      </c>
      <c r="K50" s="534" t="str">
        <f t="shared" si="15"/>
        <v>190001</v>
      </c>
      <c r="L50" s="536">
        <f t="shared" si="16"/>
        <v>190000</v>
      </c>
      <c r="M50" s="537">
        <f t="shared" si="17"/>
        <v>19000100</v>
      </c>
      <c r="N50" s="25">
        <v>46</v>
      </c>
      <c r="O50" s="518">
        <f>IF(N50&gt;S!$I$8,0,N50)</f>
        <v>0</v>
      </c>
      <c r="P50" s="519">
        <f>IF(OR($O50=0,$O50&gt;S!$I$8),0,VLOOKUP($O50,S!$D$9:$AF$10,14,FALSE))</f>
        <v>0</v>
      </c>
      <c r="Q50" s="519">
        <f>IF(OR($O50=0,$O50&gt;S!$I$8),0,VLOOKUP($O50,S!$D$9:$AF$10,6,FALSE))</f>
        <v>0</v>
      </c>
      <c r="R50" s="548">
        <f>IF(OR($O50=0,$O50&gt;S!$I$8),0,VLOOKUP($O50,S!$D$9:$AF$10,24,FALSE))</f>
        <v>0</v>
      </c>
      <c r="S50" s="521">
        <f>IF(OR($O50=0,$O50&gt;S!$I$8),0,VLOOKUP($O50,S!$D$9:$AF$10,23,FALSE))</f>
        <v>0</v>
      </c>
      <c r="U50" s="24">
        <f>IF($O50=0,0,IF(V50=0,0,IF(COUNTIF(V$5:V50,V50)&gt;1,0,MAX(U$5:U49)+1)))</f>
        <v>0</v>
      </c>
      <c r="V50" s="521">
        <f>IF(OR($O50=0,$O50&gt;S!$I$8),0,VLOOKUP($O50,S!$D$9:$AF$10,22,FALSE))</f>
        <v>0</v>
      </c>
      <c r="W50" s="601">
        <f t="shared" si="18"/>
        <v>0</v>
      </c>
      <c r="X50" s="522">
        <v>46</v>
      </c>
      <c r="Y50" s="24">
        <f t="shared" si="19"/>
        <v>0</v>
      </c>
      <c r="Z50" s="25" t="str">
        <f t="shared" si="37"/>
        <v/>
      </c>
      <c r="AA50" s="178">
        <f t="shared" si="38"/>
        <v>4.5999999999999998E-9</v>
      </c>
      <c r="AB50" s="178">
        <f t="shared" si="39"/>
        <v>4.5999999999999998E-9</v>
      </c>
      <c r="AC50" s="594">
        <f t="shared" si="33"/>
        <v>5.0000000000000002E-11</v>
      </c>
      <c r="AE50" s="24">
        <f>IF($O50=0,0,IF(AF50=0,0,IF(COUNTIF(AF$5:AF50,AF50)&gt;1,0,MAX(AE$5:AE49)+1)))</f>
        <v>0</v>
      </c>
      <c r="AF50" s="521">
        <f>IF(OR($O50=0,$O50&gt;S!$I$8),0,VLOOKUP($O50,S!$D$9:$AF$10,28,FALSE))</f>
        <v>0</v>
      </c>
      <c r="AG50" s="601">
        <f t="shared" si="21"/>
        <v>0</v>
      </c>
      <c r="AH50" s="522">
        <v>46</v>
      </c>
      <c r="AI50" s="24">
        <f t="shared" si="22"/>
        <v>0</v>
      </c>
      <c r="AJ50" s="25" t="str">
        <f t="shared" si="40"/>
        <v/>
      </c>
      <c r="AK50" s="178">
        <f t="shared" si="41"/>
        <v>4.5999999999999998E-9</v>
      </c>
      <c r="AL50" s="178">
        <f t="shared" si="42"/>
        <v>4.5999999999999998E-9</v>
      </c>
      <c r="AM50" s="594">
        <f t="shared" si="34"/>
        <v>5.0000000000000002E-11</v>
      </c>
      <c r="AO50" s="24">
        <f>IF($O50=0,0,IF(AP50=0,0,IF(COUNTIF(AP$5:AP50,AP50)&gt;1,0,MAX(AO$5:AO49)+1)))</f>
        <v>0</v>
      </c>
      <c r="AP50" s="521">
        <f>IF(OR($O50=0,$O50&gt;S!$I$8),0,VLOOKUP($O50,S!$D$9:$AF$10,29,FALSE))</f>
        <v>0</v>
      </c>
      <c r="AQ50" s="601">
        <f t="shared" si="24"/>
        <v>0</v>
      </c>
      <c r="AR50" s="522">
        <v>46</v>
      </c>
      <c r="AS50" s="24">
        <f t="shared" si="6"/>
        <v>0</v>
      </c>
      <c r="AT50" s="25" t="str">
        <f t="shared" si="43"/>
        <v/>
      </c>
      <c r="AU50" s="178">
        <f t="shared" si="44"/>
        <v>4.5999999999999998E-9</v>
      </c>
      <c r="AV50" s="178">
        <f t="shared" si="45"/>
        <v>4.5999999999999998E-9</v>
      </c>
      <c r="AW50" s="594">
        <f t="shared" si="35"/>
        <v>5.0000000000000002E-11</v>
      </c>
      <c r="AY50" s="24">
        <f>IF($O50=0,0,IF(AZ50=0,0,IF(COUNTIF(AZ$5:AZ50,AZ50)&gt;1,0,MAX(AY$5:AY49)+1)))</f>
        <v>0</v>
      </c>
      <c r="AZ50" s="521">
        <f>IF(OR($O50=0,$O50&gt;S!$I$8),0,VLOOKUP($P50,O!$O$9:$AJ$10,12,FALSE))</f>
        <v>0</v>
      </c>
      <c r="BA50" s="601">
        <f t="shared" si="26"/>
        <v>0</v>
      </c>
      <c r="BB50" s="522">
        <v>46</v>
      </c>
      <c r="BC50" s="24">
        <f t="shared" si="27"/>
        <v>0</v>
      </c>
      <c r="BD50" s="25" t="str">
        <f t="shared" si="46"/>
        <v/>
      </c>
      <c r="BE50" s="178">
        <f t="shared" si="47"/>
        <v>4.5999999999999998E-9</v>
      </c>
      <c r="BF50" s="178">
        <f t="shared" si="48"/>
        <v>4.5999999999999998E-9</v>
      </c>
      <c r="BG50" s="594">
        <f t="shared" si="36"/>
        <v>5.0000000000000002E-11</v>
      </c>
    </row>
    <row r="51" spans="3:59" x14ac:dyDescent="0.2">
      <c r="C51" s="599"/>
      <c r="D51" s="599"/>
      <c r="E51" s="599"/>
      <c r="F51" s="599"/>
      <c r="G51" s="599"/>
      <c r="I51" s="534">
        <f t="shared" si="13"/>
        <v>1900</v>
      </c>
      <c r="J51" s="535">
        <f t="shared" si="14"/>
        <v>19001</v>
      </c>
      <c r="K51" s="534" t="str">
        <f t="shared" si="15"/>
        <v>190001</v>
      </c>
      <c r="L51" s="536">
        <f t="shared" si="16"/>
        <v>190000</v>
      </c>
      <c r="M51" s="537">
        <f t="shared" si="17"/>
        <v>19000100</v>
      </c>
      <c r="N51" s="25">
        <v>47</v>
      </c>
      <c r="O51" s="518">
        <f>IF(N51&gt;S!$I$8,0,N51)</f>
        <v>0</v>
      </c>
      <c r="P51" s="519">
        <f>IF(OR($O51=0,$O51&gt;S!$I$8),0,VLOOKUP($O51,S!$D$9:$AF$10,14,FALSE))</f>
        <v>0</v>
      </c>
      <c r="Q51" s="519">
        <f>IF(OR($O51=0,$O51&gt;S!$I$8),0,VLOOKUP($O51,S!$D$9:$AF$10,6,FALSE))</f>
        <v>0</v>
      </c>
      <c r="R51" s="548">
        <f>IF(OR($O51=0,$O51&gt;S!$I$8),0,VLOOKUP($O51,S!$D$9:$AF$10,24,FALSE))</f>
        <v>0</v>
      </c>
      <c r="S51" s="521">
        <f>IF(OR($O51=0,$O51&gt;S!$I$8),0,VLOOKUP($O51,S!$D$9:$AF$10,23,FALSE))</f>
        <v>0</v>
      </c>
      <c r="U51" s="24">
        <f>IF($O51=0,0,IF(V51=0,0,IF(COUNTIF(V$5:V51,V51)&gt;1,0,MAX(U$5:U50)+1)))</f>
        <v>0</v>
      </c>
      <c r="V51" s="521">
        <f>IF(OR($O51=0,$O51&gt;S!$I$8),0,VLOOKUP($O51,S!$D$9:$AF$10,22,FALSE))</f>
        <v>0</v>
      </c>
      <c r="W51" s="601">
        <f t="shared" si="18"/>
        <v>0</v>
      </c>
      <c r="X51" s="522">
        <v>47</v>
      </c>
      <c r="Y51" s="24">
        <f t="shared" si="19"/>
        <v>0</v>
      </c>
      <c r="Z51" s="25" t="str">
        <f t="shared" si="37"/>
        <v/>
      </c>
      <c r="AA51" s="178">
        <f t="shared" si="38"/>
        <v>4.6999999999999999E-9</v>
      </c>
      <c r="AB51" s="178">
        <f t="shared" si="39"/>
        <v>4.6999999999999999E-9</v>
      </c>
      <c r="AC51" s="594">
        <f t="shared" si="33"/>
        <v>5.0999999999999998E-11</v>
      </c>
      <c r="AE51" s="24">
        <f>IF($O51=0,0,IF(AF51=0,0,IF(COUNTIF(AF$5:AF51,AF51)&gt;1,0,MAX(AE$5:AE50)+1)))</f>
        <v>0</v>
      </c>
      <c r="AF51" s="521">
        <f>IF(OR($O51=0,$O51&gt;S!$I$8),0,VLOOKUP($O51,S!$D$9:$AF$10,28,FALSE))</f>
        <v>0</v>
      </c>
      <c r="AG51" s="601">
        <f t="shared" si="21"/>
        <v>0</v>
      </c>
      <c r="AH51" s="522">
        <v>47</v>
      </c>
      <c r="AI51" s="24">
        <f t="shared" si="22"/>
        <v>0</v>
      </c>
      <c r="AJ51" s="25" t="str">
        <f t="shared" si="40"/>
        <v/>
      </c>
      <c r="AK51" s="178">
        <f t="shared" si="41"/>
        <v>4.6999999999999999E-9</v>
      </c>
      <c r="AL51" s="178">
        <f t="shared" si="42"/>
        <v>4.6999999999999999E-9</v>
      </c>
      <c r="AM51" s="594">
        <f t="shared" si="34"/>
        <v>5.0999999999999998E-11</v>
      </c>
      <c r="AO51" s="24">
        <f>IF($O51=0,0,IF(AP51=0,0,IF(COUNTIF(AP$5:AP51,AP51)&gt;1,0,MAX(AO$5:AO50)+1)))</f>
        <v>0</v>
      </c>
      <c r="AP51" s="521">
        <f>IF(OR($O51=0,$O51&gt;S!$I$8),0,VLOOKUP($O51,S!$D$9:$AF$10,29,FALSE))</f>
        <v>0</v>
      </c>
      <c r="AQ51" s="601">
        <f t="shared" si="24"/>
        <v>0</v>
      </c>
      <c r="AR51" s="522">
        <v>47</v>
      </c>
      <c r="AS51" s="24">
        <f t="shared" si="6"/>
        <v>0</v>
      </c>
      <c r="AT51" s="25" t="str">
        <f t="shared" si="43"/>
        <v/>
      </c>
      <c r="AU51" s="178">
        <f t="shared" si="44"/>
        <v>4.6999999999999999E-9</v>
      </c>
      <c r="AV51" s="178">
        <f t="shared" si="45"/>
        <v>4.6999999999999999E-9</v>
      </c>
      <c r="AW51" s="594">
        <f t="shared" si="35"/>
        <v>5.0999999999999998E-11</v>
      </c>
      <c r="AY51" s="24">
        <f>IF($O51=0,0,IF(AZ51=0,0,IF(COUNTIF(AZ$5:AZ51,AZ51)&gt;1,0,MAX(AY$5:AY50)+1)))</f>
        <v>0</v>
      </c>
      <c r="AZ51" s="521">
        <f>IF(OR($O51=0,$O51&gt;S!$I$8),0,VLOOKUP($P51,O!$O$9:$AJ$10,12,FALSE))</f>
        <v>0</v>
      </c>
      <c r="BA51" s="601">
        <f t="shared" si="26"/>
        <v>0</v>
      </c>
      <c r="BB51" s="522">
        <v>47</v>
      </c>
      <c r="BC51" s="24">
        <f t="shared" si="27"/>
        <v>0</v>
      </c>
      <c r="BD51" s="25" t="str">
        <f t="shared" si="46"/>
        <v/>
      </c>
      <c r="BE51" s="178">
        <f t="shared" si="47"/>
        <v>4.6999999999999999E-9</v>
      </c>
      <c r="BF51" s="178">
        <f t="shared" si="48"/>
        <v>4.6999999999999999E-9</v>
      </c>
      <c r="BG51" s="594">
        <f t="shared" si="36"/>
        <v>5.0999999999999998E-11</v>
      </c>
    </row>
    <row r="52" spans="3:59" x14ac:dyDescent="0.2">
      <c r="C52" s="599"/>
      <c r="D52" s="599"/>
      <c r="E52" s="599"/>
      <c r="F52" s="599"/>
      <c r="G52" s="599"/>
      <c r="I52" s="534">
        <f t="shared" si="13"/>
        <v>1900</v>
      </c>
      <c r="J52" s="535">
        <f t="shared" si="14"/>
        <v>19001</v>
      </c>
      <c r="K52" s="534" t="str">
        <f t="shared" si="15"/>
        <v>190001</v>
      </c>
      <c r="L52" s="536">
        <f t="shared" si="16"/>
        <v>190000</v>
      </c>
      <c r="M52" s="537">
        <f t="shared" si="17"/>
        <v>19000100</v>
      </c>
      <c r="N52" s="25">
        <v>48</v>
      </c>
      <c r="O52" s="518">
        <f>IF(N52&gt;S!$I$8,0,N52)</f>
        <v>0</v>
      </c>
      <c r="P52" s="519">
        <f>IF(OR($O52=0,$O52&gt;S!$I$8),0,VLOOKUP($O52,S!$D$9:$AF$10,14,FALSE))</f>
        <v>0</v>
      </c>
      <c r="Q52" s="519">
        <f>IF(OR($O52=0,$O52&gt;S!$I$8),0,VLOOKUP($O52,S!$D$9:$AF$10,6,FALSE))</f>
        <v>0</v>
      </c>
      <c r="R52" s="548">
        <f>IF(OR($O52=0,$O52&gt;S!$I$8),0,VLOOKUP($O52,S!$D$9:$AF$10,24,FALSE))</f>
        <v>0</v>
      </c>
      <c r="S52" s="521">
        <f>IF(OR($O52=0,$O52&gt;S!$I$8),0,VLOOKUP($O52,S!$D$9:$AF$10,23,FALSE))</f>
        <v>0</v>
      </c>
      <c r="U52" s="24">
        <f>IF($O52=0,0,IF(V52=0,0,IF(COUNTIF(V$5:V52,V52)&gt;1,0,MAX(U$5:U51)+1)))</f>
        <v>0</v>
      </c>
      <c r="V52" s="521">
        <f>IF(OR($O52=0,$O52&gt;S!$I$8),0,VLOOKUP($O52,S!$D$9:$AF$10,22,FALSE))</f>
        <v>0</v>
      </c>
      <c r="W52" s="601">
        <f t="shared" si="18"/>
        <v>0</v>
      </c>
      <c r="X52" s="522">
        <v>48</v>
      </c>
      <c r="Y52" s="24">
        <f t="shared" si="19"/>
        <v>0</v>
      </c>
      <c r="Z52" s="25" t="str">
        <f t="shared" si="37"/>
        <v/>
      </c>
      <c r="AA52" s="178">
        <f t="shared" si="38"/>
        <v>4.8E-9</v>
      </c>
      <c r="AB52" s="178">
        <f t="shared" si="39"/>
        <v>4.8E-9</v>
      </c>
      <c r="AC52" s="594">
        <f t="shared" si="33"/>
        <v>5.2000000000000001E-11</v>
      </c>
      <c r="AE52" s="24">
        <f>IF($O52=0,0,IF(AF52=0,0,IF(COUNTIF(AF$5:AF52,AF52)&gt;1,0,MAX(AE$5:AE51)+1)))</f>
        <v>0</v>
      </c>
      <c r="AF52" s="521">
        <f>IF(OR($O52=0,$O52&gt;S!$I$8),0,VLOOKUP($O52,S!$D$9:$AF$10,28,FALSE))</f>
        <v>0</v>
      </c>
      <c r="AG52" s="601">
        <f t="shared" si="21"/>
        <v>0</v>
      </c>
      <c r="AH52" s="522">
        <v>48</v>
      </c>
      <c r="AI52" s="24">
        <f t="shared" si="22"/>
        <v>0</v>
      </c>
      <c r="AJ52" s="25" t="str">
        <f t="shared" si="40"/>
        <v/>
      </c>
      <c r="AK52" s="178">
        <f t="shared" si="41"/>
        <v>4.8E-9</v>
      </c>
      <c r="AL52" s="178">
        <f t="shared" si="42"/>
        <v>4.8E-9</v>
      </c>
      <c r="AM52" s="594">
        <f t="shared" si="34"/>
        <v>5.2000000000000001E-11</v>
      </c>
      <c r="AO52" s="24">
        <f>IF($O52=0,0,IF(AP52=0,0,IF(COUNTIF(AP$5:AP52,AP52)&gt;1,0,MAX(AO$5:AO51)+1)))</f>
        <v>0</v>
      </c>
      <c r="AP52" s="521">
        <f>IF(OR($O52=0,$O52&gt;S!$I$8),0,VLOOKUP($O52,S!$D$9:$AF$10,29,FALSE))</f>
        <v>0</v>
      </c>
      <c r="AQ52" s="601">
        <f t="shared" si="24"/>
        <v>0</v>
      </c>
      <c r="AR52" s="522">
        <v>48</v>
      </c>
      <c r="AS52" s="24">
        <f t="shared" si="6"/>
        <v>0</v>
      </c>
      <c r="AT52" s="25" t="str">
        <f t="shared" si="43"/>
        <v/>
      </c>
      <c r="AU52" s="178">
        <f t="shared" si="44"/>
        <v>4.8E-9</v>
      </c>
      <c r="AV52" s="178">
        <f t="shared" si="45"/>
        <v>4.8E-9</v>
      </c>
      <c r="AW52" s="594">
        <f t="shared" si="35"/>
        <v>5.2000000000000001E-11</v>
      </c>
      <c r="AY52" s="24">
        <f>IF($O52=0,0,IF(AZ52=0,0,IF(COUNTIF(AZ$5:AZ52,AZ52)&gt;1,0,MAX(AY$5:AY51)+1)))</f>
        <v>0</v>
      </c>
      <c r="AZ52" s="521">
        <f>IF(OR($O52=0,$O52&gt;S!$I$8),0,VLOOKUP($P52,O!$O$9:$AJ$10,12,FALSE))</f>
        <v>0</v>
      </c>
      <c r="BA52" s="601">
        <f t="shared" si="26"/>
        <v>0</v>
      </c>
      <c r="BB52" s="522">
        <v>48</v>
      </c>
      <c r="BC52" s="24">
        <f t="shared" si="27"/>
        <v>0</v>
      </c>
      <c r="BD52" s="25" t="str">
        <f t="shared" si="46"/>
        <v/>
      </c>
      <c r="BE52" s="178">
        <f t="shared" si="47"/>
        <v>4.8E-9</v>
      </c>
      <c r="BF52" s="178">
        <f t="shared" si="48"/>
        <v>4.8E-9</v>
      </c>
      <c r="BG52" s="594">
        <f t="shared" si="36"/>
        <v>5.2000000000000001E-11</v>
      </c>
    </row>
    <row r="53" spans="3:59" x14ac:dyDescent="0.2">
      <c r="C53" s="599"/>
      <c r="D53" s="599"/>
      <c r="E53" s="599"/>
      <c r="F53" s="599"/>
      <c r="G53" s="599"/>
      <c r="I53" s="534">
        <f t="shared" si="13"/>
        <v>1900</v>
      </c>
      <c r="J53" s="535">
        <f t="shared" si="14"/>
        <v>19001</v>
      </c>
      <c r="K53" s="534" t="str">
        <f t="shared" si="15"/>
        <v>190001</v>
      </c>
      <c r="L53" s="536">
        <f t="shared" si="16"/>
        <v>190000</v>
      </c>
      <c r="M53" s="537">
        <f t="shared" si="17"/>
        <v>19000100</v>
      </c>
      <c r="N53" s="25">
        <v>49</v>
      </c>
      <c r="O53" s="518">
        <f>IF(N53&gt;S!$I$8,0,N53)</f>
        <v>0</v>
      </c>
      <c r="P53" s="519">
        <f>IF(OR($O53=0,$O53&gt;S!$I$8),0,VLOOKUP($O53,S!$D$9:$AF$10,14,FALSE))</f>
        <v>0</v>
      </c>
      <c r="Q53" s="519">
        <f>IF(OR($O53=0,$O53&gt;S!$I$8),0,VLOOKUP($O53,S!$D$9:$AF$10,6,FALSE))</f>
        <v>0</v>
      </c>
      <c r="R53" s="548">
        <f>IF(OR($O53=0,$O53&gt;S!$I$8),0,VLOOKUP($O53,S!$D$9:$AF$10,24,FALSE))</f>
        <v>0</v>
      </c>
      <c r="S53" s="521">
        <f>IF(OR($O53=0,$O53&gt;S!$I$8),0,VLOOKUP($O53,S!$D$9:$AF$10,23,FALSE))</f>
        <v>0</v>
      </c>
      <c r="U53" s="24">
        <f>IF($O53=0,0,IF(V53=0,0,IF(COUNTIF(V$5:V53,V53)&gt;1,0,MAX(U$5:U52)+1)))</f>
        <v>0</v>
      </c>
      <c r="V53" s="521">
        <f>IF(OR($O53=0,$O53&gt;S!$I$8),0,VLOOKUP($O53,S!$D$9:$AF$10,22,FALSE))</f>
        <v>0</v>
      </c>
      <c r="W53" s="601">
        <f t="shared" si="18"/>
        <v>0</v>
      </c>
      <c r="X53" s="522">
        <v>49</v>
      </c>
      <c r="Y53" s="24">
        <f t="shared" si="19"/>
        <v>0</v>
      </c>
      <c r="Z53" s="25" t="str">
        <f t="shared" si="37"/>
        <v/>
      </c>
      <c r="AA53" s="178">
        <f t="shared" si="38"/>
        <v>4.9E-9</v>
      </c>
      <c r="AB53" s="178">
        <f t="shared" si="39"/>
        <v>4.9E-9</v>
      </c>
      <c r="AC53" s="594">
        <f t="shared" si="33"/>
        <v>5.2999999999999998E-11</v>
      </c>
      <c r="AE53" s="24">
        <f>IF($O53=0,0,IF(AF53=0,0,IF(COUNTIF(AF$5:AF53,AF53)&gt;1,0,MAX(AE$5:AE52)+1)))</f>
        <v>0</v>
      </c>
      <c r="AF53" s="521">
        <f>IF(OR($O53=0,$O53&gt;S!$I$8),0,VLOOKUP($O53,S!$D$9:$AF$10,28,FALSE))</f>
        <v>0</v>
      </c>
      <c r="AG53" s="601">
        <f t="shared" si="21"/>
        <v>0</v>
      </c>
      <c r="AH53" s="522">
        <v>49</v>
      </c>
      <c r="AI53" s="24">
        <f t="shared" si="22"/>
        <v>0</v>
      </c>
      <c r="AJ53" s="25" t="str">
        <f t="shared" si="40"/>
        <v/>
      </c>
      <c r="AK53" s="178">
        <f t="shared" si="41"/>
        <v>4.9E-9</v>
      </c>
      <c r="AL53" s="178">
        <f t="shared" si="42"/>
        <v>4.9E-9</v>
      </c>
      <c r="AM53" s="594">
        <f t="shared" si="34"/>
        <v>5.2999999999999998E-11</v>
      </c>
      <c r="AO53" s="24">
        <f>IF($O53=0,0,IF(AP53=0,0,IF(COUNTIF(AP$5:AP53,AP53)&gt;1,0,MAX(AO$5:AO52)+1)))</f>
        <v>0</v>
      </c>
      <c r="AP53" s="521">
        <f>IF(OR($O53=0,$O53&gt;S!$I$8),0,VLOOKUP($O53,S!$D$9:$AF$10,29,FALSE))</f>
        <v>0</v>
      </c>
      <c r="AQ53" s="601">
        <f t="shared" si="24"/>
        <v>0</v>
      </c>
      <c r="AR53" s="522">
        <v>49</v>
      </c>
      <c r="AS53" s="24">
        <f t="shared" si="6"/>
        <v>0</v>
      </c>
      <c r="AT53" s="25" t="str">
        <f t="shared" si="43"/>
        <v/>
      </c>
      <c r="AU53" s="178">
        <f t="shared" si="44"/>
        <v>4.9E-9</v>
      </c>
      <c r="AV53" s="178">
        <f t="shared" si="45"/>
        <v>4.9E-9</v>
      </c>
      <c r="AW53" s="594">
        <f t="shared" si="35"/>
        <v>5.2999999999999998E-11</v>
      </c>
      <c r="AY53" s="24">
        <f>IF($O53=0,0,IF(AZ53=0,0,IF(COUNTIF(AZ$5:AZ53,AZ53)&gt;1,0,MAX(AY$5:AY52)+1)))</f>
        <v>0</v>
      </c>
      <c r="AZ53" s="521">
        <f>IF(OR($O53=0,$O53&gt;S!$I$8),0,VLOOKUP($P53,O!$O$9:$AJ$10,12,FALSE))</f>
        <v>0</v>
      </c>
      <c r="BA53" s="601">
        <f t="shared" si="26"/>
        <v>0</v>
      </c>
      <c r="BB53" s="522">
        <v>49</v>
      </c>
      <c r="BC53" s="24">
        <f t="shared" si="27"/>
        <v>0</v>
      </c>
      <c r="BD53" s="25" t="str">
        <f t="shared" si="46"/>
        <v/>
      </c>
      <c r="BE53" s="178">
        <f t="shared" si="47"/>
        <v>4.9E-9</v>
      </c>
      <c r="BF53" s="178">
        <f t="shared" si="48"/>
        <v>4.9E-9</v>
      </c>
      <c r="BG53" s="594">
        <f t="shared" si="36"/>
        <v>5.2999999999999998E-11</v>
      </c>
    </row>
    <row r="54" spans="3:59" x14ac:dyDescent="0.2">
      <c r="C54" s="599"/>
      <c r="D54" s="599"/>
      <c r="E54" s="599"/>
      <c r="F54" s="599"/>
      <c r="G54" s="599"/>
      <c r="I54" s="534">
        <f t="shared" si="13"/>
        <v>1900</v>
      </c>
      <c r="J54" s="535">
        <f t="shared" si="14"/>
        <v>19001</v>
      </c>
      <c r="K54" s="534" t="str">
        <f t="shared" si="15"/>
        <v>190001</v>
      </c>
      <c r="L54" s="536">
        <f t="shared" si="16"/>
        <v>190000</v>
      </c>
      <c r="M54" s="537">
        <f t="shared" si="17"/>
        <v>19000100</v>
      </c>
      <c r="N54" s="25">
        <v>50</v>
      </c>
      <c r="O54" s="518">
        <f>IF(N54&gt;S!$I$8,0,N54)</f>
        <v>0</v>
      </c>
      <c r="P54" s="519">
        <f>IF(OR($O54=0,$O54&gt;S!$I$8),0,VLOOKUP($O54,S!$D$9:$AF$10,14,FALSE))</f>
        <v>0</v>
      </c>
      <c r="Q54" s="519">
        <f>IF(OR($O54=0,$O54&gt;S!$I$8),0,VLOOKUP($O54,S!$D$9:$AF$10,6,FALSE))</f>
        <v>0</v>
      </c>
      <c r="R54" s="548">
        <f>IF(OR($O54=0,$O54&gt;S!$I$8),0,VLOOKUP($O54,S!$D$9:$AF$10,24,FALSE))</f>
        <v>0</v>
      </c>
      <c r="S54" s="521">
        <f>IF(OR($O54=0,$O54&gt;S!$I$8),0,VLOOKUP($O54,S!$D$9:$AF$10,23,FALSE))</f>
        <v>0</v>
      </c>
      <c r="U54" s="24">
        <f>IF($O54=0,0,IF(V54=0,0,IF(COUNTIF(V$5:V54,V54)&gt;1,0,MAX(U$5:U53)+1)))</f>
        <v>0</v>
      </c>
      <c r="V54" s="521">
        <f>IF(OR($O54=0,$O54&gt;S!$I$8),0,VLOOKUP($O54,S!$D$9:$AF$10,22,FALSE))</f>
        <v>0</v>
      </c>
      <c r="W54" s="601">
        <f t="shared" si="18"/>
        <v>0</v>
      </c>
      <c r="X54" s="522">
        <v>50</v>
      </c>
      <c r="Y54" s="24">
        <f t="shared" si="19"/>
        <v>0</v>
      </c>
      <c r="Z54" s="25" t="str">
        <f t="shared" si="37"/>
        <v/>
      </c>
      <c r="AA54" s="178">
        <f t="shared" si="38"/>
        <v>5.0000000000000001E-9</v>
      </c>
      <c r="AB54" s="178">
        <f t="shared" si="39"/>
        <v>5.0000000000000001E-9</v>
      </c>
      <c r="AC54" s="594">
        <f t="shared" si="33"/>
        <v>5.4000000000000001E-11</v>
      </c>
      <c r="AE54" s="24">
        <f>IF($O54=0,0,IF(AF54=0,0,IF(COUNTIF(AF$5:AF54,AF54)&gt;1,0,MAX(AE$5:AE53)+1)))</f>
        <v>0</v>
      </c>
      <c r="AF54" s="521">
        <f>IF(OR($O54=0,$O54&gt;S!$I$8),0,VLOOKUP($O54,S!$D$9:$AF$10,28,FALSE))</f>
        <v>0</v>
      </c>
      <c r="AG54" s="601">
        <f t="shared" si="21"/>
        <v>0</v>
      </c>
      <c r="AH54" s="522">
        <v>50</v>
      </c>
      <c r="AI54" s="24">
        <f t="shared" si="22"/>
        <v>0</v>
      </c>
      <c r="AJ54" s="25" t="str">
        <f t="shared" si="40"/>
        <v/>
      </c>
      <c r="AK54" s="178">
        <f t="shared" si="41"/>
        <v>5.0000000000000001E-9</v>
      </c>
      <c r="AL54" s="178">
        <f t="shared" si="42"/>
        <v>5.0000000000000001E-9</v>
      </c>
      <c r="AM54" s="594">
        <f t="shared" si="34"/>
        <v>5.4000000000000001E-11</v>
      </c>
      <c r="AO54" s="24">
        <f>IF($O54=0,0,IF(AP54=0,0,IF(COUNTIF(AP$5:AP54,AP54)&gt;1,0,MAX(AO$5:AO53)+1)))</f>
        <v>0</v>
      </c>
      <c r="AP54" s="521">
        <f>IF(OR($O54=0,$O54&gt;S!$I$8),0,VLOOKUP($O54,S!$D$9:$AF$10,29,FALSE))</f>
        <v>0</v>
      </c>
      <c r="AQ54" s="601">
        <f t="shared" si="24"/>
        <v>0</v>
      </c>
      <c r="AR54" s="522">
        <v>50</v>
      </c>
      <c r="AS54" s="24">
        <f t="shared" si="6"/>
        <v>0</v>
      </c>
      <c r="AT54" s="25" t="str">
        <f t="shared" si="43"/>
        <v/>
      </c>
      <c r="AU54" s="178">
        <f t="shared" si="44"/>
        <v>5.0000000000000001E-9</v>
      </c>
      <c r="AV54" s="178">
        <f t="shared" si="45"/>
        <v>5.0000000000000001E-9</v>
      </c>
      <c r="AW54" s="594">
        <f t="shared" si="35"/>
        <v>5.4000000000000001E-11</v>
      </c>
      <c r="AY54" s="24">
        <f>IF($O54=0,0,IF(AZ54=0,0,IF(COUNTIF(AZ$5:AZ54,AZ54)&gt;1,0,MAX(AY$5:AY53)+1)))</f>
        <v>0</v>
      </c>
      <c r="AZ54" s="521">
        <f>IF(OR($O54=0,$O54&gt;S!$I$8),0,VLOOKUP($P54,O!$O$9:$AJ$10,12,FALSE))</f>
        <v>0</v>
      </c>
      <c r="BA54" s="601">
        <f t="shared" si="26"/>
        <v>0</v>
      </c>
      <c r="BB54" s="522">
        <v>50</v>
      </c>
      <c r="BC54" s="24">
        <f t="shared" si="27"/>
        <v>0</v>
      </c>
      <c r="BD54" s="25" t="str">
        <f t="shared" si="46"/>
        <v/>
      </c>
      <c r="BE54" s="178">
        <f t="shared" si="47"/>
        <v>5.0000000000000001E-9</v>
      </c>
      <c r="BF54" s="178">
        <f t="shared" si="48"/>
        <v>5.0000000000000001E-9</v>
      </c>
      <c r="BG54" s="594">
        <f t="shared" si="36"/>
        <v>5.4000000000000001E-11</v>
      </c>
    </row>
    <row r="55" spans="3:59" x14ac:dyDescent="0.2">
      <c r="C55" s="599"/>
      <c r="D55" s="599"/>
      <c r="E55" s="599"/>
      <c r="F55" s="599"/>
      <c r="G55" s="599"/>
      <c r="I55" s="534">
        <f t="shared" si="13"/>
        <v>1900</v>
      </c>
      <c r="J55" s="535">
        <f t="shared" si="14"/>
        <v>19001</v>
      </c>
      <c r="K55" s="534" t="str">
        <f t="shared" si="15"/>
        <v>190001</v>
      </c>
      <c r="L55" s="536">
        <f t="shared" si="16"/>
        <v>190000</v>
      </c>
      <c r="M55" s="537">
        <f t="shared" si="17"/>
        <v>19000100</v>
      </c>
      <c r="N55" s="25">
        <v>51</v>
      </c>
      <c r="O55" s="518">
        <f>IF(N55&gt;S!$I$8,0,N55)</f>
        <v>0</v>
      </c>
      <c r="P55" s="519">
        <f>IF(OR($O55=0,$O55&gt;S!$I$8),0,VLOOKUP($O55,S!$D$9:$AF$10,14,FALSE))</f>
        <v>0</v>
      </c>
      <c r="Q55" s="519">
        <f>IF(OR($O55=0,$O55&gt;S!$I$8),0,VLOOKUP($O55,S!$D$9:$AF$10,6,FALSE))</f>
        <v>0</v>
      </c>
      <c r="R55" s="548">
        <f>IF(OR($O55=0,$O55&gt;S!$I$8),0,VLOOKUP($O55,S!$D$9:$AF$10,24,FALSE))</f>
        <v>0</v>
      </c>
      <c r="S55" s="521">
        <f>IF(OR($O55=0,$O55&gt;S!$I$8),0,VLOOKUP($O55,S!$D$9:$AF$10,23,FALSE))</f>
        <v>0</v>
      </c>
      <c r="U55" s="24">
        <f>IF($O55=0,0,IF(V55=0,0,IF(COUNTIF(V$5:V55,V55)&gt;1,0,MAX(U$5:U54)+1)))</f>
        <v>0</v>
      </c>
      <c r="V55" s="521">
        <f>IF(OR($O55=0,$O55&gt;S!$I$8),0,VLOOKUP($O55,S!$D$9:$AF$10,22,FALSE))</f>
        <v>0</v>
      </c>
      <c r="W55" s="601"/>
      <c r="AA55" s="178"/>
      <c r="AB55" s="178"/>
      <c r="AC55" s="594"/>
      <c r="AE55" s="24">
        <f>IF($O55=0,0,IF(AF55=0,0,IF(COUNTIF(AF$5:AF55,AF55)&gt;1,0,MAX(AE$5:AE54)+1)))</f>
        <v>0</v>
      </c>
      <c r="AF55" s="521">
        <f>IF(OR($O55=0,$O55&gt;S!$I$8),0,VLOOKUP($O55,S!$D$9:$AF$10,28,FALSE))</f>
        <v>0</v>
      </c>
      <c r="AG55" s="601"/>
      <c r="AK55" s="178"/>
      <c r="AL55" s="178"/>
      <c r="AM55" s="594"/>
      <c r="AO55" s="24">
        <f>IF($O55=0,0,IF(AP55=0,0,IF(COUNTIF(AP$5:AP55,AP55)&gt;1,0,MAX(AO$5:AO54)+1)))</f>
        <v>0</v>
      </c>
      <c r="AP55" s="521">
        <f>IF(OR($O55=0,$O55&gt;S!$I$8),0,VLOOKUP($O55,S!$D$9:$AF$10,29,FALSE))</f>
        <v>0</v>
      </c>
      <c r="AQ55" s="601"/>
      <c r="AU55" s="178"/>
      <c r="AV55" s="178"/>
      <c r="AW55" s="594"/>
      <c r="AY55" s="24">
        <f>IF($O55=0,0,IF(AZ55=0,0,IF(COUNTIF(AZ$5:AZ55,AZ55)&gt;1,0,MAX(AY$5:AY54)+1)))</f>
        <v>0</v>
      </c>
      <c r="AZ55" s="521">
        <f>IF(OR($O55=0,$O55&gt;S!$I$8),0,VLOOKUP($P55,O!$O$9:$AJ$10,12,FALSE))</f>
        <v>0</v>
      </c>
      <c r="BA55" s="601"/>
      <c r="BE55" s="178"/>
      <c r="BF55" s="178"/>
      <c r="BG55" s="594"/>
    </row>
    <row r="56" spans="3:59" x14ac:dyDescent="0.2">
      <c r="C56" s="599"/>
      <c r="D56" s="599"/>
      <c r="E56" s="599"/>
      <c r="F56" s="599"/>
      <c r="G56" s="599"/>
      <c r="I56" s="534">
        <f t="shared" si="13"/>
        <v>1900</v>
      </c>
      <c r="J56" s="535">
        <f t="shared" si="14"/>
        <v>19001</v>
      </c>
      <c r="K56" s="534" t="str">
        <f t="shared" si="15"/>
        <v>190001</v>
      </c>
      <c r="L56" s="536">
        <f t="shared" si="16"/>
        <v>190000</v>
      </c>
      <c r="M56" s="537">
        <f t="shared" si="17"/>
        <v>19000100</v>
      </c>
      <c r="N56" s="25">
        <v>52</v>
      </c>
      <c r="O56" s="518">
        <f>IF(N56&gt;S!$I$8,0,N56)</f>
        <v>0</v>
      </c>
      <c r="P56" s="519">
        <f>IF(OR($O56=0,$O56&gt;S!$I$8),0,VLOOKUP($O56,S!$D$9:$AF$10,14,FALSE))</f>
        <v>0</v>
      </c>
      <c r="Q56" s="519">
        <f>IF(OR($O56=0,$O56&gt;S!$I$8),0,VLOOKUP($O56,S!$D$9:$AF$10,6,FALSE))</f>
        <v>0</v>
      </c>
      <c r="R56" s="548">
        <f>IF(OR($O56=0,$O56&gt;S!$I$8),0,VLOOKUP($O56,S!$D$9:$AF$10,24,FALSE))</f>
        <v>0</v>
      </c>
      <c r="S56" s="521">
        <f>IF(OR($O56=0,$O56&gt;S!$I$8),0,VLOOKUP($O56,S!$D$9:$AF$10,23,FALSE))</f>
        <v>0</v>
      </c>
      <c r="U56" s="24">
        <f>IF($O56=0,0,IF(V56=0,0,IF(COUNTIF(V$5:V56,V56)&gt;1,0,MAX(U$5:U55)+1)))</f>
        <v>0</v>
      </c>
      <c r="V56" s="521">
        <f>IF(OR($O56=0,$O56&gt;S!$I$8),0,VLOOKUP($O56,S!$D$9:$AF$10,22,FALSE))</f>
        <v>0</v>
      </c>
      <c r="W56" s="601"/>
      <c r="AA56" s="178"/>
      <c r="AB56" s="178"/>
      <c r="AC56" s="594"/>
      <c r="AE56" s="24">
        <f>IF($O56=0,0,IF(AF56=0,0,IF(COUNTIF(AF$5:AF56,AF56)&gt;1,0,MAX(AE$5:AE55)+1)))</f>
        <v>0</v>
      </c>
      <c r="AF56" s="521">
        <f>IF(OR($O56=0,$O56&gt;S!$I$8),0,VLOOKUP($O56,S!$D$9:$AF$10,28,FALSE))</f>
        <v>0</v>
      </c>
      <c r="AG56" s="601"/>
      <c r="AK56" s="178"/>
      <c r="AL56" s="178"/>
      <c r="AM56" s="594"/>
      <c r="AO56" s="24">
        <f>IF($O56=0,0,IF(AP56=0,0,IF(COUNTIF(AP$5:AP56,AP56)&gt;1,0,MAX(AO$5:AO55)+1)))</f>
        <v>0</v>
      </c>
      <c r="AP56" s="521">
        <f>IF(OR($O56=0,$O56&gt;S!$I$8),0,VLOOKUP($O56,S!$D$9:$AF$10,29,FALSE))</f>
        <v>0</v>
      </c>
      <c r="AQ56" s="601"/>
      <c r="AU56" s="178"/>
      <c r="AV56" s="178"/>
      <c r="AW56" s="594"/>
      <c r="AY56" s="24">
        <f>IF($O56=0,0,IF(AZ56=0,0,IF(COUNTIF(AZ$5:AZ56,AZ56)&gt;1,0,MAX(AY$5:AY55)+1)))</f>
        <v>0</v>
      </c>
      <c r="AZ56" s="521">
        <f>IF(OR($O56=0,$O56&gt;S!$I$8),0,VLOOKUP($P56,O!$O$9:$AJ$10,12,FALSE))</f>
        <v>0</v>
      </c>
      <c r="BA56" s="601"/>
      <c r="BE56" s="178"/>
      <c r="BF56" s="178"/>
      <c r="BG56" s="594"/>
    </row>
    <row r="57" spans="3:59" x14ac:dyDescent="0.2">
      <c r="C57" s="599"/>
      <c r="D57" s="599"/>
      <c r="E57" s="599"/>
      <c r="F57" s="599"/>
      <c r="G57" s="599"/>
      <c r="I57" s="534">
        <f t="shared" si="13"/>
        <v>1900</v>
      </c>
      <c r="J57" s="535">
        <f t="shared" si="14"/>
        <v>19001</v>
      </c>
      <c r="K57" s="534" t="str">
        <f t="shared" si="15"/>
        <v>190001</v>
      </c>
      <c r="L57" s="536">
        <f t="shared" si="16"/>
        <v>190000</v>
      </c>
      <c r="M57" s="537">
        <f t="shared" si="17"/>
        <v>19000100</v>
      </c>
      <c r="N57" s="25">
        <v>53</v>
      </c>
      <c r="O57" s="518">
        <f>IF(N57&gt;S!$I$8,0,N57)</f>
        <v>0</v>
      </c>
      <c r="P57" s="519">
        <f>IF(OR($O57=0,$O57&gt;S!$I$8),0,VLOOKUP($O57,S!$D$9:$AF$10,14,FALSE))</f>
        <v>0</v>
      </c>
      <c r="Q57" s="519">
        <f>IF(OR($O57=0,$O57&gt;S!$I$8),0,VLOOKUP($O57,S!$D$9:$AF$10,6,FALSE))</f>
        <v>0</v>
      </c>
      <c r="R57" s="548">
        <f>IF(OR($O57=0,$O57&gt;S!$I$8),0,VLOOKUP($O57,S!$D$9:$AF$10,24,FALSE))</f>
        <v>0</v>
      </c>
      <c r="S57" s="521">
        <f>IF(OR($O57=0,$O57&gt;S!$I$8),0,VLOOKUP($O57,S!$D$9:$AF$10,23,FALSE))</f>
        <v>0</v>
      </c>
      <c r="U57" s="24">
        <f>IF($O57=0,0,IF(V57=0,0,IF(COUNTIF(V$5:V57,V57)&gt;1,0,MAX(U$5:U56)+1)))</f>
        <v>0</v>
      </c>
      <c r="V57" s="521">
        <f>IF(OR($O57=0,$O57&gt;S!$I$8),0,VLOOKUP($O57,S!$D$9:$AF$10,22,FALSE))</f>
        <v>0</v>
      </c>
      <c r="W57" s="601"/>
      <c r="AA57" s="178"/>
      <c r="AB57" s="178"/>
      <c r="AC57" s="594"/>
      <c r="AE57" s="24">
        <f>IF($O57=0,0,IF(AF57=0,0,IF(COUNTIF(AF$5:AF57,AF57)&gt;1,0,MAX(AE$5:AE56)+1)))</f>
        <v>0</v>
      </c>
      <c r="AF57" s="521">
        <f>IF(OR($O57=0,$O57&gt;S!$I$8),0,VLOOKUP($O57,S!$D$9:$AF$10,28,FALSE))</f>
        <v>0</v>
      </c>
      <c r="AG57" s="601"/>
      <c r="AK57" s="178"/>
      <c r="AL57" s="178"/>
      <c r="AM57" s="594"/>
      <c r="AO57" s="24">
        <f>IF($O57=0,0,IF(AP57=0,0,IF(COUNTIF(AP$5:AP57,AP57)&gt;1,0,MAX(AO$5:AO56)+1)))</f>
        <v>0</v>
      </c>
      <c r="AP57" s="521">
        <f>IF(OR($O57=0,$O57&gt;S!$I$8),0,VLOOKUP($O57,S!$D$9:$AF$10,29,FALSE))</f>
        <v>0</v>
      </c>
      <c r="AQ57" s="601"/>
      <c r="AU57" s="178"/>
      <c r="AV57" s="178"/>
      <c r="AW57" s="594"/>
      <c r="AY57" s="24">
        <f>IF($O57=0,0,IF(AZ57=0,0,IF(COUNTIF(AZ$5:AZ57,AZ57)&gt;1,0,MAX(AY$5:AY56)+1)))</f>
        <v>0</v>
      </c>
      <c r="AZ57" s="521">
        <f>IF(OR($O57=0,$O57&gt;S!$I$8),0,VLOOKUP($P57,O!$O$9:$AJ$10,12,FALSE))</f>
        <v>0</v>
      </c>
      <c r="BA57" s="601"/>
      <c r="BE57" s="178"/>
      <c r="BF57" s="178"/>
      <c r="BG57" s="594"/>
    </row>
    <row r="58" spans="3:59" x14ac:dyDescent="0.2">
      <c r="C58" s="599"/>
      <c r="D58" s="599"/>
      <c r="E58" s="599"/>
      <c r="F58" s="599"/>
      <c r="G58" s="599"/>
      <c r="I58" s="534">
        <f t="shared" si="13"/>
        <v>1900</v>
      </c>
      <c r="J58" s="535">
        <f t="shared" si="14"/>
        <v>19001</v>
      </c>
      <c r="K58" s="534" t="str">
        <f t="shared" si="15"/>
        <v>190001</v>
      </c>
      <c r="L58" s="536">
        <f t="shared" si="16"/>
        <v>190000</v>
      </c>
      <c r="M58" s="537">
        <f t="shared" si="17"/>
        <v>19000100</v>
      </c>
      <c r="N58" s="25">
        <v>54</v>
      </c>
      <c r="O58" s="518">
        <f>IF(N58&gt;S!$I$8,0,N58)</f>
        <v>0</v>
      </c>
      <c r="P58" s="519">
        <f>IF(OR($O58=0,$O58&gt;S!$I$8),0,VLOOKUP($O58,S!$D$9:$AF$10,14,FALSE))</f>
        <v>0</v>
      </c>
      <c r="Q58" s="519">
        <f>IF(OR($O58=0,$O58&gt;S!$I$8),0,VLOOKUP($O58,S!$D$9:$AF$10,6,FALSE))</f>
        <v>0</v>
      </c>
      <c r="R58" s="548">
        <f>IF(OR($O58=0,$O58&gt;S!$I$8),0,VLOOKUP($O58,S!$D$9:$AF$10,24,FALSE))</f>
        <v>0</v>
      </c>
      <c r="S58" s="521">
        <f>IF(OR($O58=0,$O58&gt;S!$I$8),0,VLOOKUP($O58,S!$D$9:$AF$10,23,FALSE))</f>
        <v>0</v>
      </c>
      <c r="U58" s="24">
        <f>IF($O58=0,0,IF(V58=0,0,IF(COUNTIF(V$5:V58,V58)&gt;1,0,MAX(U$5:U57)+1)))</f>
        <v>0</v>
      </c>
      <c r="V58" s="521">
        <f>IF(OR($O58=0,$O58&gt;S!$I$8),0,VLOOKUP($O58,S!$D$9:$AF$10,22,FALSE))</f>
        <v>0</v>
      </c>
      <c r="W58" s="601"/>
      <c r="AA58" s="178"/>
      <c r="AB58" s="178"/>
      <c r="AC58" s="594"/>
      <c r="AE58" s="24">
        <f>IF($O58=0,0,IF(AF58=0,0,IF(COUNTIF(AF$5:AF58,AF58)&gt;1,0,MAX(AE$5:AE57)+1)))</f>
        <v>0</v>
      </c>
      <c r="AF58" s="521">
        <f>IF(OR($O58=0,$O58&gt;S!$I$8),0,VLOOKUP($O58,S!$D$9:$AF$10,28,FALSE))</f>
        <v>0</v>
      </c>
      <c r="AG58" s="601"/>
      <c r="AK58" s="178"/>
      <c r="AL58" s="178"/>
      <c r="AM58" s="594"/>
      <c r="AO58" s="24">
        <f>IF($O58=0,0,IF(AP58=0,0,IF(COUNTIF(AP$5:AP58,AP58)&gt;1,0,MAX(AO$5:AO57)+1)))</f>
        <v>0</v>
      </c>
      <c r="AP58" s="521">
        <f>IF(OR($O58=0,$O58&gt;S!$I$8),0,VLOOKUP($O58,S!$D$9:$AF$10,29,FALSE))</f>
        <v>0</v>
      </c>
      <c r="AQ58" s="601"/>
      <c r="AU58" s="178"/>
      <c r="AV58" s="178"/>
      <c r="AW58" s="594"/>
      <c r="AY58" s="24">
        <f>IF($O58=0,0,IF(AZ58=0,0,IF(COUNTIF(AZ$5:AZ58,AZ58)&gt;1,0,MAX(AY$5:AY57)+1)))</f>
        <v>0</v>
      </c>
      <c r="AZ58" s="521">
        <f>IF(OR($O58=0,$O58&gt;S!$I$8),0,VLOOKUP($P58,O!$O$9:$AJ$10,12,FALSE))</f>
        <v>0</v>
      </c>
      <c r="BA58" s="601"/>
      <c r="BE58" s="178"/>
      <c r="BF58" s="178"/>
      <c r="BG58" s="594"/>
    </row>
    <row r="59" spans="3:59" x14ac:dyDescent="0.2">
      <c r="C59" s="599"/>
      <c r="D59" s="599"/>
      <c r="E59" s="599"/>
      <c r="F59" s="599"/>
      <c r="G59" s="599"/>
      <c r="I59" s="534">
        <f t="shared" si="13"/>
        <v>1900</v>
      </c>
      <c r="J59" s="535">
        <f t="shared" si="14"/>
        <v>19001</v>
      </c>
      <c r="K59" s="534" t="str">
        <f t="shared" si="15"/>
        <v>190001</v>
      </c>
      <c r="L59" s="536">
        <f t="shared" si="16"/>
        <v>190000</v>
      </c>
      <c r="M59" s="537">
        <f t="shared" si="17"/>
        <v>19000100</v>
      </c>
      <c r="N59" s="25">
        <v>55</v>
      </c>
      <c r="O59" s="518">
        <f>IF(N59&gt;S!$I$8,0,N59)</f>
        <v>0</v>
      </c>
      <c r="P59" s="519">
        <f>IF(OR($O59=0,$O59&gt;S!$I$8),0,VLOOKUP($O59,S!$D$9:$AF$10,14,FALSE))</f>
        <v>0</v>
      </c>
      <c r="Q59" s="519">
        <f>IF(OR($O59=0,$O59&gt;S!$I$8),0,VLOOKUP($O59,S!$D$9:$AF$10,6,FALSE))</f>
        <v>0</v>
      </c>
      <c r="R59" s="548">
        <f>IF(OR($O59=0,$O59&gt;S!$I$8),0,VLOOKUP($O59,S!$D$9:$AF$10,24,FALSE))</f>
        <v>0</v>
      </c>
      <c r="S59" s="521">
        <f>IF(OR($O59=0,$O59&gt;S!$I$8),0,VLOOKUP($O59,S!$D$9:$AF$10,23,FALSE))</f>
        <v>0</v>
      </c>
      <c r="U59" s="24">
        <f>IF($O59=0,0,IF(V59=0,0,IF(COUNTIF(V$5:V59,V59)&gt;1,0,MAX(U$5:U58)+1)))</f>
        <v>0</v>
      </c>
      <c r="V59" s="521">
        <f>IF(OR($O59=0,$O59&gt;S!$I$8),0,VLOOKUP($O59,S!$D$9:$AF$10,22,FALSE))</f>
        <v>0</v>
      </c>
      <c r="W59" s="601"/>
      <c r="AA59" s="178"/>
      <c r="AB59" s="178"/>
      <c r="AC59" s="594"/>
      <c r="AE59" s="24">
        <f>IF($O59=0,0,IF(AF59=0,0,IF(COUNTIF(AF$5:AF59,AF59)&gt;1,0,MAX(AE$5:AE58)+1)))</f>
        <v>0</v>
      </c>
      <c r="AF59" s="521">
        <f>IF(OR($O59=0,$O59&gt;S!$I$8),0,VLOOKUP($O59,S!$D$9:$AF$10,28,FALSE))</f>
        <v>0</v>
      </c>
      <c r="AG59" s="601"/>
      <c r="AK59" s="178"/>
      <c r="AL59" s="178"/>
      <c r="AM59" s="594"/>
      <c r="AO59" s="24">
        <f>IF($O59=0,0,IF(AP59=0,0,IF(COUNTIF(AP$5:AP59,AP59)&gt;1,0,MAX(AO$5:AO58)+1)))</f>
        <v>0</v>
      </c>
      <c r="AP59" s="521">
        <f>IF(OR($O59=0,$O59&gt;S!$I$8),0,VLOOKUP($O59,S!$D$9:$AF$10,29,FALSE))</f>
        <v>0</v>
      </c>
      <c r="AQ59" s="601"/>
      <c r="AU59" s="178"/>
      <c r="AV59" s="178"/>
      <c r="AW59" s="594"/>
      <c r="AY59" s="24">
        <f>IF($O59=0,0,IF(AZ59=0,0,IF(COUNTIF(AZ$5:AZ59,AZ59)&gt;1,0,MAX(AY$5:AY58)+1)))</f>
        <v>0</v>
      </c>
      <c r="AZ59" s="521">
        <f>IF(OR($O59=0,$O59&gt;S!$I$8),0,VLOOKUP($P59,O!$O$9:$AJ$10,12,FALSE))</f>
        <v>0</v>
      </c>
      <c r="BA59" s="601"/>
      <c r="BE59" s="178"/>
      <c r="BF59" s="178"/>
      <c r="BG59" s="594"/>
    </row>
    <row r="60" spans="3:59" x14ac:dyDescent="0.2">
      <c r="C60" s="599"/>
      <c r="D60" s="599"/>
      <c r="E60" s="599"/>
      <c r="F60" s="599"/>
      <c r="G60" s="599"/>
      <c r="I60" s="534">
        <f t="shared" si="13"/>
        <v>1900</v>
      </c>
      <c r="J60" s="535">
        <f t="shared" si="14"/>
        <v>19001</v>
      </c>
      <c r="K60" s="534" t="str">
        <f t="shared" si="15"/>
        <v>190001</v>
      </c>
      <c r="L60" s="536">
        <f t="shared" si="16"/>
        <v>190000</v>
      </c>
      <c r="M60" s="537">
        <f t="shared" si="17"/>
        <v>19000100</v>
      </c>
      <c r="N60" s="25">
        <v>56</v>
      </c>
      <c r="O60" s="518">
        <f>IF(N60&gt;S!$I$8,0,N60)</f>
        <v>0</v>
      </c>
      <c r="P60" s="519">
        <f>IF(OR($O60=0,$O60&gt;S!$I$8),0,VLOOKUP($O60,S!$D$9:$AF$10,14,FALSE))</f>
        <v>0</v>
      </c>
      <c r="Q60" s="519">
        <f>IF(OR($O60=0,$O60&gt;S!$I$8),0,VLOOKUP($O60,S!$D$9:$AF$10,6,FALSE))</f>
        <v>0</v>
      </c>
      <c r="R60" s="548">
        <f>IF(OR($O60=0,$O60&gt;S!$I$8),0,VLOOKUP($O60,S!$D$9:$AF$10,24,FALSE))</f>
        <v>0</v>
      </c>
      <c r="S60" s="521">
        <f>IF(OR($O60=0,$O60&gt;S!$I$8),0,VLOOKUP($O60,S!$D$9:$AF$10,23,FALSE))</f>
        <v>0</v>
      </c>
      <c r="U60" s="24">
        <f>IF($O60=0,0,IF(V60=0,0,IF(COUNTIF(V$5:V60,V60)&gt;1,0,MAX(U$5:U59)+1)))</f>
        <v>0</v>
      </c>
      <c r="V60" s="521">
        <f>IF(OR($O60=0,$O60&gt;S!$I$8),0,VLOOKUP($O60,S!$D$9:$AF$10,22,FALSE))</f>
        <v>0</v>
      </c>
      <c r="W60" s="601"/>
      <c r="Y60" s="522"/>
      <c r="Z60" s="602"/>
      <c r="AA60" s="178"/>
      <c r="AB60" s="178"/>
      <c r="AC60" s="594"/>
      <c r="AE60" s="24">
        <f>IF($O60=0,0,IF(AF60=0,0,IF(COUNTIF(AF$5:AF60,AF60)&gt;1,0,MAX(AE$5:AE59)+1)))</f>
        <v>0</v>
      </c>
      <c r="AF60" s="521">
        <f>IF(OR($O60=0,$O60&gt;S!$I$8),0,VLOOKUP($O60,S!$D$9:$AF$10,28,FALSE))</f>
        <v>0</v>
      </c>
      <c r="AG60" s="601"/>
      <c r="AK60" s="178"/>
      <c r="AL60" s="178"/>
      <c r="AM60" s="594"/>
      <c r="AO60" s="24">
        <f>IF($O60=0,0,IF(AP60=0,0,IF(COUNTIF(AP$5:AP60,AP60)&gt;1,0,MAX(AO$5:AO59)+1)))</f>
        <v>0</v>
      </c>
      <c r="AP60" s="521">
        <f>IF(OR($O60=0,$O60&gt;S!$I$8),0,VLOOKUP($O60,S!$D$9:$AF$10,29,FALSE))</f>
        <v>0</v>
      </c>
      <c r="AQ60" s="601"/>
      <c r="AU60" s="178"/>
      <c r="AV60" s="178"/>
      <c r="AW60" s="594"/>
      <c r="AY60" s="24">
        <f>IF($O60=0,0,IF(AZ60=0,0,IF(COUNTIF(AZ$5:AZ60,AZ60)&gt;1,0,MAX(AY$5:AY59)+1)))</f>
        <v>0</v>
      </c>
      <c r="AZ60" s="521">
        <f>IF(OR($O60=0,$O60&gt;S!$I$8),0,VLOOKUP($P60,O!$O$9:$AJ$10,12,FALSE))</f>
        <v>0</v>
      </c>
      <c r="BA60" s="601"/>
      <c r="BE60" s="178"/>
      <c r="BF60" s="178"/>
      <c r="BG60" s="594"/>
    </row>
    <row r="61" spans="3:59" x14ac:dyDescent="0.2">
      <c r="C61" s="599"/>
      <c r="D61" s="599"/>
      <c r="E61" s="599"/>
      <c r="F61" s="599"/>
      <c r="G61" s="599"/>
      <c r="I61" s="534">
        <f t="shared" si="13"/>
        <v>1900</v>
      </c>
      <c r="J61" s="535">
        <f t="shared" si="14"/>
        <v>19001</v>
      </c>
      <c r="K61" s="534" t="str">
        <f t="shared" si="15"/>
        <v>190001</v>
      </c>
      <c r="L61" s="536">
        <f t="shared" si="16"/>
        <v>190000</v>
      </c>
      <c r="M61" s="537">
        <f t="shared" si="17"/>
        <v>19000100</v>
      </c>
      <c r="N61" s="25">
        <v>57</v>
      </c>
      <c r="O61" s="518">
        <f>IF(N61&gt;S!$I$8,0,N61)</f>
        <v>0</v>
      </c>
      <c r="P61" s="519">
        <f>IF(OR($O61=0,$O61&gt;S!$I$8),0,VLOOKUP($O61,S!$D$9:$AF$10,14,FALSE))</f>
        <v>0</v>
      </c>
      <c r="Q61" s="519">
        <f>IF(OR($O61=0,$O61&gt;S!$I$8),0,VLOOKUP($O61,S!$D$9:$AF$10,6,FALSE))</f>
        <v>0</v>
      </c>
      <c r="R61" s="548">
        <f>IF(OR($O61=0,$O61&gt;S!$I$8),0,VLOOKUP($O61,S!$D$9:$AF$10,24,FALSE))</f>
        <v>0</v>
      </c>
      <c r="S61" s="521">
        <f>IF(OR($O61=0,$O61&gt;S!$I$8),0,VLOOKUP($O61,S!$D$9:$AF$10,23,FALSE))</f>
        <v>0</v>
      </c>
      <c r="U61" s="24">
        <f>IF($O61=0,0,IF(V61=0,0,IF(COUNTIF(V$5:V61,V61)&gt;1,0,MAX(U$5:U60)+1)))</f>
        <v>0</v>
      </c>
      <c r="V61" s="521">
        <f>IF(OR($O61=0,$O61&gt;S!$I$8),0,VLOOKUP($O61,S!$D$9:$AF$10,22,FALSE))</f>
        <v>0</v>
      </c>
      <c r="W61" s="601"/>
      <c r="X61" s="603">
        <v>1</v>
      </c>
      <c r="Y61" s="604" t="str">
        <f>IF(ISNA(VLOOKUP(X61,W$5:AC$54,4,FALSE)),"n/a",VLOOKUP(X61,W$5:AC$54,4,FALSE))</f>
        <v>n/a</v>
      </c>
      <c r="Z61" s="605">
        <f>IF(ISNA(VLOOKUP(X61,W$5:AC$54,7,FALSE)),0,VLOOKUP(X61,W$5:AC$54,7,FALSE))</f>
        <v>0</v>
      </c>
      <c r="AA61" s="178"/>
      <c r="AB61" s="178"/>
      <c r="AC61" s="594"/>
      <c r="AE61" s="24">
        <f>IF($O61=0,0,IF(AF61=0,0,IF(COUNTIF(AF$5:AF61,AF61)&gt;1,0,MAX(AE$5:AE60)+1)))</f>
        <v>0</v>
      </c>
      <c r="AF61" s="521">
        <f>IF(OR($O61=0,$O61&gt;S!$I$8),0,VLOOKUP($O61,S!$D$9:$AF$10,28,FALSE))</f>
        <v>0</v>
      </c>
      <c r="AG61" s="601"/>
      <c r="AH61" s="603">
        <v>1</v>
      </c>
      <c r="AI61" s="604" t="str">
        <f>IF(ISNA(VLOOKUP(AH61,AG$5:AM$54,4,FALSE)),"n/a",VLOOKUP(AH61,AG$5:AM$54,4,FALSE))</f>
        <v>n/a</v>
      </c>
      <c r="AJ61" s="605">
        <f>IF(ISNA(VLOOKUP(AH61,AG$5:AM$54,7,FALSE)),0,VLOOKUP(AH61,AG$5:AM$54,7,FALSE))</f>
        <v>0</v>
      </c>
      <c r="AK61" s="178"/>
      <c r="AL61" s="178"/>
      <c r="AM61" s="594"/>
      <c r="AO61" s="24">
        <f>IF($O61=0,0,IF(AP61=0,0,IF(COUNTIF(AP$5:AP61,AP61)&gt;1,0,MAX(AO$5:AO60)+1)))</f>
        <v>0</v>
      </c>
      <c r="AP61" s="521">
        <f>IF(OR($O61=0,$O61&gt;S!$I$8),0,VLOOKUP($O61,S!$D$9:$AF$10,29,FALSE))</f>
        <v>0</v>
      </c>
      <c r="AQ61" s="601"/>
      <c r="AR61" s="603">
        <v>1</v>
      </c>
      <c r="AS61" s="604" t="str">
        <f>IF(ISNA(VLOOKUP(AR61,AQ$5:AW$54,4,FALSE)),"n/a",VLOOKUP(AR61,AQ$5:AW$54,4,FALSE))</f>
        <v>n/a</v>
      </c>
      <c r="AT61" s="605">
        <f>IF(ISNA(VLOOKUP(AR61,AQ$5:AW$54,7,FALSE)),0,VLOOKUP(AR61,AQ$5:AW$54,7,FALSE))</f>
        <v>0</v>
      </c>
      <c r="AU61" s="178"/>
      <c r="AV61" s="178"/>
      <c r="AW61" s="594"/>
      <c r="AY61" s="24">
        <f>IF($O61=0,0,IF(AZ61=0,0,IF(COUNTIF(AZ$5:AZ61,AZ61)&gt;1,0,MAX(AY$5:AY60)+1)))</f>
        <v>0</v>
      </c>
      <c r="AZ61" s="521">
        <f>IF(OR($O61=0,$O61&gt;S!$I$8),0,VLOOKUP($P61,O!$O$9:$AJ$10,12,FALSE))</f>
        <v>0</v>
      </c>
      <c r="BA61" s="601"/>
      <c r="BB61" s="603">
        <v>1</v>
      </c>
      <c r="BC61" s="604">
        <f>IF(ISNA(VLOOKUP(BB61,BA$5:BG$54,4,FALSE)),0,VLOOKUP(BB61,BA$5:BG$54,4,FALSE))</f>
        <v>0</v>
      </c>
      <c r="BD61" s="605">
        <f>IF(ISNA(VLOOKUP(BB61,BA$5:BG$54,7,FALSE)),0,VLOOKUP(BB61,BA$5:BG$54,7,FALSE))</f>
        <v>0</v>
      </c>
      <c r="BE61" s="178"/>
      <c r="BF61" s="178"/>
      <c r="BG61" s="594"/>
    </row>
    <row r="62" spans="3:59" x14ac:dyDescent="0.2">
      <c r="C62" s="599"/>
      <c r="D62" s="599"/>
      <c r="E62" s="599"/>
      <c r="F62" s="599"/>
      <c r="G62" s="599"/>
      <c r="I62" s="534">
        <f t="shared" si="13"/>
        <v>1900</v>
      </c>
      <c r="J62" s="535">
        <f t="shared" si="14"/>
        <v>19001</v>
      </c>
      <c r="K62" s="534" t="str">
        <f t="shared" si="15"/>
        <v>190001</v>
      </c>
      <c r="L62" s="536">
        <f t="shared" si="16"/>
        <v>190000</v>
      </c>
      <c r="M62" s="537">
        <f t="shared" si="17"/>
        <v>19000100</v>
      </c>
      <c r="N62" s="25">
        <v>58</v>
      </c>
      <c r="O62" s="518">
        <f>IF(N62&gt;S!$I$8,0,N62)</f>
        <v>0</v>
      </c>
      <c r="P62" s="519">
        <f>IF(OR($O62=0,$O62&gt;S!$I$8),0,VLOOKUP($O62,S!$D$9:$AF$10,14,FALSE))</f>
        <v>0</v>
      </c>
      <c r="Q62" s="519">
        <f>IF(OR($O62=0,$O62&gt;S!$I$8),0,VLOOKUP($O62,S!$D$9:$AF$10,6,FALSE))</f>
        <v>0</v>
      </c>
      <c r="R62" s="548">
        <f>IF(OR($O62=0,$O62&gt;S!$I$8),0,VLOOKUP($O62,S!$D$9:$AF$10,24,FALSE))</f>
        <v>0</v>
      </c>
      <c r="S62" s="521">
        <f>IF(OR($O62=0,$O62&gt;S!$I$8),0,VLOOKUP($O62,S!$D$9:$AF$10,23,FALSE))</f>
        <v>0</v>
      </c>
      <c r="U62" s="24">
        <f>IF($O62=0,0,IF(V62=0,0,IF(COUNTIF(V$5:V62,V62)&gt;1,0,MAX(U$5:U61)+1)))</f>
        <v>0</v>
      </c>
      <c r="V62" s="521">
        <f>IF(OR($O62=0,$O62&gt;S!$I$8),0,VLOOKUP($O62,S!$D$9:$AF$10,22,FALSE))</f>
        <v>0</v>
      </c>
      <c r="W62" s="601"/>
      <c r="X62" s="606">
        <v>2</v>
      </c>
      <c r="Y62" s="607" t="str">
        <f t="shared" ref="Y62:Y65" si="49">IF(ISNA(VLOOKUP(X62,W$5:AC$54,4,FALSE)),"n/a",VLOOKUP(X62,W$5:AC$54,4,FALSE))</f>
        <v>n/a</v>
      </c>
      <c r="Z62" s="608">
        <f>IF(ISNA(VLOOKUP(X62,W$5:AC$54,7,FALSE)),0,VLOOKUP(X62,W$5:AC$54,7,FALSE))</f>
        <v>0</v>
      </c>
      <c r="AA62" s="178"/>
      <c r="AB62" s="178"/>
      <c r="AC62" s="594"/>
      <c r="AE62" s="24">
        <f>IF($O62=0,0,IF(AF62=0,0,IF(COUNTIF(AF$5:AF62,AF62)&gt;1,0,MAX(AE$5:AE61)+1)))</f>
        <v>0</v>
      </c>
      <c r="AF62" s="521">
        <f>IF(OR($O62=0,$O62&gt;S!$I$8),0,VLOOKUP($O62,S!$D$9:$AF$10,28,FALSE))</f>
        <v>0</v>
      </c>
      <c r="AG62" s="601"/>
      <c r="AH62" s="606">
        <v>2</v>
      </c>
      <c r="AI62" s="607" t="str">
        <f t="shared" ref="AI62:AI65" si="50">IF(ISNA(VLOOKUP(AH62,AG$5:AM$54,4,FALSE)),"n/a",VLOOKUP(AH62,AG$5:AM$54,4,FALSE))</f>
        <v>n/a</v>
      </c>
      <c r="AJ62" s="608">
        <f t="shared" ref="AJ62:AJ65" si="51">IF(ISNA(VLOOKUP(AH62,AG$5:AM$54,7,FALSE)),0,VLOOKUP(AH62,AG$5:AM$54,7,FALSE))</f>
        <v>0</v>
      </c>
      <c r="AK62" s="178"/>
      <c r="AL62" s="178"/>
      <c r="AM62" s="594"/>
      <c r="AO62" s="24">
        <f>IF($O62=0,0,IF(AP62=0,0,IF(COUNTIF(AP$5:AP62,AP62)&gt;1,0,MAX(AO$5:AO61)+1)))</f>
        <v>0</v>
      </c>
      <c r="AP62" s="521">
        <f>IF(OR($O62=0,$O62&gt;S!$I$8),0,VLOOKUP($O62,S!$D$9:$AF$10,29,FALSE))</f>
        <v>0</v>
      </c>
      <c r="AQ62" s="601"/>
      <c r="AR62" s="606">
        <v>2</v>
      </c>
      <c r="AS62" s="607" t="str">
        <f t="shared" ref="AS62:AS65" si="52">IF(ISNA(VLOOKUP(AR62,AQ$5:AW$54,4,FALSE)),"n/a",VLOOKUP(AR62,AQ$5:AW$54,4,FALSE))</f>
        <v>n/a</v>
      </c>
      <c r="AT62" s="608">
        <f t="shared" ref="AT62:AT65" si="53">IF(ISNA(VLOOKUP(AR62,AQ$5:AW$54,7,FALSE)),0,VLOOKUP(AR62,AQ$5:AW$54,7,FALSE))</f>
        <v>0</v>
      </c>
      <c r="AU62" s="178"/>
      <c r="AV62" s="178"/>
      <c r="AW62" s="594"/>
      <c r="AY62" s="24">
        <f>IF($O62=0,0,IF(AZ62=0,0,IF(COUNTIF(AZ$5:AZ62,AZ62)&gt;1,0,MAX(AY$5:AY61)+1)))</f>
        <v>0</v>
      </c>
      <c r="AZ62" s="521">
        <f>IF(OR($O62=0,$O62&gt;S!$I$8),0,VLOOKUP($P62,O!$O$9:$AJ$10,12,FALSE))</f>
        <v>0</v>
      </c>
      <c r="BA62" s="601"/>
      <c r="BB62" s="606">
        <v>2</v>
      </c>
      <c r="BC62" s="607">
        <f t="shared" ref="BC62" si="54">IF(ISNA(VLOOKUP(BB62,BA$5:BG$54,4,FALSE)),0,VLOOKUP(BB62,BA$5:BG$54,4,FALSE))</f>
        <v>0</v>
      </c>
      <c r="BD62" s="608">
        <f t="shared" ref="BD62:BD65" si="55">IF(ISNA(VLOOKUP(BB62,BA$5:BG$54,7,FALSE)),0,VLOOKUP(BB62,BA$5:BG$54,7,FALSE))</f>
        <v>0</v>
      </c>
      <c r="BE62" s="178"/>
      <c r="BF62" s="178"/>
      <c r="BG62" s="594"/>
    </row>
    <row r="63" spans="3:59" x14ac:dyDescent="0.2">
      <c r="C63" s="599"/>
      <c r="D63" s="599"/>
      <c r="E63" s="599"/>
      <c r="F63" s="599"/>
      <c r="G63" s="599"/>
      <c r="I63" s="534">
        <f t="shared" si="13"/>
        <v>1900</v>
      </c>
      <c r="J63" s="535">
        <f t="shared" si="14"/>
        <v>19001</v>
      </c>
      <c r="K63" s="534" t="str">
        <f t="shared" si="15"/>
        <v>190001</v>
      </c>
      <c r="L63" s="536">
        <f t="shared" si="16"/>
        <v>190000</v>
      </c>
      <c r="M63" s="537">
        <f t="shared" si="17"/>
        <v>19000100</v>
      </c>
      <c r="N63" s="25">
        <v>59</v>
      </c>
      <c r="O63" s="518">
        <f>IF(N63&gt;S!$I$8,0,N63)</f>
        <v>0</v>
      </c>
      <c r="P63" s="519">
        <f>IF(OR($O63=0,$O63&gt;S!$I$8),0,VLOOKUP($O63,S!$D$9:$AF$10,14,FALSE))</f>
        <v>0</v>
      </c>
      <c r="Q63" s="519">
        <f>IF(OR($O63=0,$O63&gt;S!$I$8),0,VLOOKUP($O63,S!$D$9:$AF$10,6,FALSE))</f>
        <v>0</v>
      </c>
      <c r="R63" s="548">
        <f>IF(OR($O63=0,$O63&gt;S!$I$8),0,VLOOKUP($O63,S!$D$9:$AF$10,24,FALSE))</f>
        <v>0</v>
      </c>
      <c r="S63" s="521">
        <f>IF(OR($O63=0,$O63&gt;S!$I$8),0,VLOOKUP($O63,S!$D$9:$AF$10,23,FALSE))</f>
        <v>0</v>
      </c>
      <c r="U63" s="24">
        <f>IF($O63=0,0,IF(V63=0,0,IF(COUNTIF(V$5:V63,V63)&gt;1,0,MAX(U$5:U62)+1)))</f>
        <v>0</v>
      </c>
      <c r="V63" s="521">
        <f>IF(OR($O63=0,$O63&gt;S!$I$8),0,VLOOKUP($O63,S!$D$9:$AF$10,22,FALSE))</f>
        <v>0</v>
      </c>
      <c r="W63" s="601"/>
      <c r="X63" s="606">
        <v>3</v>
      </c>
      <c r="Y63" s="607" t="str">
        <f t="shared" si="49"/>
        <v>n/a</v>
      </c>
      <c r="Z63" s="608">
        <f>IF(ISNA(VLOOKUP(X63,W$5:AC$54,7,FALSE)),0,VLOOKUP(X63,W$5:AC$54,7,FALSE))</f>
        <v>0</v>
      </c>
      <c r="AA63" s="178"/>
      <c r="AB63" s="178"/>
      <c r="AC63" s="594"/>
      <c r="AE63" s="24">
        <f>IF($O63=0,0,IF(AF63=0,0,IF(COUNTIF(AF$5:AF63,AF63)&gt;1,0,MAX(AE$5:AE62)+1)))</f>
        <v>0</v>
      </c>
      <c r="AF63" s="521">
        <f>IF(OR($O63=0,$O63&gt;S!$I$8),0,VLOOKUP($O63,S!$D$9:$AF$10,28,FALSE))</f>
        <v>0</v>
      </c>
      <c r="AG63" s="601"/>
      <c r="AH63" s="606">
        <v>3</v>
      </c>
      <c r="AI63" s="607" t="str">
        <f t="shared" si="50"/>
        <v>n/a</v>
      </c>
      <c r="AJ63" s="608">
        <f t="shared" si="51"/>
        <v>0</v>
      </c>
      <c r="AK63" s="178"/>
      <c r="AL63" s="178"/>
      <c r="AM63" s="594"/>
      <c r="AO63" s="24">
        <f>IF($O63=0,0,IF(AP63=0,0,IF(COUNTIF(AP$5:AP63,AP63)&gt;1,0,MAX(AO$5:AO62)+1)))</f>
        <v>0</v>
      </c>
      <c r="AP63" s="521">
        <f>IF(OR($O63=0,$O63&gt;S!$I$8),0,VLOOKUP($O63,S!$D$9:$AF$10,29,FALSE))</f>
        <v>0</v>
      </c>
      <c r="AQ63" s="601"/>
      <c r="AR63" s="606">
        <v>3</v>
      </c>
      <c r="AS63" s="607" t="str">
        <f t="shared" si="52"/>
        <v>n/a</v>
      </c>
      <c r="AT63" s="608">
        <f t="shared" si="53"/>
        <v>0</v>
      </c>
      <c r="AU63" s="178"/>
      <c r="AV63" s="178"/>
      <c r="AW63" s="594"/>
      <c r="AY63" s="24">
        <f>IF($O63=0,0,IF(AZ63=0,0,IF(COUNTIF(AZ$5:AZ63,AZ63)&gt;1,0,MAX(AY$5:AY62)+1)))</f>
        <v>0</v>
      </c>
      <c r="AZ63" s="521">
        <f>IF(OR($O63=0,$O63&gt;S!$I$8),0,VLOOKUP($P63,O!$O$9:$AJ$10,12,FALSE))</f>
        <v>0</v>
      </c>
      <c r="BA63" s="601"/>
      <c r="BB63" s="606">
        <v>3</v>
      </c>
      <c r="BC63" s="607" t="str">
        <f>IF(ISNA(VLOOKUP(BB63,BA$5:BG$54,4,FALSE)),"n/a",VLOOKUP(BB63,BA$5:BG$54,4,FALSE))</f>
        <v>n/a</v>
      </c>
      <c r="BD63" s="608">
        <f t="shared" si="55"/>
        <v>0</v>
      </c>
      <c r="BE63" s="178"/>
      <c r="BF63" s="178"/>
      <c r="BG63" s="594"/>
    </row>
    <row r="64" spans="3:59" x14ac:dyDescent="0.2">
      <c r="C64" s="599"/>
      <c r="D64" s="599"/>
      <c r="E64" s="599"/>
      <c r="F64" s="599"/>
      <c r="G64" s="599"/>
      <c r="I64" s="534">
        <f t="shared" si="13"/>
        <v>1900</v>
      </c>
      <c r="J64" s="535">
        <f t="shared" si="14"/>
        <v>19001</v>
      </c>
      <c r="K64" s="534" t="str">
        <f t="shared" si="15"/>
        <v>190001</v>
      </c>
      <c r="L64" s="536">
        <f t="shared" si="16"/>
        <v>190000</v>
      </c>
      <c r="M64" s="537">
        <f t="shared" si="17"/>
        <v>19000100</v>
      </c>
      <c r="N64" s="25">
        <v>60</v>
      </c>
      <c r="O64" s="518">
        <f>IF(N64&gt;S!$I$8,0,N64)</f>
        <v>0</v>
      </c>
      <c r="P64" s="519">
        <f>IF(OR($O64=0,$O64&gt;S!$I$8),0,VLOOKUP($O64,S!$D$9:$AF$10,14,FALSE))</f>
        <v>0</v>
      </c>
      <c r="Q64" s="519">
        <f>IF(OR($O64=0,$O64&gt;S!$I$8),0,VLOOKUP($O64,S!$D$9:$AF$10,6,FALSE))</f>
        <v>0</v>
      </c>
      <c r="R64" s="548">
        <f>IF(OR($O64=0,$O64&gt;S!$I$8),0,VLOOKUP($O64,S!$D$9:$AF$10,24,FALSE))</f>
        <v>0</v>
      </c>
      <c r="S64" s="521">
        <f>IF(OR($O64=0,$O64&gt;S!$I$8),0,VLOOKUP($O64,S!$D$9:$AF$10,23,FALSE))</f>
        <v>0</v>
      </c>
      <c r="U64" s="24">
        <f>IF($O64=0,0,IF(V64=0,0,IF(COUNTIF(V$5:V64,V64)&gt;1,0,MAX(U$5:U63)+1)))</f>
        <v>0</v>
      </c>
      <c r="V64" s="521">
        <f>IF(OR($O64=0,$O64&gt;S!$I$8),0,VLOOKUP($O64,S!$D$9:$AF$10,22,FALSE))</f>
        <v>0</v>
      </c>
      <c r="W64" s="601"/>
      <c r="X64" s="606">
        <v>4</v>
      </c>
      <c r="Y64" s="607" t="str">
        <f t="shared" si="49"/>
        <v>n/a</v>
      </c>
      <c r="Z64" s="608">
        <f>IF(ISNA(VLOOKUP(X64,W$5:AC$54,7,FALSE)),0,VLOOKUP(X64,W$5:AC$54,7,FALSE))</f>
        <v>0</v>
      </c>
      <c r="AE64" s="24">
        <f>IF($O64=0,0,IF(AF64=0,0,IF(COUNTIF(AF$5:AF64,AF64)&gt;1,0,MAX(AE$5:AE63)+1)))</f>
        <v>0</v>
      </c>
      <c r="AF64" s="521">
        <f>IF(OR($O64=0,$O64&gt;S!$I$8),0,VLOOKUP($O64,S!$D$9:$AF$10,28,FALSE))</f>
        <v>0</v>
      </c>
      <c r="AG64" s="601"/>
      <c r="AH64" s="606">
        <v>4</v>
      </c>
      <c r="AI64" s="607" t="str">
        <f t="shared" si="50"/>
        <v>n/a</v>
      </c>
      <c r="AJ64" s="608">
        <f t="shared" si="51"/>
        <v>0</v>
      </c>
      <c r="AK64" s="178"/>
      <c r="AL64" s="178"/>
      <c r="AM64" s="594"/>
      <c r="AO64" s="24">
        <f>IF($O64=0,0,IF(AP64=0,0,IF(COUNTIF(AP$5:AP64,AP64)&gt;1,0,MAX(AO$5:AO63)+1)))</f>
        <v>0</v>
      </c>
      <c r="AP64" s="521">
        <f>IF(OR($O64=0,$O64&gt;S!$I$8),0,VLOOKUP($O64,S!$D$9:$AF$10,29,FALSE))</f>
        <v>0</v>
      </c>
      <c r="AQ64" s="601"/>
      <c r="AR64" s="606">
        <v>4</v>
      </c>
      <c r="AS64" s="607" t="str">
        <f t="shared" si="52"/>
        <v>n/a</v>
      </c>
      <c r="AT64" s="608">
        <f t="shared" si="53"/>
        <v>0</v>
      </c>
      <c r="AU64" s="178"/>
      <c r="AV64" s="178"/>
      <c r="AW64" s="594"/>
      <c r="AY64" s="24">
        <f>IF($O64=0,0,IF(AZ64=0,0,IF(COUNTIF(AZ$5:AZ64,AZ64)&gt;1,0,MAX(AY$5:AY63)+1)))</f>
        <v>0</v>
      </c>
      <c r="AZ64" s="521">
        <f>IF(OR($O64=0,$O64&gt;S!$I$8),0,VLOOKUP($P64,O!$O$9:$AJ$10,12,FALSE))</f>
        <v>0</v>
      </c>
      <c r="BA64" s="601"/>
      <c r="BB64" s="606">
        <v>4</v>
      </c>
      <c r="BC64" s="607" t="str">
        <f t="shared" ref="BC64:BC65" si="56">IF(ISNA(VLOOKUP(BB64,BA$5:BG$54,4,FALSE)),"n/a",VLOOKUP(BB64,BA$5:BG$54,4,FALSE))</f>
        <v>n/a</v>
      </c>
      <c r="BD64" s="608">
        <f t="shared" si="55"/>
        <v>0</v>
      </c>
      <c r="BE64" s="178"/>
      <c r="BF64" s="178"/>
      <c r="BG64" s="594"/>
    </row>
    <row r="65" spans="3:59" x14ac:dyDescent="0.2">
      <c r="C65" s="599"/>
      <c r="D65" s="599"/>
      <c r="E65" s="599"/>
      <c r="F65" s="599"/>
      <c r="G65" s="599"/>
      <c r="I65" s="534">
        <f t="shared" si="13"/>
        <v>1900</v>
      </c>
      <c r="J65" s="535">
        <f t="shared" si="14"/>
        <v>19001</v>
      </c>
      <c r="K65" s="534" t="str">
        <f t="shared" si="15"/>
        <v>190001</v>
      </c>
      <c r="L65" s="536">
        <f t="shared" si="16"/>
        <v>190000</v>
      </c>
      <c r="M65" s="537">
        <f t="shared" si="17"/>
        <v>19000100</v>
      </c>
      <c r="N65" s="25">
        <v>61</v>
      </c>
      <c r="O65" s="518">
        <f>IF(N65&gt;S!$I$8,0,N65)</f>
        <v>0</v>
      </c>
      <c r="P65" s="519">
        <f>IF(OR($O65=0,$O65&gt;S!$I$8),0,VLOOKUP($O65,S!$D$9:$AF$10,14,FALSE))</f>
        <v>0</v>
      </c>
      <c r="Q65" s="519">
        <f>IF(OR($O65=0,$O65&gt;S!$I$8),0,VLOOKUP($O65,S!$D$9:$AF$10,6,FALSE))</f>
        <v>0</v>
      </c>
      <c r="R65" s="548">
        <f>IF(OR($O65=0,$O65&gt;S!$I$8),0,VLOOKUP($O65,S!$D$9:$AF$10,24,FALSE))</f>
        <v>0</v>
      </c>
      <c r="S65" s="521">
        <f>IF(OR($O65=0,$O65&gt;S!$I$8),0,VLOOKUP($O65,S!$D$9:$AF$10,23,FALSE))</f>
        <v>0</v>
      </c>
      <c r="U65" s="24">
        <f>IF($O65=0,0,IF(V65=0,0,IF(COUNTIF(V$5:V65,V65)&gt;1,0,MAX(U$5:U64)+1)))</f>
        <v>0</v>
      </c>
      <c r="V65" s="521">
        <f>IF(OR($O65=0,$O65&gt;S!$I$8),0,VLOOKUP($O65,S!$D$9:$AF$10,22,FALSE))</f>
        <v>0</v>
      </c>
      <c r="W65" s="601"/>
      <c r="X65" s="606">
        <v>5</v>
      </c>
      <c r="Y65" s="607" t="str">
        <f t="shared" si="49"/>
        <v>n/a</v>
      </c>
      <c r="Z65" s="608">
        <f>IF(ISNA(VLOOKUP(X65,W$5:AC$54,7,FALSE)),0,VLOOKUP(X65,W$5:AC$54,7,FALSE))</f>
        <v>0</v>
      </c>
      <c r="AE65" s="24">
        <f>IF($O65=0,0,IF(AF65=0,0,IF(COUNTIF(AF$5:AF65,AF65)&gt;1,0,MAX(AE$5:AE64)+1)))</f>
        <v>0</v>
      </c>
      <c r="AF65" s="521">
        <f>IF(OR($O65=0,$O65&gt;S!$I$8),0,VLOOKUP($O65,S!$D$9:$AF$10,28,FALSE))</f>
        <v>0</v>
      </c>
      <c r="AG65" s="601"/>
      <c r="AH65" s="606">
        <v>5</v>
      </c>
      <c r="AI65" s="607" t="str">
        <f t="shared" si="50"/>
        <v>n/a</v>
      </c>
      <c r="AJ65" s="608">
        <f t="shared" si="51"/>
        <v>0</v>
      </c>
      <c r="AK65" s="178"/>
      <c r="AL65" s="178"/>
      <c r="AM65" s="594"/>
      <c r="AO65" s="24">
        <f>IF($O65=0,0,IF(AP65=0,0,IF(COUNTIF(AP$5:AP65,AP65)&gt;1,0,MAX(AO$5:AO64)+1)))</f>
        <v>0</v>
      </c>
      <c r="AP65" s="521">
        <f>IF(OR($O65=0,$O65&gt;S!$I$8),0,VLOOKUP($O65,S!$D$9:$AF$10,29,FALSE))</f>
        <v>0</v>
      </c>
      <c r="AQ65" s="601"/>
      <c r="AR65" s="606">
        <v>5</v>
      </c>
      <c r="AS65" s="607" t="str">
        <f t="shared" si="52"/>
        <v>n/a</v>
      </c>
      <c r="AT65" s="608">
        <f t="shared" si="53"/>
        <v>0</v>
      </c>
      <c r="AU65" s="178"/>
      <c r="AV65" s="178"/>
      <c r="AW65" s="594"/>
      <c r="AY65" s="24">
        <f>IF($O65=0,0,IF(AZ65=0,0,IF(COUNTIF(AZ$5:AZ65,AZ65)&gt;1,0,MAX(AY$5:AY64)+1)))</f>
        <v>0</v>
      </c>
      <c r="AZ65" s="521">
        <f>IF(OR($O65=0,$O65&gt;S!$I$8),0,VLOOKUP($P65,O!$O$9:$AJ$10,12,FALSE))</f>
        <v>0</v>
      </c>
      <c r="BA65" s="601"/>
      <c r="BB65" s="606">
        <v>5</v>
      </c>
      <c r="BC65" s="607" t="str">
        <f t="shared" si="56"/>
        <v>n/a</v>
      </c>
      <c r="BD65" s="608">
        <f t="shared" si="55"/>
        <v>0</v>
      </c>
      <c r="BE65" s="178"/>
      <c r="BF65" s="178"/>
      <c r="BG65" s="594"/>
    </row>
    <row r="66" spans="3:59" x14ac:dyDescent="0.2">
      <c r="C66" s="599"/>
      <c r="D66" s="599"/>
      <c r="E66" s="599"/>
      <c r="F66" s="599"/>
      <c r="G66" s="599"/>
      <c r="I66" s="534">
        <f t="shared" si="13"/>
        <v>1900</v>
      </c>
      <c r="J66" s="535">
        <f t="shared" si="14"/>
        <v>19001</v>
      </c>
      <c r="K66" s="534" t="str">
        <f t="shared" si="15"/>
        <v>190001</v>
      </c>
      <c r="L66" s="536">
        <f t="shared" si="16"/>
        <v>190000</v>
      </c>
      <c r="M66" s="537">
        <f t="shared" si="17"/>
        <v>19000100</v>
      </c>
      <c r="N66" s="25">
        <v>62</v>
      </c>
      <c r="O66" s="518">
        <f>IF(N66&gt;S!$I$8,0,N66)</f>
        <v>0</v>
      </c>
      <c r="P66" s="519">
        <f>IF(OR($O66=0,$O66&gt;S!$I$8),0,VLOOKUP($O66,S!$D$9:$AF$10,14,FALSE))</f>
        <v>0</v>
      </c>
      <c r="Q66" s="519">
        <f>IF(OR($O66=0,$O66&gt;S!$I$8),0,VLOOKUP($O66,S!$D$9:$AF$10,6,FALSE))</f>
        <v>0</v>
      </c>
      <c r="R66" s="548">
        <f>IF(OR($O66=0,$O66&gt;S!$I$8),0,VLOOKUP($O66,S!$D$9:$AF$10,24,FALSE))</f>
        <v>0</v>
      </c>
      <c r="S66" s="521">
        <f>IF(OR($O66=0,$O66&gt;S!$I$8),0,VLOOKUP($O66,S!$D$9:$AF$10,23,FALSE))</f>
        <v>0</v>
      </c>
      <c r="U66" s="24">
        <f>IF($O66=0,0,IF(V66=0,0,IF(COUNTIF(V$5:V66,V66)&gt;1,0,MAX(U$5:U65)+1)))</f>
        <v>0</v>
      </c>
      <c r="V66" s="521">
        <f>IF(OR($O66=0,$O66&gt;S!$I$8),0,VLOOKUP($O66,S!$D$9:$AF$10,22,FALSE))</f>
        <v>0</v>
      </c>
      <c r="W66" s="601"/>
      <c r="X66" s="606"/>
      <c r="Y66" s="607"/>
      <c r="Z66" s="609"/>
      <c r="AA66" s="178"/>
      <c r="AB66" s="178"/>
      <c r="AC66" s="594"/>
      <c r="AE66" s="24">
        <f>IF($O66=0,0,IF(AF66=0,0,IF(COUNTIF(AF$5:AF66,AF66)&gt;1,0,MAX(AE$5:AE65)+1)))</f>
        <v>0</v>
      </c>
      <c r="AF66" s="521">
        <f>IF(OR($O66=0,$O66&gt;S!$I$8),0,VLOOKUP($O66,S!$D$9:$AF$10,28,FALSE))</f>
        <v>0</v>
      </c>
      <c r="AG66" s="601"/>
      <c r="AH66" s="606"/>
      <c r="AI66" s="607"/>
      <c r="AJ66" s="609"/>
      <c r="AK66" s="178"/>
      <c r="AL66" s="178"/>
      <c r="AM66" s="594"/>
      <c r="AO66" s="24">
        <f>IF($O66=0,0,IF(AP66=0,0,IF(COUNTIF(AP$5:AP66,AP66)&gt;1,0,MAX(AO$5:AO65)+1)))</f>
        <v>0</v>
      </c>
      <c r="AP66" s="521">
        <f>IF(OR($O66=0,$O66&gt;S!$I$8),0,VLOOKUP($O66,S!$D$9:$AF$10,29,FALSE))</f>
        <v>0</v>
      </c>
      <c r="AQ66" s="601"/>
      <c r="AR66" s="606"/>
      <c r="AS66" s="607"/>
      <c r="AT66" s="609"/>
      <c r="AU66" s="178"/>
      <c r="AV66" s="178"/>
      <c r="AW66" s="594"/>
      <c r="AY66" s="24">
        <f>IF($O66=0,0,IF(AZ66=0,0,IF(COUNTIF(AZ$5:AZ66,AZ66)&gt;1,0,MAX(AY$5:AY65)+1)))</f>
        <v>0</v>
      </c>
      <c r="AZ66" s="521">
        <f>IF(OR($O66=0,$O66&gt;S!$I$8),0,VLOOKUP($P66,O!$O$9:$AJ$10,12,FALSE))</f>
        <v>0</v>
      </c>
      <c r="BA66" s="601"/>
      <c r="BB66" s="606"/>
      <c r="BC66" s="607"/>
      <c r="BD66" s="609"/>
      <c r="BE66" s="178"/>
      <c r="BF66" s="178"/>
      <c r="BG66" s="594"/>
    </row>
    <row r="67" spans="3:59" x14ac:dyDescent="0.2">
      <c r="C67" s="599"/>
      <c r="D67" s="599"/>
      <c r="E67" s="599"/>
      <c r="F67" s="599"/>
      <c r="G67" s="599"/>
      <c r="I67" s="534">
        <f t="shared" si="13"/>
        <v>1900</v>
      </c>
      <c r="J67" s="535">
        <f t="shared" si="14"/>
        <v>19001</v>
      </c>
      <c r="K67" s="534" t="str">
        <f t="shared" si="15"/>
        <v>190001</v>
      </c>
      <c r="L67" s="536">
        <f t="shared" si="16"/>
        <v>190000</v>
      </c>
      <c r="M67" s="537">
        <f t="shared" si="17"/>
        <v>19000100</v>
      </c>
      <c r="N67" s="25">
        <v>63</v>
      </c>
      <c r="O67" s="518">
        <f>IF(N67&gt;S!$I$8,0,N67)</f>
        <v>0</v>
      </c>
      <c r="P67" s="519">
        <f>IF(OR($O67=0,$O67&gt;S!$I$8),0,VLOOKUP($O67,S!$D$9:$AF$10,14,FALSE))</f>
        <v>0</v>
      </c>
      <c r="Q67" s="519">
        <f>IF(OR($O67=0,$O67&gt;S!$I$8),0,VLOOKUP($O67,S!$D$9:$AF$10,6,FALSE))</f>
        <v>0</v>
      </c>
      <c r="R67" s="548">
        <f>IF(OR($O67=0,$O67&gt;S!$I$8),0,VLOOKUP($O67,S!$D$9:$AF$10,24,FALSE))</f>
        <v>0</v>
      </c>
      <c r="S67" s="521">
        <f>IF(OR($O67=0,$O67&gt;S!$I$8),0,VLOOKUP($O67,S!$D$9:$AF$10,23,FALSE))</f>
        <v>0</v>
      </c>
      <c r="U67" s="24">
        <f>IF($O67=0,0,IF(V67=0,0,IF(COUNTIF(V$5:V67,V67)&gt;1,0,MAX(U$5:U66)+1)))</f>
        <v>0</v>
      </c>
      <c r="V67" s="521">
        <f>IF(OR($O67=0,$O67&gt;S!$I$8),0,VLOOKUP($O67,S!$D$9:$AF$10,22,FALSE))</f>
        <v>0</v>
      </c>
      <c r="W67" s="601"/>
      <c r="X67" s="606">
        <v>1</v>
      </c>
      <c r="Y67" s="607">
        <f>IF(ISNA(VLOOKUP(W$3,W$5:AC$54,4,FALSE)),"n/a",VLOOKUP(W$3,W$5:AC$54,4,FALSE))</f>
        <v>0</v>
      </c>
      <c r="Z67" s="608">
        <f>IF(ISNA(VLOOKUP(W$3,W$5:AC$54,7,FALSE)),0,VLOOKUP(W$3,W$5:AC$54,7,FALSE))</f>
        <v>4.9999999999999997E-12</v>
      </c>
      <c r="AA67" s="178"/>
      <c r="AB67" s="178"/>
      <c r="AC67" s="594"/>
      <c r="AE67" s="24">
        <f>IF($O67=0,0,IF(AF67=0,0,IF(COUNTIF(AF$5:AF67,AF67)&gt;1,0,MAX(AE$5:AE66)+1)))</f>
        <v>0</v>
      </c>
      <c r="AF67" s="521">
        <f>IF(OR($O67=0,$O67&gt;S!$I$8),0,VLOOKUP($O67,S!$D$9:$AF$10,28,FALSE))</f>
        <v>0</v>
      </c>
      <c r="AG67" s="601"/>
      <c r="AH67" s="606">
        <v>1</v>
      </c>
      <c r="AI67" s="607">
        <f>IF(ISNA(VLOOKUP(AG$3,AG$5:AM$54,4,FALSE)),"n/a",VLOOKUP(AG$3,AG$5:AM$54,4,FALSE))</f>
        <v>0</v>
      </c>
      <c r="AJ67" s="608">
        <f>IF(ISNA(VLOOKUP(AG$3,AG$5:AM$54,7,FALSE)),0,VLOOKUP(AG$3,AG$5:AM$54,7,FALSE))</f>
        <v>4.9999999999999997E-12</v>
      </c>
      <c r="AK67" s="178"/>
      <c r="AL67" s="178"/>
      <c r="AM67" s="594"/>
      <c r="AO67" s="24">
        <f>IF($O67=0,0,IF(AP67=0,0,IF(COUNTIF(AP$5:AP67,AP67)&gt;1,0,MAX(AO$5:AO66)+1)))</f>
        <v>0</v>
      </c>
      <c r="AP67" s="521">
        <f>IF(OR($O67=0,$O67&gt;S!$I$8),0,VLOOKUP($O67,S!$D$9:$AF$10,29,FALSE))</f>
        <v>0</v>
      </c>
      <c r="AQ67" s="601"/>
      <c r="AR67" s="606">
        <v>1</v>
      </c>
      <c r="AS67" s="607">
        <f>IF(ISNA(VLOOKUP(AQ$3,AQ$5:AW$54,4,FALSE)),"n/a",VLOOKUP(AQ$3,AQ$5:AW$54,4,FALSE))</f>
        <v>0</v>
      </c>
      <c r="AT67" s="608">
        <f>IF(ISNA(VLOOKUP(AQ$3,AQ$5:AW$54,7,FALSE)),0,VLOOKUP(AQ$3,AQ$5:AW$54,7,FALSE))</f>
        <v>4.9999999999999997E-12</v>
      </c>
      <c r="AU67" s="178"/>
      <c r="AV67" s="178"/>
      <c r="AW67" s="594"/>
      <c r="AY67" s="24">
        <f>IF($O67=0,0,IF(AZ67=0,0,IF(COUNTIF(AZ$5:AZ67,AZ67)&gt;1,0,MAX(AY$5:AY66)+1)))</f>
        <v>0</v>
      </c>
      <c r="AZ67" s="521">
        <f>IF(OR($O67=0,$O67&gt;S!$I$8),0,VLOOKUP($P67,O!$O$9:$AJ$10,12,FALSE))</f>
        <v>0</v>
      </c>
      <c r="BA67" s="601"/>
      <c r="BB67" s="606">
        <v>1</v>
      </c>
      <c r="BC67" s="607">
        <f>IF(ISNA(VLOOKUP(BA$3,BA$5:BG$54,4,FALSE)),"n/a",VLOOKUP(BA$3,BA$5:BG$54,4,FALSE))</f>
        <v>0</v>
      </c>
      <c r="BD67" s="608">
        <f>IF(ISNA(VLOOKUP(BA$3,BA$5:BG$54,7,FALSE)),0,VLOOKUP(BA$3,BA$5:BG$54,7,FALSE))</f>
        <v>4.9999999999999997E-12</v>
      </c>
      <c r="BE67" s="178"/>
      <c r="BF67" s="178"/>
      <c r="BG67" s="594"/>
    </row>
    <row r="68" spans="3:59" x14ac:dyDescent="0.2">
      <c r="C68" s="599"/>
      <c r="D68" s="599"/>
      <c r="E68" s="599"/>
      <c r="F68" s="599"/>
      <c r="G68" s="599"/>
      <c r="I68" s="534">
        <f t="shared" si="13"/>
        <v>1900</v>
      </c>
      <c r="J68" s="535">
        <f t="shared" si="14"/>
        <v>19001</v>
      </c>
      <c r="K68" s="534" t="str">
        <f t="shared" si="15"/>
        <v>190001</v>
      </c>
      <c r="L68" s="536">
        <f t="shared" si="16"/>
        <v>190000</v>
      </c>
      <c r="M68" s="537">
        <f t="shared" si="17"/>
        <v>19000100</v>
      </c>
      <c r="N68" s="25">
        <v>64</v>
      </c>
      <c r="O68" s="518">
        <f>IF(N68&gt;S!$I$8,0,N68)</f>
        <v>0</v>
      </c>
      <c r="P68" s="519">
        <f>IF(OR($O68=0,$O68&gt;S!$I$8),0,VLOOKUP($O68,S!$D$9:$AF$10,14,FALSE))</f>
        <v>0</v>
      </c>
      <c r="Q68" s="519">
        <f>IF(OR($O68=0,$O68&gt;S!$I$8),0,VLOOKUP($O68,S!$D$9:$AF$10,6,FALSE))</f>
        <v>0</v>
      </c>
      <c r="R68" s="548">
        <f>IF(OR($O68=0,$O68&gt;S!$I$8),0,VLOOKUP($O68,S!$D$9:$AF$10,24,FALSE))</f>
        <v>0</v>
      </c>
      <c r="S68" s="521">
        <f>IF(OR($O68=0,$O68&gt;S!$I$8),0,VLOOKUP($O68,S!$D$9:$AF$10,23,FALSE))</f>
        <v>0</v>
      </c>
      <c r="U68" s="24">
        <f>IF($O68=0,0,IF(V68=0,0,IF(COUNTIF(V$5:V68,V68)&gt;1,0,MAX(U$5:U67)+1)))</f>
        <v>0</v>
      </c>
      <c r="V68" s="521">
        <f>IF(OR($O68=0,$O68&gt;S!$I$8),0,VLOOKUP($O68,S!$D$9:$AF$10,22,FALSE))</f>
        <v>0</v>
      </c>
      <c r="W68" s="601"/>
      <c r="X68" s="606">
        <v>2</v>
      </c>
      <c r="Y68" s="607" t="str">
        <f>IF(ISNA(VLOOKUP(W$3-1,W$5:AC$54,4,FALSE)),"n/a",VLOOKUP(W$3-1,W$5:AC$54,4,FALSE))</f>
        <v>n/a</v>
      </c>
      <c r="Z68" s="608">
        <f>IF(ISNA(VLOOKUP(W$3-1,W$5:AC$54,7,FALSE)),0,VLOOKUP(W$3-1,W$5:AC$54,7,FALSE))</f>
        <v>0</v>
      </c>
      <c r="AA68" s="178"/>
      <c r="AB68" s="178"/>
      <c r="AC68" s="594"/>
      <c r="AE68" s="24">
        <f>IF($O68=0,0,IF(AF68=0,0,IF(COUNTIF(AF$5:AF68,AF68)&gt;1,0,MAX(AE$5:AE67)+1)))</f>
        <v>0</v>
      </c>
      <c r="AF68" s="521">
        <f>IF(OR($O68=0,$O68&gt;S!$I$8),0,VLOOKUP($O68,S!$D$9:$AF$10,28,FALSE))</f>
        <v>0</v>
      </c>
      <c r="AG68" s="601"/>
      <c r="AH68" s="606">
        <v>2</v>
      </c>
      <c r="AI68" s="607" t="str">
        <f>IF(ISNA(VLOOKUP(AG$3-1,AG$5:AM$54,4,FALSE)),"n/a",VLOOKUP(AG$3-1,AG$5:AM$54,4,FALSE))</f>
        <v>n/a</v>
      </c>
      <c r="AJ68" s="608">
        <f>IF(ISNA(VLOOKUP(AG$3-1,AG$5:AM$54,7,FALSE)),0,VLOOKUP(AG$3-1,AG$5:AM$54,7,FALSE))</f>
        <v>0</v>
      </c>
      <c r="AK68" s="178"/>
      <c r="AL68" s="178"/>
      <c r="AM68" s="594"/>
      <c r="AO68" s="24">
        <f>IF($O68=0,0,IF(AP68=0,0,IF(COUNTIF(AP$5:AP68,AP68)&gt;1,0,MAX(AO$5:AO67)+1)))</f>
        <v>0</v>
      </c>
      <c r="AP68" s="521">
        <f>IF(OR($O68=0,$O68&gt;S!$I$8),0,VLOOKUP($O68,S!$D$9:$AF$10,29,FALSE))</f>
        <v>0</v>
      </c>
      <c r="AQ68" s="601"/>
      <c r="AR68" s="606">
        <v>2</v>
      </c>
      <c r="AS68" s="607" t="str">
        <f>IF(ISNA(VLOOKUP(AQ$3-1,AQ$5:AW$54,4,FALSE)),"n/a",VLOOKUP(AQ$3-1,AQ$5:AW$54,4,FALSE))</f>
        <v>n/a</v>
      </c>
      <c r="AT68" s="608">
        <f>IF(ISNA(VLOOKUP(AQ$3-1,AQ$5:AW$54,7,FALSE)),0,VLOOKUP(AQ$3-1,AQ$5:AW$54,7,FALSE))</f>
        <v>0</v>
      </c>
      <c r="AU68" s="178"/>
      <c r="AV68" s="178"/>
      <c r="AW68" s="594"/>
      <c r="AY68" s="24">
        <f>IF($O68=0,0,IF(AZ68=0,0,IF(COUNTIF(AZ$5:AZ68,AZ68)&gt;1,0,MAX(AY$5:AY67)+1)))</f>
        <v>0</v>
      </c>
      <c r="AZ68" s="521">
        <f>IF(OR($O68=0,$O68&gt;S!$I$8),0,VLOOKUP($P68,O!$O$9:$AJ$10,12,FALSE))</f>
        <v>0</v>
      </c>
      <c r="BA68" s="601"/>
      <c r="BB68" s="606">
        <v>2</v>
      </c>
      <c r="BC68" s="607" t="str">
        <f>IF(ISNA(VLOOKUP(BA$3-1,BA$5:BG$54,4,FALSE)),"n/a",VLOOKUP(BA$3-1,BA$5:BG$54,4,FALSE))</f>
        <v>n/a</v>
      </c>
      <c r="BD68" s="608">
        <f>IF(ISNA(VLOOKUP(BA$3-1,BA$5:BG$54,7,FALSE)),0,VLOOKUP(BA$3-1,BA$5:BG$54,7,FALSE))</f>
        <v>0</v>
      </c>
      <c r="BE68" s="178"/>
      <c r="BF68" s="178"/>
      <c r="BG68" s="594"/>
    </row>
    <row r="69" spans="3:59" x14ac:dyDescent="0.2">
      <c r="C69" s="599"/>
      <c r="D69" s="599"/>
      <c r="E69" s="599"/>
      <c r="F69" s="599"/>
      <c r="G69" s="599"/>
      <c r="I69" s="534">
        <f t="shared" si="13"/>
        <v>1900</v>
      </c>
      <c r="J69" s="535">
        <f t="shared" si="14"/>
        <v>19001</v>
      </c>
      <c r="K69" s="534" t="str">
        <f t="shared" si="15"/>
        <v>190001</v>
      </c>
      <c r="L69" s="536">
        <f t="shared" si="16"/>
        <v>190000</v>
      </c>
      <c r="M69" s="537">
        <f t="shared" si="17"/>
        <v>19000100</v>
      </c>
      <c r="N69" s="25">
        <v>65</v>
      </c>
      <c r="O69" s="518">
        <f>IF(N69&gt;S!$I$8,0,N69)</f>
        <v>0</v>
      </c>
      <c r="P69" s="519">
        <f>IF(OR($O69=0,$O69&gt;S!$I$8),0,VLOOKUP($O69,S!$D$9:$AF$10,14,FALSE))</f>
        <v>0</v>
      </c>
      <c r="Q69" s="519">
        <f>IF(OR($O69=0,$O69&gt;S!$I$8),0,VLOOKUP($O69,S!$D$9:$AF$10,6,FALSE))</f>
        <v>0</v>
      </c>
      <c r="R69" s="548">
        <f>IF(OR($O69=0,$O69&gt;S!$I$8),0,VLOOKUP($O69,S!$D$9:$AF$10,24,FALSE))</f>
        <v>0</v>
      </c>
      <c r="S69" s="521">
        <f>IF(OR($O69=0,$O69&gt;S!$I$8),0,VLOOKUP($O69,S!$D$9:$AF$10,23,FALSE))</f>
        <v>0</v>
      </c>
      <c r="U69" s="24">
        <f>IF($O69=0,0,IF(V69=0,0,IF(COUNTIF(V$5:V69,V69)&gt;1,0,MAX(U$5:U68)+1)))</f>
        <v>0</v>
      </c>
      <c r="V69" s="521">
        <f>IF(OR($O69=0,$O69&gt;S!$I$8),0,VLOOKUP($O69,S!$D$9:$AF$10,22,FALSE))</f>
        <v>0</v>
      </c>
      <c r="W69" s="601"/>
      <c r="X69" s="606">
        <v>3</v>
      </c>
      <c r="Y69" s="607" t="str">
        <f>IF(ISNA(VLOOKUP(W$3-2,W$5:AC$54,4,FALSE)),"n/a",VLOOKUP(W$3-2,W$5:AC$54,4,FALSE))</f>
        <v>n/a</v>
      </c>
      <c r="Z69" s="608">
        <f>IF(ISNA(VLOOKUP(W$3-2,W$5:AC$54,7,FALSE)),0,VLOOKUP(W$3-2,W$5:AC$54,7,FALSE))</f>
        <v>0</v>
      </c>
      <c r="AA69" s="178"/>
      <c r="AB69" s="178"/>
      <c r="AC69" s="594"/>
      <c r="AE69" s="24">
        <f>IF($O69=0,0,IF(AF69=0,0,IF(COUNTIF(AF$5:AF69,AF69)&gt;1,0,MAX(AE$5:AE68)+1)))</f>
        <v>0</v>
      </c>
      <c r="AF69" s="521">
        <f>IF(OR($O69=0,$O69&gt;S!$I$8),0,VLOOKUP($O69,S!$D$9:$AF$10,28,FALSE))</f>
        <v>0</v>
      </c>
      <c r="AG69" s="601"/>
      <c r="AH69" s="606">
        <v>3</v>
      </c>
      <c r="AI69" s="607" t="str">
        <f>IF(ISNA(VLOOKUP(AG$3-2,AG$5:AM$54,4,FALSE)),"n/a",VLOOKUP(AG$3-2,AG$5:AM$54,4,FALSE))</f>
        <v>n/a</v>
      </c>
      <c r="AJ69" s="608">
        <f>IF(ISNA(VLOOKUP(AG$3-2,AG$5:AM$54,7,FALSE)),0,VLOOKUP(AG$3-2,AG$5:AM$54,7,FALSE))</f>
        <v>0</v>
      </c>
      <c r="AK69" s="178"/>
      <c r="AL69" s="178"/>
      <c r="AM69" s="594"/>
      <c r="AO69" s="24">
        <f>IF($O69=0,0,IF(AP69=0,0,IF(COUNTIF(AP$5:AP69,AP69)&gt;1,0,MAX(AO$5:AO68)+1)))</f>
        <v>0</v>
      </c>
      <c r="AP69" s="521">
        <f>IF(OR($O69=0,$O69&gt;S!$I$8),0,VLOOKUP($O69,S!$D$9:$AF$10,29,FALSE))</f>
        <v>0</v>
      </c>
      <c r="AQ69" s="601"/>
      <c r="AR69" s="606">
        <v>3</v>
      </c>
      <c r="AS69" s="607" t="str">
        <f>IF(ISNA(VLOOKUP(AQ$3-2,AQ$5:AW$54,4,FALSE)),"n/a",VLOOKUP(AQ$3-2,AQ$5:AW$54,4,FALSE))</f>
        <v>n/a</v>
      </c>
      <c r="AT69" s="608">
        <f>IF(ISNA(VLOOKUP(AQ$3-2,AQ$5:AW$54,7,FALSE)),0,VLOOKUP(AQ$3-2,AQ$5:AW$54,7,FALSE))</f>
        <v>0</v>
      </c>
      <c r="AU69" s="178"/>
      <c r="AV69" s="178"/>
      <c r="AW69" s="594"/>
      <c r="AY69" s="24">
        <f>IF($O69=0,0,IF(AZ69=0,0,IF(COUNTIF(AZ$5:AZ69,AZ69)&gt;1,0,MAX(AY$5:AY68)+1)))</f>
        <v>0</v>
      </c>
      <c r="AZ69" s="521">
        <f>IF(OR($O69=0,$O69&gt;S!$I$8),0,VLOOKUP($P69,O!$O$9:$AJ$10,12,FALSE))</f>
        <v>0</v>
      </c>
      <c r="BA69" s="601"/>
      <c r="BB69" s="606">
        <v>3</v>
      </c>
      <c r="BC69" s="607" t="str">
        <f>IF(ISNA(VLOOKUP(BA$3-2,BA$5:BG$54,4,FALSE)),"n/a",VLOOKUP(BA$3-2,BA$5:BG$54,4,FALSE))</f>
        <v>n/a</v>
      </c>
      <c r="BD69" s="608">
        <f>IF(ISNA(VLOOKUP(BA$3-2,BA$5:BG$54,7,FALSE)),0,VLOOKUP(BA$3-2,BA$5:BG$54,7,FALSE))</f>
        <v>0</v>
      </c>
      <c r="BE69" s="178"/>
      <c r="BF69" s="178"/>
      <c r="BG69" s="594"/>
    </row>
    <row r="70" spans="3:59" x14ac:dyDescent="0.2">
      <c r="C70" s="599"/>
      <c r="D70" s="599"/>
      <c r="E70" s="599"/>
      <c r="F70" s="599"/>
      <c r="G70" s="599"/>
      <c r="I70" s="534">
        <f t="shared" ref="I70:I133" si="57">YEAR(Q70)</f>
        <v>1900</v>
      </c>
      <c r="J70" s="535">
        <f t="shared" ref="J70:J133" si="58">YEAR(Q70)*10+IF(OR(MONTH(Q70)=1,MONTH(Q70)=2,MONTH(Q70)=3),1,IF(OR(MONTH(Q70)=4,MONTH(Q70)=5,MONTH(Q70)=6),2,IF(OR(MONTH(Q70)=7,MONTH(Q70)=8,MONTH(Q70)=9),3,4)))</f>
        <v>19001</v>
      </c>
      <c r="K70" s="534" t="str">
        <f t="shared" ref="K70:K133" si="59">LEFT(M70,6)</f>
        <v>190001</v>
      </c>
      <c r="L70" s="536">
        <f t="shared" ref="L70:L133" si="60">YEAR(Q70)*100+WEEKNUM(Q70)</f>
        <v>190000</v>
      </c>
      <c r="M70" s="537">
        <f t="shared" ref="M70:M133" si="61">ROUND(YEAR(Q70)*10000+MONTH(Q70)*100+DAY(Q70),0)</f>
        <v>19000100</v>
      </c>
      <c r="N70" s="25">
        <v>66</v>
      </c>
      <c r="O70" s="518">
        <f>IF(N70&gt;S!$I$8,0,N70)</f>
        <v>0</v>
      </c>
      <c r="P70" s="519">
        <f>IF(OR($O70=0,$O70&gt;S!$I$8),0,VLOOKUP($O70,S!$D$9:$AF$10,14,FALSE))</f>
        <v>0</v>
      </c>
      <c r="Q70" s="519">
        <f>IF(OR($O70=0,$O70&gt;S!$I$8),0,VLOOKUP($O70,S!$D$9:$AF$10,6,FALSE))</f>
        <v>0</v>
      </c>
      <c r="R70" s="548">
        <f>IF(OR($O70=0,$O70&gt;S!$I$8),0,VLOOKUP($O70,S!$D$9:$AF$10,24,FALSE))</f>
        <v>0</v>
      </c>
      <c r="S70" s="521">
        <f>IF(OR($O70=0,$O70&gt;S!$I$8),0,VLOOKUP($O70,S!$D$9:$AF$10,23,FALSE))</f>
        <v>0</v>
      </c>
      <c r="U70" s="24">
        <f>IF($O70=0,0,IF(V70=0,0,IF(COUNTIF(V$5:V70,V70)&gt;1,0,MAX(U$5:U69)+1)))</f>
        <v>0</v>
      </c>
      <c r="V70" s="521">
        <f>IF(OR($O70=0,$O70&gt;S!$I$8),0,VLOOKUP($O70,S!$D$9:$AF$10,22,FALSE))</f>
        <v>0</v>
      </c>
      <c r="W70" s="601"/>
      <c r="X70" s="606">
        <v>4</v>
      </c>
      <c r="Y70" s="607" t="str">
        <f>IF(ISNA(VLOOKUP(W$3-3,W$5:AC$54,4,FALSE)),"n/a",VLOOKUP(W$3-3,W$5:AC$54,4,FALSE))</f>
        <v>n/a</v>
      </c>
      <c r="Z70" s="608">
        <f>IF(ISNA(VLOOKUP(W$3-3,W$5:AC$54,7,FALSE)),0,VLOOKUP(W$3-3,W$5:AC$54,7,FALSE))</f>
        <v>0</v>
      </c>
      <c r="AA70" s="178"/>
      <c r="AB70" s="178"/>
      <c r="AC70" s="594"/>
      <c r="AE70" s="24">
        <f>IF($O70=0,0,IF(AF70=0,0,IF(COUNTIF(AF$5:AF70,AF70)&gt;1,0,MAX(AE$5:AE69)+1)))</f>
        <v>0</v>
      </c>
      <c r="AF70" s="521">
        <f>IF(OR($O70=0,$O70&gt;S!$I$8),0,VLOOKUP($O70,S!$D$9:$AF$10,28,FALSE))</f>
        <v>0</v>
      </c>
      <c r="AG70" s="601"/>
      <c r="AH70" s="606">
        <v>4</v>
      </c>
      <c r="AI70" s="607" t="str">
        <f>IF(ISNA(VLOOKUP(AG$3-3,AG$5:AM$54,4,FALSE)),"n/a",VLOOKUP(AG$3-3,AG$5:AM$54,4,FALSE))</f>
        <v>n/a</v>
      </c>
      <c r="AJ70" s="608">
        <f>IF(ISNA(VLOOKUP(AG$3-3,AG$5:AM$54,7,FALSE)),0,VLOOKUP(AG$3-3,AG$5:AM$54,7,FALSE))</f>
        <v>0</v>
      </c>
      <c r="AK70" s="178"/>
      <c r="AL70" s="178"/>
      <c r="AM70" s="594"/>
      <c r="AO70" s="24">
        <f>IF($O70=0,0,IF(AP70=0,0,IF(COUNTIF(AP$5:AP70,AP70)&gt;1,0,MAX(AO$5:AO69)+1)))</f>
        <v>0</v>
      </c>
      <c r="AP70" s="521">
        <f>IF(OR($O70=0,$O70&gt;S!$I$8),0,VLOOKUP($O70,S!$D$9:$AF$10,29,FALSE))</f>
        <v>0</v>
      </c>
      <c r="AQ70" s="601"/>
      <c r="AR70" s="606">
        <v>4</v>
      </c>
      <c r="AS70" s="607" t="str">
        <f>IF(ISNA(VLOOKUP(AQ$3-3,AQ$5:AW$54,4,FALSE)),"n/a",VLOOKUP(AQ$3-3,AQ$5:AW$54,4,FALSE))</f>
        <v>n/a</v>
      </c>
      <c r="AT70" s="608">
        <f>IF(ISNA(VLOOKUP(AQ$3-3,AQ$5:AW$54,7,FALSE)),0,VLOOKUP(AQ$3-3,AQ$5:AW$54,7,FALSE))</f>
        <v>0</v>
      </c>
      <c r="AU70" s="178"/>
      <c r="AV70" s="178"/>
      <c r="AW70" s="594"/>
      <c r="AY70" s="24">
        <f>IF($O70=0,0,IF(AZ70=0,0,IF(COUNTIF(AZ$5:AZ70,AZ70)&gt;1,0,MAX(AY$5:AY69)+1)))</f>
        <v>0</v>
      </c>
      <c r="AZ70" s="521">
        <f>IF(OR($O70=0,$O70&gt;S!$I$8),0,VLOOKUP($P70,O!$O$9:$AJ$10,12,FALSE))</f>
        <v>0</v>
      </c>
      <c r="BA70" s="601"/>
      <c r="BB70" s="606">
        <v>4</v>
      </c>
      <c r="BC70" s="607" t="str">
        <f>IF(ISNA(VLOOKUP(BA$3-3,BA$5:BG$54,4,FALSE)),"n/a",VLOOKUP(BA$3-3,BA$5:BG$54,4,FALSE))</f>
        <v>n/a</v>
      </c>
      <c r="BD70" s="608">
        <f>IF(ISNA(VLOOKUP(BA$3-3,BA$5:BG$54,7,FALSE)),0,VLOOKUP(BA$3-3,BA$5:BG$54,7,FALSE))</f>
        <v>0</v>
      </c>
      <c r="BE70" s="178"/>
      <c r="BF70" s="178"/>
      <c r="BG70" s="594"/>
    </row>
    <row r="71" spans="3:59" x14ac:dyDescent="0.2">
      <c r="C71" s="599"/>
      <c r="D71" s="599"/>
      <c r="E71" s="599"/>
      <c r="F71" s="599"/>
      <c r="G71" s="599"/>
      <c r="I71" s="534">
        <f t="shared" si="57"/>
        <v>1900</v>
      </c>
      <c r="J71" s="535">
        <f t="shared" si="58"/>
        <v>19001</v>
      </c>
      <c r="K71" s="534" t="str">
        <f t="shared" si="59"/>
        <v>190001</v>
      </c>
      <c r="L71" s="536">
        <f t="shared" si="60"/>
        <v>190000</v>
      </c>
      <c r="M71" s="537">
        <f t="shared" si="61"/>
        <v>19000100</v>
      </c>
      <c r="N71" s="25">
        <v>67</v>
      </c>
      <c r="O71" s="518">
        <f>IF(N71&gt;S!$I$8,0,N71)</f>
        <v>0</v>
      </c>
      <c r="P71" s="519">
        <f>IF(OR($O71=0,$O71&gt;S!$I$8),0,VLOOKUP($O71,S!$D$9:$AF$10,14,FALSE))</f>
        <v>0</v>
      </c>
      <c r="Q71" s="519">
        <f>IF(OR($O71=0,$O71&gt;S!$I$8),0,VLOOKUP($O71,S!$D$9:$AF$10,6,FALSE))</f>
        <v>0</v>
      </c>
      <c r="R71" s="548">
        <f>IF(OR($O71=0,$O71&gt;S!$I$8),0,VLOOKUP($O71,S!$D$9:$AF$10,24,FALSE))</f>
        <v>0</v>
      </c>
      <c r="S71" s="521">
        <f>IF(OR($O71=0,$O71&gt;S!$I$8),0,VLOOKUP($O71,S!$D$9:$AF$10,23,FALSE))</f>
        <v>0</v>
      </c>
      <c r="U71" s="24">
        <f>IF($O71=0,0,IF(V71=0,0,IF(COUNTIF(V$5:V71,V71)&gt;1,0,MAX(U$5:U70)+1)))</f>
        <v>0</v>
      </c>
      <c r="V71" s="521">
        <f>IF(OR($O71=0,$O71&gt;S!$I$8),0,VLOOKUP($O71,S!$D$9:$AF$10,22,FALSE))</f>
        <v>0</v>
      </c>
      <c r="W71" s="601"/>
      <c r="X71" s="610">
        <v>5</v>
      </c>
      <c r="Y71" s="611" t="str">
        <f>IF(ISNA(VLOOKUP(W$3-4,W$5:AC$54,4,FALSE)),"n/a",VLOOKUP(W$3-4,W$5:AC$54,4,FALSE))</f>
        <v>n/a</v>
      </c>
      <c r="Z71" s="612">
        <f>IF(ISNA(VLOOKUP(W$3-4,W$5:AC$54,7,FALSE)),0,VLOOKUP(W$3-4,W$5:AC$54,7,FALSE))</f>
        <v>0</v>
      </c>
      <c r="AA71" s="178"/>
      <c r="AB71" s="178"/>
      <c r="AC71" s="594"/>
      <c r="AE71" s="24">
        <f>IF($O71=0,0,IF(AF71=0,0,IF(COUNTIF(AF$5:AF71,AF71)&gt;1,0,MAX(AE$5:AE70)+1)))</f>
        <v>0</v>
      </c>
      <c r="AF71" s="521">
        <f>IF(OR($O71=0,$O71&gt;S!$I$8),0,VLOOKUP($O71,S!$D$9:$AF$10,28,FALSE))</f>
        <v>0</v>
      </c>
      <c r="AG71" s="601"/>
      <c r="AH71" s="610">
        <v>5</v>
      </c>
      <c r="AI71" s="611" t="str">
        <f>IF(ISNA(VLOOKUP(AG$3-4,AG$5:AM$54,4,FALSE)),"n/a",VLOOKUP(AG$3-4,AG$5:AM$54,4,FALSE))</f>
        <v>n/a</v>
      </c>
      <c r="AJ71" s="612">
        <f>IF(ISNA(VLOOKUP(AG$3-4,AG$5:AM$54,7,FALSE)),0,VLOOKUP(AG$3-4,AG$5:AM$54,7,FALSE))</f>
        <v>0</v>
      </c>
      <c r="AK71" s="178"/>
      <c r="AL71" s="178"/>
      <c r="AM71" s="594"/>
      <c r="AO71" s="24">
        <f>IF($O71=0,0,IF(AP71=0,0,IF(COUNTIF(AP$5:AP71,AP71)&gt;1,0,MAX(AO$5:AO70)+1)))</f>
        <v>0</v>
      </c>
      <c r="AP71" s="521">
        <f>IF(OR($O71=0,$O71&gt;S!$I$8),0,VLOOKUP($O71,S!$D$9:$AF$10,29,FALSE))</f>
        <v>0</v>
      </c>
      <c r="AQ71" s="601"/>
      <c r="AR71" s="610">
        <v>5</v>
      </c>
      <c r="AS71" s="611" t="str">
        <f>IF(ISNA(VLOOKUP(AQ$3-4,AQ$5:AW$54,4,FALSE)),"n/a",VLOOKUP(AQ$3-4,AQ$5:AW$54,4,FALSE))</f>
        <v>n/a</v>
      </c>
      <c r="AT71" s="612">
        <f>IF(ISNA(VLOOKUP(AQ$3-4,AQ$5:AW$54,7,FALSE)),0,VLOOKUP(AQ$3-4,AQ$5:AW$54,7,FALSE))</f>
        <v>0</v>
      </c>
      <c r="AU71" s="178"/>
      <c r="AV71" s="178"/>
      <c r="AW71" s="594"/>
      <c r="AY71" s="24">
        <f>IF($O71=0,0,IF(AZ71=0,0,IF(COUNTIF(AZ$5:AZ71,AZ71)&gt;1,0,MAX(AY$5:AY70)+1)))</f>
        <v>0</v>
      </c>
      <c r="AZ71" s="521">
        <f>IF(OR($O71=0,$O71&gt;S!$I$8),0,VLOOKUP($P71,O!$O$9:$AJ$10,12,FALSE))</f>
        <v>0</v>
      </c>
      <c r="BA71" s="601"/>
      <c r="BB71" s="610">
        <v>5</v>
      </c>
      <c r="BC71" s="611" t="str">
        <f>IF(ISNA(VLOOKUP(BA$3-4,BA$5:BG$54,4,FALSE)),"n/a",VLOOKUP(BA$3-4,BA$5:BG$54,4,FALSE))</f>
        <v>n/a</v>
      </c>
      <c r="BD71" s="612">
        <f>IF(ISNA(VLOOKUP(BA$3-4,BA$5:BG$54,7,FALSE)),0,VLOOKUP(BA$3-4,BA$5:BG$54,7,FALSE))</f>
        <v>0</v>
      </c>
      <c r="BE71" s="178"/>
      <c r="BF71" s="178"/>
      <c r="BG71" s="594"/>
    </row>
    <row r="72" spans="3:59" x14ac:dyDescent="0.2">
      <c r="C72" s="599"/>
      <c r="D72" s="599"/>
      <c r="E72" s="599"/>
      <c r="F72" s="599"/>
      <c r="G72" s="599"/>
      <c r="I72" s="534">
        <f t="shared" si="57"/>
        <v>1900</v>
      </c>
      <c r="J72" s="535">
        <f t="shared" si="58"/>
        <v>19001</v>
      </c>
      <c r="K72" s="534" t="str">
        <f t="shared" si="59"/>
        <v>190001</v>
      </c>
      <c r="L72" s="536">
        <f t="shared" si="60"/>
        <v>190000</v>
      </c>
      <c r="M72" s="537">
        <f t="shared" si="61"/>
        <v>19000100</v>
      </c>
      <c r="N72" s="25">
        <v>68</v>
      </c>
      <c r="O72" s="518">
        <f>IF(N72&gt;S!$I$8,0,N72)</f>
        <v>0</v>
      </c>
      <c r="P72" s="519">
        <f>IF(OR($O72=0,$O72&gt;S!$I$8),0,VLOOKUP($O72,S!$D$9:$AF$10,14,FALSE))</f>
        <v>0</v>
      </c>
      <c r="Q72" s="519">
        <f>IF(OR($O72=0,$O72&gt;S!$I$8),0,VLOOKUP($O72,S!$D$9:$AF$10,6,FALSE))</f>
        <v>0</v>
      </c>
      <c r="R72" s="548">
        <f>IF(OR($O72=0,$O72&gt;S!$I$8),0,VLOOKUP($O72,S!$D$9:$AF$10,24,FALSE))</f>
        <v>0</v>
      </c>
      <c r="S72" s="521">
        <f>IF(OR($O72=0,$O72&gt;S!$I$8),0,VLOOKUP($O72,S!$D$9:$AF$10,23,FALSE))</f>
        <v>0</v>
      </c>
      <c r="U72" s="24">
        <f>IF($O72=0,0,IF(V72=0,0,IF(COUNTIF(V$5:V72,V72)&gt;1,0,MAX(U$5:U71)+1)))</f>
        <v>0</v>
      </c>
      <c r="V72" s="521">
        <f>IF(OR($O72=0,$O72&gt;S!$I$8),0,VLOOKUP($O72,S!$D$9:$AF$10,22,FALSE))</f>
        <v>0</v>
      </c>
      <c r="W72" s="601"/>
      <c r="AA72" s="178"/>
      <c r="AB72" s="178"/>
      <c r="AC72" s="594"/>
      <c r="AE72" s="24">
        <f>IF($O72=0,0,IF(AF72=0,0,IF(COUNTIF(AF$5:AF72,AF72)&gt;1,0,MAX(AE$5:AE71)+1)))</f>
        <v>0</v>
      </c>
      <c r="AF72" s="521">
        <f>IF(OR($O72=0,$O72&gt;S!$I$8),0,VLOOKUP($O72,S!$D$9:$AF$10,28,FALSE))</f>
        <v>0</v>
      </c>
      <c r="AG72" s="601"/>
      <c r="AK72" s="178"/>
      <c r="AL72" s="178"/>
      <c r="AM72" s="594"/>
      <c r="AO72" s="24">
        <f>IF($O72=0,0,IF(AP72=0,0,IF(COUNTIF(AP$5:AP72,AP72)&gt;1,0,MAX(AO$5:AO71)+1)))</f>
        <v>0</v>
      </c>
      <c r="AP72" s="521">
        <f>IF(OR($O72=0,$O72&gt;S!$I$8),0,VLOOKUP($O72,S!$D$9:$AF$10,29,FALSE))</f>
        <v>0</v>
      </c>
      <c r="AQ72" s="601"/>
      <c r="AU72" s="178"/>
      <c r="AV72" s="178"/>
      <c r="AW72" s="594"/>
      <c r="AY72" s="24">
        <f>IF($O72=0,0,IF(AZ72=0,0,IF(COUNTIF(AZ$5:AZ72,AZ72)&gt;1,0,MAX(AY$5:AY71)+1)))</f>
        <v>0</v>
      </c>
      <c r="AZ72" s="521">
        <f>IF(OR($O72=0,$O72&gt;S!$I$8),0,VLOOKUP($P72,O!$O$9:$AJ$10,12,FALSE))</f>
        <v>0</v>
      </c>
      <c r="BA72" s="601"/>
      <c r="BE72" s="178"/>
      <c r="BF72" s="178"/>
      <c r="BG72" s="594"/>
    </row>
    <row r="73" spans="3:59" x14ac:dyDescent="0.2">
      <c r="C73" s="599"/>
      <c r="D73" s="599"/>
      <c r="E73" s="599"/>
      <c r="F73" s="599"/>
      <c r="G73" s="599"/>
      <c r="I73" s="534">
        <f t="shared" si="57"/>
        <v>1900</v>
      </c>
      <c r="J73" s="535">
        <f t="shared" si="58"/>
        <v>19001</v>
      </c>
      <c r="K73" s="534" t="str">
        <f t="shared" si="59"/>
        <v>190001</v>
      </c>
      <c r="L73" s="536">
        <f t="shared" si="60"/>
        <v>190000</v>
      </c>
      <c r="M73" s="537">
        <f t="shared" si="61"/>
        <v>19000100</v>
      </c>
      <c r="N73" s="25">
        <v>69</v>
      </c>
      <c r="O73" s="518">
        <f>IF(N73&gt;S!$I$8,0,N73)</f>
        <v>0</v>
      </c>
      <c r="P73" s="519">
        <f>IF(OR($O73=0,$O73&gt;S!$I$8),0,VLOOKUP($O73,S!$D$9:$AF$10,14,FALSE))</f>
        <v>0</v>
      </c>
      <c r="Q73" s="519">
        <f>IF(OR($O73=0,$O73&gt;S!$I$8),0,VLOOKUP($O73,S!$D$9:$AF$10,6,FALSE))</f>
        <v>0</v>
      </c>
      <c r="R73" s="548">
        <f>IF(OR($O73=0,$O73&gt;S!$I$8),0,VLOOKUP($O73,S!$D$9:$AF$10,24,FALSE))</f>
        <v>0</v>
      </c>
      <c r="S73" s="521">
        <f>IF(OR($O73=0,$O73&gt;S!$I$8),0,VLOOKUP($O73,S!$D$9:$AF$10,23,FALSE))</f>
        <v>0</v>
      </c>
      <c r="U73" s="24">
        <f>IF($O73=0,0,IF(V73=0,0,IF(COUNTIF(V$5:V73,V73)&gt;1,0,MAX(U$5:U72)+1)))</f>
        <v>0</v>
      </c>
      <c r="V73" s="521">
        <f>IF(OR($O73=0,$O73&gt;S!$I$8),0,VLOOKUP($O73,S!$D$9:$AF$10,22,FALSE))</f>
        <v>0</v>
      </c>
      <c r="W73" s="601"/>
      <c r="AA73" s="178"/>
      <c r="AB73" s="178"/>
      <c r="AC73" s="594"/>
      <c r="AE73" s="24">
        <f>IF($O73=0,0,IF(AF73=0,0,IF(COUNTIF(AF$5:AF73,AF73)&gt;1,0,MAX(AE$5:AE72)+1)))</f>
        <v>0</v>
      </c>
      <c r="AF73" s="521">
        <f>IF(OR($O73=0,$O73&gt;S!$I$8),0,VLOOKUP($O73,S!$D$9:$AF$10,28,FALSE))</f>
        <v>0</v>
      </c>
      <c r="AG73" s="601"/>
      <c r="AK73" s="178"/>
      <c r="AL73" s="178"/>
      <c r="AM73" s="594"/>
      <c r="AO73" s="24">
        <f>IF($O73=0,0,IF(AP73=0,0,IF(COUNTIF(AP$5:AP73,AP73)&gt;1,0,MAX(AO$5:AO72)+1)))</f>
        <v>0</v>
      </c>
      <c r="AP73" s="521">
        <f>IF(OR($O73=0,$O73&gt;S!$I$8),0,VLOOKUP($O73,S!$D$9:$AF$10,29,FALSE))</f>
        <v>0</v>
      </c>
      <c r="AQ73" s="601"/>
      <c r="AU73" s="178"/>
      <c r="AV73" s="178"/>
      <c r="AW73" s="594"/>
      <c r="AY73" s="24">
        <f>IF($O73=0,0,IF(AZ73=0,0,IF(COUNTIF(AZ$5:AZ73,AZ73)&gt;1,0,MAX(AY$5:AY72)+1)))</f>
        <v>0</v>
      </c>
      <c r="AZ73" s="521">
        <f>IF(OR($O73=0,$O73&gt;S!$I$8),0,VLOOKUP($P73,O!$O$9:$AJ$10,12,FALSE))</f>
        <v>0</v>
      </c>
      <c r="BA73" s="601"/>
      <c r="BE73" s="178"/>
      <c r="BF73" s="178"/>
      <c r="BG73" s="594"/>
    </row>
    <row r="74" spans="3:59" x14ac:dyDescent="0.2">
      <c r="C74" s="599"/>
      <c r="D74" s="599"/>
      <c r="E74" s="599"/>
      <c r="F74" s="599"/>
      <c r="G74" s="599"/>
      <c r="I74" s="534">
        <f t="shared" si="57"/>
        <v>1900</v>
      </c>
      <c r="J74" s="535">
        <f t="shared" si="58"/>
        <v>19001</v>
      </c>
      <c r="K74" s="534" t="str">
        <f t="shared" si="59"/>
        <v>190001</v>
      </c>
      <c r="L74" s="536">
        <f t="shared" si="60"/>
        <v>190000</v>
      </c>
      <c r="M74" s="537">
        <f t="shared" si="61"/>
        <v>19000100</v>
      </c>
      <c r="N74" s="25">
        <v>70</v>
      </c>
      <c r="O74" s="518">
        <f>IF(N74&gt;S!$I$8,0,N74)</f>
        <v>0</v>
      </c>
      <c r="P74" s="519">
        <f>IF(OR($O74=0,$O74&gt;S!$I$8),0,VLOOKUP($O74,S!$D$9:$AF$10,14,FALSE))</f>
        <v>0</v>
      </c>
      <c r="Q74" s="519">
        <f>IF(OR($O74=0,$O74&gt;S!$I$8),0,VLOOKUP($O74,S!$D$9:$AF$10,6,FALSE))</f>
        <v>0</v>
      </c>
      <c r="R74" s="548">
        <f>IF(OR($O74=0,$O74&gt;S!$I$8),0,VLOOKUP($O74,S!$D$9:$AF$10,24,FALSE))</f>
        <v>0</v>
      </c>
      <c r="S74" s="521">
        <f>IF(OR($O74=0,$O74&gt;S!$I$8),0,VLOOKUP($O74,S!$D$9:$AF$10,23,FALSE))</f>
        <v>0</v>
      </c>
      <c r="U74" s="24">
        <f>IF($O74=0,0,IF(V74=0,0,IF(COUNTIF(V$5:V74,V74)&gt;1,0,MAX(U$5:U73)+1)))</f>
        <v>0</v>
      </c>
      <c r="V74" s="521">
        <f>IF(OR($O74=0,$O74&gt;S!$I$8),0,VLOOKUP($O74,S!$D$9:$AF$10,22,FALSE))</f>
        <v>0</v>
      </c>
      <c r="W74" s="601"/>
      <c r="AA74" s="178"/>
      <c r="AB74" s="178"/>
      <c r="AC74" s="594"/>
      <c r="AE74" s="24">
        <f>IF($O74=0,0,IF(AF74=0,0,IF(COUNTIF(AF$5:AF74,AF74)&gt;1,0,MAX(AE$5:AE73)+1)))</f>
        <v>0</v>
      </c>
      <c r="AF74" s="521">
        <f>IF(OR($O74=0,$O74&gt;S!$I$8),0,VLOOKUP($O74,S!$D$9:$AF$10,28,FALSE))</f>
        <v>0</v>
      </c>
      <c r="AG74" s="601"/>
      <c r="AK74" s="178"/>
      <c r="AL74" s="178"/>
      <c r="AM74" s="594"/>
      <c r="AO74" s="24">
        <f>IF($O74=0,0,IF(AP74=0,0,IF(COUNTIF(AP$5:AP74,AP74)&gt;1,0,MAX(AO$5:AO73)+1)))</f>
        <v>0</v>
      </c>
      <c r="AP74" s="521">
        <f>IF(OR($O74=0,$O74&gt;S!$I$8),0,VLOOKUP($O74,S!$D$9:$AF$10,29,FALSE))</f>
        <v>0</v>
      </c>
      <c r="AQ74" s="601"/>
      <c r="AU74" s="178"/>
      <c r="AV74" s="178"/>
      <c r="AW74" s="594"/>
      <c r="AY74" s="24">
        <f>IF($O74=0,0,IF(AZ74=0,0,IF(COUNTIF(AZ$5:AZ74,AZ74)&gt;1,0,MAX(AY$5:AY73)+1)))</f>
        <v>0</v>
      </c>
      <c r="AZ74" s="521">
        <f>IF(OR($O74=0,$O74&gt;S!$I$8),0,VLOOKUP($P74,O!$O$9:$AJ$10,12,FALSE))</f>
        <v>0</v>
      </c>
      <c r="BA74" s="601"/>
      <c r="BE74" s="178"/>
      <c r="BF74" s="178"/>
      <c r="BG74" s="594"/>
    </row>
    <row r="75" spans="3:59" x14ac:dyDescent="0.2">
      <c r="C75" s="599"/>
      <c r="D75" s="599"/>
      <c r="E75" s="599"/>
      <c r="F75" s="599"/>
      <c r="G75" s="599"/>
      <c r="I75" s="534">
        <f t="shared" si="57"/>
        <v>1900</v>
      </c>
      <c r="J75" s="535">
        <f t="shared" si="58"/>
        <v>19001</v>
      </c>
      <c r="K75" s="534" t="str">
        <f t="shared" si="59"/>
        <v>190001</v>
      </c>
      <c r="L75" s="536">
        <f t="shared" si="60"/>
        <v>190000</v>
      </c>
      <c r="M75" s="537">
        <f t="shared" si="61"/>
        <v>19000100</v>
      </c>
      <c r="N75" s="25">
        <v>71</v>
      </c>
      <c r="O75" s="518">
        <f>IF(N75&gt;S!$I$8,0,N75)</f>
        <v>0</v>
      </c>
      <c r="P75" s="519">
        <f>IF(OR($O75=0,$O75&gt;S!$I$8),0,VLOOKUP($O75,S!$D$9:$AF$10,14,FALSE))</f>
        <v>0</v>
      </c>
      <c r="Q75" s="519">
        <f>IF(OR($O75=0,$O75&gt;S!$I$8),0,VLOOKUP($O75,S!$D$9:$AF$10,6,FALSE))</f>
        <v>0</v>
      </c>
      <c r="R75" s="548">
        <f>IF(OR($O75=0,$O75&gt;S!$I$8),0,VLOOKUP($O75,S!$D$9:$AF$10,24,FALSE))</f>
        <v>0</v>
      </c>
      <c r="S75" s="521">
        <f>IF(OR($O75=0,$O75&gt;S!$I$8),0,VLOOKUP($O75,S!$D$9:$AF$10,23,FALSE))</f>
        <v>0</v>
      </c>
      <c r="U75" s="24">
        <f>IF($O75=0,0,IF(V75=0,0,IF(COUNTIF(V$5:V75,V75)&gt;1,0,MAX(U$5:U74)+1)))</f>
        <v>0</v>
      </c>
      <c r="V75" s="521">
        <f>IF(OR($O75=0,$O75&gt;S!$I$8),0,VLOOKUP($O75,S!$D$9:$AF$10,22,FALSE))</f>
        <v>0</v>
      </c>
      <c r="W75" s="601"/>
      <c r="AA75" s="178"/>
      <c r="AB75" s="178"/>
      <c r="AC75" s="594"/>
      <c r="AE75" s="24">
        <f>IF($O75=0,0,IF(AF75=0,0,IF(COUNTIF(AF$5:AF75,AF75)&gt;1,0,MAX(AE$5:AE74)+1)))</f>
        <v>0</v>
      </c>
      <c r="AF75" s="521">
        <f>IF(OR($O75=0,$O75&gt;S!$I$8),0,VLOOKUP($O75,S!$D$9:$AF$10,28,FALSE))</f>
        <v>0</v>
      </c>
      <c r="AG75" s="601"/>
      <c r="AK75" s="178"/>
      <c r="AL75" s="178"/>
      <c r="AM75" s="594"/>
      <c r="AO75" s="24">
        <f>IF($O75=0,0,IF(AP75=0,0,IF(COUNTIF(AP$5:AP75,AP75)&gt;1,0,MAX(AO$5:AO74)+1)))</f>
        <v>0</v>
      </c>
      <c r="AP75" s="521">
        <f>IF(OR($O75=0,$O75&gt;S!$I$8),0,VLOOKUP($O75,S!$D$9:$AF$10,29,FALSE))</f>
        <v>0</v>
      </c>
      <c r="AQ75" s="601"/>
      <c r="AU75" s="178"/>
      <c r="AV75" s="178"/>
      <c r="AW75" s="594"/>
      <c r="AY75" s="24">
        <f>IF($O75=0,0,IF(AZ75=0,0,IF(COUNTIF(AZ$5:AZ75,AZ75)&gt;1,0,MAX(AY$5:AY74)+1)))</f>
        <v>0</v>
      </c>
      <c r="AZ75" s="521">
        <f>IF(OR($O75=0,$O75&gt;S!$I$8),0,VLOOKUP($P75,O!$O$9:$AJ$10,12,FALSE))</f>
        <v>0</v>
      </c>
      <c r="BA75" s="601"/>
      <c r="BE75" s="178"/>
      <c r="BF75" s="178"/>
      <c r="BG75" s="594"/>
    </row>
    <row r="76" spans="3:59" x14ac:dyDescent="0.2">
      <c r="C76" s="599"/>
      <c r="D76" s="599"/>
      <c r="E76" s="599"/>
      <c r="F76" s="599"/>
      <c r="G76" s="599"/>
      <c r="I76" s="534">
        <f t="shared" si="57"/>
        <v>1900</v>
      </c>
      <c r="J76" s="535">
        <f t="shared" si="58"/>
        <v>19001</v>
      </c>
      <c r="K76" s="534" t="str">
        <f t="shared" si="59"/>
        <v>190001</v>
      </c>
      <c r="L76" s="536">
        <f t="shared" si="60"/>
        <v>190000</v>
      </c>
      <c r="M76" s="537">
        <f t="shared" si="61"/>
        <v>19000100</v>
      </c>
      <c r="N76" s="25">
        <v>72</v>
      </c>
      <c r="O76" s="518">
        <f>IF(N76&gt;S!$I$8,0,N76)</f>
        <v>0</v>
      </c>
      <c r="P76" s="519">
        <f>IF(OR($O76=0,$O76&gt;S!$I$8),0,VLOOKUP($O76,S!$D$9:$AF$10,14,FALSE))</f>
        <v>0</v>
      </c>
      <c r="Q76" s="519">
        <f>IF(OR($O76=0,$O76&gt;S!$I$8),0,VLOOKUP($O76,S!$D$9:$AF$10,6,FALSE))</f>
        <v>0</v>
      </c>
      <c r="R76" s="548">
        <f>IF(OR($O76=0,$O76&gt;S!$I$8),0,VLOOKUP($O76,S!$D$9:$AF$10,24,FALSE))</f>
        <v>0</v>
      </c>
      <c r="S76" s="521">
        <f>IF(OR($O76=0,$O76&gt;S!$I$8),0,VLOOKUP($O76,S!$D$9:$AF$10,23,FALSE))</f>
        <v>0</v>
      </c>
      <c r="U76" s="24">
        <f>IF($O76=0,0,IF(V76=0,0,IF(COUNTIF(V$5:V76,V76)&gt;1,0,MAX(U$5:U75)+1)))</f>
        <v>0</v>
      </c>
      <c r="V76" s="521">
        <f>IF(OR($O76=0,$O76&gt;S!$I$8),0,VLOOKUP($O76,S!$D$9:$AF$10,22,FALSE))</f>
        <v>0</v>
      </c>
      <c r="W76" s="601"/>
      <c r="AA76" s="178"/>
      <c r="AB76" s="178"/>
      <c r="AC76" s="594"/>
      <c r="AE76" s="24">
        <f>IF($O76=0,0,IF(AF76=0,0,IF(COUNTIF(AF$5:AF76,AF76)&gt;1,0,MAX(AE$5:AE75)+1)))</f>
        <v>0</v>
      </c>
      <c r="AF76" s="521">
        <f>IF(OR($O76=0,$O76&gt;S!$I$8),0,VLOOKUP($O76,S!$D$9:$AF$10,28,FALSE))</f>
        <v>0</v>
      </c>
      <c r="AG76" s="601"/>
      <c r="AK76" s="178"/>
      <c r="AL76" s="178"/>
      <c r="AM76" s="594"/>
      <c r="AO76" s="24">
        <f>IF($O76=0,0,IF(AP76=0,0,IF(COUNTIF(AP$5:AP76,AP76)&gt;1,0,MAX(AO$5:AO75)+1)))</f>
        <v>0</v>
      </c>
      <c r="AP76" s="521">
        <f>IF(OR($O76=0,$O76&gt;S!$I$8),0,VLOOKUP($O76,S!$D$9:$AF$10,29,FALSE))</f>
        <v>0</v>
      </c>
      <c r="AQ76" s="601"/>
      <c r="AU76" s="178"/>
      <c r="AV76" s="178"/>
      <c r="AW76" s="594"/>
      <c r="AY76" s="24">
        <f>IF($O76=0,0,IF(AZ76=0,0,IF(COUNTIF(AZ$5:AZ76,AZ76)&gt;1,0,MAX(AY$5:AY75)+1)))</f>
        <v>0</v>
      </c>
      <c r="AZ76" s="521">
        <f>IF(OR($O76=0,$O76&gt;S!$I$8),0,VLOOKUP($P76,O!$O$9:$AJ$10,12,FALSE))</f>
        <v>0</v>
      </c>
      <c r="BA76" s="601"/>
      <c r="BE76" s="178"/>
      <c r="BF76" s="178"/>
      <c r="BG76" s="594"/>
    </row>
    <row r="77" spans="3:59" x14ac:dyDescent="0.2">
      <c r="C77" s="599"/>
      <c r="D77" s="599"/>
      <c r="E77" s="599"/>
      <c r="F77" s="599"/>
      <c r="G77" s="599"/>
      <c r="I77" s="534">
        <f t="shared" si="57"/>
        <v>1900</v>
      </c>
      <c r="J77" s="535">
        <f t="shared" si="58"/>
        <v>19001</v>
      </c>
      <c r="K77" s="534" t="str">
        <f t="shared" si="59"/>
        <v>190001</v>
      </c>
      <c r="L77" s="536">
        <f t="shared" si="60"/>
        <v>190000</v>
      </c>
      <c r="M77" s="537">
        <f t="shared" si="61"/>
        <v>19000100</v>
      </c>
      <c r="N77" s="25">
        <v>73</v>
      </c>
      <c r="O77" s="518">
        <f>IF(N77&gt;S!$I$8,0,N77)</f>
        <v>0</v>
      </c>
      <c r="P77" s="519">
        <f>IF(OR($O77=0,$O77&gt;S!$I$8),0,VLOOKUP($O77,S!$D$9:$AF$10,14,FALSE))</f>
        <v>0</v>
      </c>
      <c r="Q77" s="519">
        <f>IF(OR($O77=0,$O77&gt;S!$I$8),0,VLOOKUP($O77,S!$D$9:$AF$10,6,FALSE))</f>
        <v>0</v>
      </c>
      <c r="R77" s="548">
        <f>IF(OR($O77=0,$O77&gt;S!$I$8),0,VLOOKUP($O77,S!$D$9:$AF$10,24,FALSE))</f>
        <v>0</v>
      </c>
      <c r="S77" s="521">
        <f>IF(OR($O77=0,$O77&gt;S!$I$8),0,VLOOKUP($O77,S!$D$9:$AF$10,23,FALSE))</f>
        <v>0</v>
      </c>
      <c r="U77" s="24">
        <f>IF($O77=0,0,IF(V77=0,0,IF(COUNTIF(V$5:V77,V77)&gt;1,0,MAX(U$5:U76)+1)))</f>
        <v>0</v>
      </c>
      <c r="V77" s="521">
        <f>IF(OR($O77=0,$O77&gt;S!$I$8),0,VLOOKUP($O77,S!$D$9:$AF$10,22,FALSE))</f>
        <v>0</v>
      </c>
      <c r="W77" s="601"/>
      <c r="AA77" s="178"/>
      <c r="AB77" s="178"/>
      <c r="AC77" s="594"/>
      <c r="AE77" s="24">
        <f>IF($O77=0,0,IF(AF77=0,0,IF(COUNTIF(AF$5:AF77,AF77)&gt;1,0,MAX(AE$5:AE76)+1)))</f>
        <v>0</v>
      </c>
      <c r="AF77" s="521">
        <f>IF(OR($O77=0,$O77&gt;S!$I$8),0,VLOOKUP($O77,S!$D$9:$AF$10,28,FALSE))</f>
        <v>0</v>
      </c>
      <c r="AG77" s="601"/>
      <c r="AK77" s="178"/>
      <c r="AL77" s="178"/>
      <c r="AM77" s="594"/>
      <c r="AO77" s="24">
        <f>IF($O77=0,0,IF(AP77=0,0,IF(COUNTIF(AP$5:AP77,AP77)&gt;1,0,MAX(AO$5:AO76)+1)))</f>
        <v>0</v>
      </c>
      <c r="AP77" s="521">
        <f>IF(OR($O77=0,$O77&gt;S!$I$8),0,VLOOKUP($O77,S!$D$9:$AF$10,29,FALSE))</f>
        <v>0</v>
      </c>
      <c r="AQ77" s="601"/>
      <c r="AU77" s="178"/>
      <c r="AV77" s="178"/>
      <c r="AW77" s="594"/>
      <c r="AY77" s="24">
        <f>IF($O77=0,0,IF(AZ77=0,0,IF(COUNTIF(AZ$5:AZ77,AZ77)&gt;1,0,MAX(AY$5:AY76)+1)))</f>
        <v>0</v>
      </c>
      <c r="AZ77" s="521">
        <f>IF(OR($O77=0,$O77&gt;S!$I$8),0,VLOOKUP($P77,O!$O$9:$AJ$10,12,FALSE))</f>
        <v>0</v>
      </c>
      <c r="BA77" s="601"/>
      <c r="BE77" s="178"/>
      <c r="BF77" s="178"/>
      <c r="BG77" s="594"/>
    </row>
    <row r="78" spans="3:59" x14ac:dyDescent="0.2">
      <c r="C78" s="599"/>
      <c r="D78" s="599"/>
      <c r="E78" s="599"/>
      <c r="F78" s="599"/>
      <c r="G78" s="599"/>
      <c r="I78" s="534">
        <f t="shared" si="57"/>
        <v>1900</v>
      </c>
      <c r="J78" s="535">
        <f t="shared" si="58"/>
        <v>19001</v>
      </c>
      <c r="K78" s="534" t="str">
        <f t="shared" si="59"/>
        <v>190001</v>
      </c>
      <c r="L78" s="536">
        <f t="shared" si="60"/>
        <v>190000</v>
      </c>
      <c r="M78" s="537">
        <f t="shared" si="61"/>
        <v>19000100</v>
      </c>
      <c r="N78" s="25">
        <v>74</v>
      </c>
      <c r="O78" s="518">
        <f>IF(N78&gt;S!$I$8,0,N78)</f>
        <v>0</v>
      </c>
      <c r="P78" s="519">
        <f>IF(OR($O78=0,$O78&gt;S!$I$8),0,VLOOKUP($O78,S!$D$9:$AF$10,14,FALSE))</f>
        <v>0</v>
      </c>
      <c r="Q78" s="519">
        <f>IF(OR($O78=0,$O78&gt;S!$I$8),0,VLOOKUP($O78,S!$D$9:$AF$10,6,FALSE))</f>
        <v>0</v>
      </c>
      <c r="R78" s="548">
        <f>IF(OR($O78=0,$O78&gt;S!$I$8),0,VLOOKUP($O78,S!$D$9:$AF$10,24,FALSE))</f>
        <v>0</v>
      </c>
      <c r="S78" s="521">
        <f>IF(OR($O78=0,$O78&gt;S!$I$8),0,VLOOKUP($O78,S!$D$9:$AF$10,23,FALSE))</f>
        <v>0</v>
      </c>
      <c r="U78" s="24">
        <f>IF($O78=0,0,IF(V78=0,0,IF(COUNTIF(V$5:V78,V78)&gt;1,0,MAX(U$5:U77)+1)))</f>
        <v>0</v>
      </c>
      <c r="V78" s="521">
        <f>IF(OR($O78=0,$O78&gt;S!$I$8),0,VLOOKUP($O78,S!$D$9:$AF$10,22,FALSE))</f>
        <v>0</v>
      </c>
      <c r="W78" s="601"/>
      <c r="AA78" s="178"/>
      <c r="AB78" s="178"/>
      <c r="AC78" s="594"/>
      <c r="AE78" s="24">
        <f>IF($O78=0,0,IF(AF78=0,0,IF(COUNTIF(AF$5:AF78,AF78)&gt;1,0,MAX(AE$5:AE77)+1)))</f>
        <v>0</v>
      </c>
      <c r="AF78" s="521">
        <f>IF(OR($O78=0,$O78&gt;S!$I$8),0,VLOOKUP($O78,S!$D$9:$AF$10,28,FALSE))</f>
        <v>0</v>
      </c>
      <c r="AG78" s="601"/>
      <c r="AK78" s="178"/>
      <c r="AL78" s="178"/>
      <c r="AM78" s="594"/>
      <c r="AO78" s="24">
        <f>IF($O78=0,0,IF(AP78=0,0,IF(COUNTIF(AP$5:AP78,AP78)&gt;1,0,MAX(AO$5:AO77)+1)))</f>
        <v>0</v>
      </c>
      <c r="AP78" s="521">
        <f>IF(OR($O78=0,$O78&gt;S!$I$8),0,VLOOKUP($O78,S!$D$9:$AF$10,29,FALSE))</f>
        <v>0</v>
      </c>
      <c r="AQ78" s="601"/>
      <c r="AU78" s="178"/>
      <c r="AV78" s="178"/>
      <c r="AW78" s="594"/>
      <c r="AY78" s="24">
        <f>IF($O78=0,0,IF(AZ78=0,0,IF(COUNTIF(AZ$5:AZ78,AZ78)&gt;1,0,MAX(AY$5:AY77)+1)))</f>
        <v>0</v>
      </c>
      <c r="AZ78" s="521">
        <f>IF(OR($O78=0,$O78&gt;S!$I$8),0,VLOOKUP($P78,O!$O$9:$AJ$10,12,FALSE))</f>
        <v>0</v>
      </c>
      <c r="BA78" s="601"/>
      <c r="BE78" s="178"/>
      <c r="BF78" s="178"/>
      <c r="BG78" s="594"/>
    </row>
    <row r="79" spans="3:59" x14ac:dyDescent="0.2">
      <c r="C79" s="599"/>
      <c r="D79" s="599"/>
      <c r="E79" s="599"/>
      <c r="F79" s="599"/>
      <c r="G79" s="599"/>
      <c r="I79" s="534">
        <f t="shared" si="57"/>
        <v>1900</v>
      </c>
      <c r="J79" s="535">
        <f t="shared" si="58"/>
        <v>19001</v>
      </c>
      <c r="K79" s="534" t="str">
        <f t="shared" si="59"/>
        <v>190001</v>
      </c>
      <c r="L79" s="536">
        <f t="shared" si="60"/>
        <v>190000</v>
      </c>
      <c r="M79" s="537">
        <f t="shared" si="61"/>
        <v>19000100</v>
      </c>
      <c r="N79" s="25">
        <v>75</v>
      </c>
      <c r="O79" s="518">
        <f>IF(N79&gt;S!$I$8,0,N79)</f>
        <v>0</v>
      </c>
      <c r="P79" s="519">
        <f>IF(OR($O79=0,$O79&gt;S!$I$8),0,VLOOKUP($O79,S!$D$9:$AF$10,14,FALSE))</f>
        <v>0</v>
      </c>
      <c r="Q79" s="519">
        <f>IF(OR($O79=0,$O79&gt;S!$I$8),0,VLOOKUP($O79,S!$D$9:$AF$10,6,FALSE))</f>
        <v>0</v>
      </c>
      <c r="R79" s="548">
        <f>IF(OR($O79=0,$O79&gt;S!$I$8),0,VLOOKUP($O79,S!$D$9:$AF$10,24,FALSE))</f>
        <v>0</v>
      </c>
      <c r="S79" s="521">
        <f>IF(OR($O79=0,$O79&gt;S!$I$8),0,VLOOKUP($O79,S!$D$9:$AF$10,23,FALSE))</f>
        <v>0</v>
      </c>
      <c r="U79" s="24">
        <f>IF($O79=0,0,IF(V79=0,0,IF(COUNTIF(V$5:V79,V79)&gt;1,0,MAX(U$5:U78)+1)))</f>
        <v>0</v>
      </c>
      <c r="V79" s="521">
        <f>IF(OR($O79=0,$O79&gt;S!$I$8),0,VLOOKUP($O79,S!$D$9:$AF$10,22,FALSE))</f>
        <v>0</v>
      </c>
      <c r="W79" s="601"/>
      <c r="AA79" s="178"/>
      <c r="AB79" s="178"/>
      <c r="AC79" s="594"/>
      <c r="AE79" s="24">
        <f>IF($O79=0,0,IF(AF79=0,0,IF(COUNTIF(AF$5:AF79,AF79)&gt;1,0,MAX(AE$5:AE78)+1)))</f>
        <v>0</v>
      </c>
      <c r="AF79" s="521">
        <f>IF(OR($O79=0,$O79&gt;S!$I$8),0,VLOOKUP($O79,S!$D$9:$AF$10,28,FALSE))</f>
        <v>0</v>
      </c>
      <c r="AG79" s="601"/>
      <c r="AK79" s="178"/>
      <c r="AL79" s="178"/>
      <c r="AM79" s="594"/>
      <c r="AO79" s="24">
        <f>IF($O79=0,0,IF(AP79=0,0,IF(COUNTIF(AP$5:AP79,AP79)&gt;1,0,MAX(AO$5:AO78)+1)))</f>
        <v>0</v>
      </c>
      <c r="AP79" s="521">
        <f>IF(OR($O79=0,$O79&gt;S!$I$8),0,VLOOKUP($O79,S!$D$9:$AF$10,29,FALSE))</f>
        <v>0</v>
      </c>
      <c r="AQ79" s="601"/>
      <c r="AU79" s="178"/>
      <c r="AV79" s="178"/>
      <c r="AW79" s="594"/>
      <c r="AY79" s="24">
        <f>IF($O79=0,0,IF(AZ79=0,0,IF(COUNTIF(AZ$5:AZ79,AZ79)&gt;1,0,MAX(AY$5:AY78)+1)))</f>
        <v>0</v>
      </c>
      <c r="AZ79" s="521">
        <f>IF(OR($O79=0,$O79&gt;S!$I$8),0,VLOOKUP($P79,O!$O$9:$AJ$10,12,FALSE))</f>
        <v>0</v>
      </c>
      <c r="BA79" s="601"/>
      <c r="BE79" s="178"/>
      <c r="BF79" s="178"/>
      <c r="BG79" s="594"/>
    </row>
    <row r="80" spans="3:59" x14ac:dyDescent="0.2">
      <c r="C80" s="599"/>
      <c r="D80" s="599"/>
      <c r="E80" s="599"/>
      <c r="F80" s="599"/>
      <c r="G80" s="599"/>
      <c r="I80" s="534">
        <f t="shared" si="57"/>
        <v>1900</v>
      </c>
      <c r="J80" s="535">
        <f t="shared" si="58"/>
        <v>19001</v>
      </c>
      <c r="K80" s="534" t="str">
        <f t="shared" si="59"/>
        <v>190001</v>
      </c>
      <c r="L80" s="536">
        <f t="shared" si="60"/>
        <v>190000</v>
      </c>
      <c r="M80" s="537">
        <f t="shared" si="61"/>
        <v>19000100</v>
      </c>
      <c r="N80" s="25">
        <v>76</v>
      </c>
      <c r="O80" s="518">
        <f>IF(N80&gt;S!$I$8,0,N80)</f>
        <v>0</v>
      </c>
      <c r="P80" s="519">
        <f>IF(OR($O80=0,$O80&gt;S!$I$8),0,VLOOKUP($O80,S!$D$9:$AF$10,14,FALSE))</f>
        <v>0</v>
      </c>
      <c r="Q80" s="519">
        <f>IF(OR($O80=0,$O80&gt;S!$I$8),0,VLOOKUP($O80,S!$D$9:$AF$10,6,FALSE))</f>
        <v>0</v>
      </c>
      <c r="R80" s="548">
        <f>IF(OR($O80=0,$O80&gt;S!$I$8),0,VLOOKUP($O80,S!$D$9:$AF$10,24,FALSE))</f>
        <v>0</v>
      </c>
      <c r="S80" s="521">
        <f>IF(OR($O80=0,$O80&gt;S!$I$8),0,VLOOKUP($O80,S!$D$9:$AF$10,23,FALSE))</f>
        <v>0</v>
      </c>
      <c r="U80" s="24">
        <f>IF($O80=0,0,IF(V80=0,0,IF(COUNTIF(V$5:V80,V80)&gt;1,0,MAX(U$5:U79)+1)))</f>
        <v>0</v>
      </c>
      <c r="V80" s="521">
        <f>IF(OR($O80=0,$O80&gt;S!$I$8),0,VLOOKUP($O80,S!$D$9:$AF$10,22,FALSE))</f>
        <v>0</v>
      </c>
      <c r="W80" s="601"/>
      <c r="AA80" s="178"/>
      <c r="AB80" s="178"/>
      <c r="AC80" s="594"/>
      <c r="AE80" s="24">
        <f>IF($O80=0,0,IF(AF80=0,0,IF(COUNTIF(AF$5:AF80,AF80)&gt;1,0,MAX(AE$5:AE79)+1)))</f>
        <v>0</v>
      </c>
      <c r="AF80" s="521">
        <f>IF(OR($O80=0,$O80&gt;S!$I$8),0,VLOOKUP($O80,S!$D$9:$AF$10,28,FALSE))</f>
        <v>0</v>
      </c>
      <c r="AG80" s="601"/>
      <c r="AK80" s="178"/>
      <c r="AL80" s="178"/>
      <c r="AM80" s="594"/>
      <c r="AO80" s="24">
        <f>IF($O80=0,0,IF(AP80=0,0,IF(COUNTIF(AP$5:AP80,AP80)&gt;1,0,MAX(AO$5:AO79)+1)))</f>
        <v>0</v>
      </c>
      <c r="AP80" s="521">
        <f>IF(OR($O80=0,$O80&gt;S!$I$8),0,VLOOKUP($O80,S!$D$9:$AF$10,29,FALSE))</f>
        <v>0</v>
      </c>
      <c r="AQ80" s="601"/>
      <c r="AU80" s="178"/>
      <c r="AV80" s="178"/>
      <c r="AW80" s="594"/>
      <c r="AY80" s="24">
        <f>IF($O80=0,0,IF(AZ80=0,0,IF(COUNTIF(AZ$5:AZ80,AZ80)&gt;1,0,MAX(AY$5:AY79)+1)))</f>
        <v>0</v>
      </c>
      <c r="AZ80" s="521">
        <f>IF(OR($O80=0,$O80&gt;S!$I$8),0,VLOOKUP($P80,O!$O$9:$AJ$10,12,FALSE))</f>
        <v>0</v>
      </c>
      <c r="BA80" s="601"/>
      <c r="BE80" s="178"/>
      <c r="BF80" s="178"/>
      <c r="BG80" s="594"/>
    </row>
    <row r="81" spans="3:59" x14ac:dyDescent="0.2">
      <c r="C81" s="599"/>
      <c r="D81" s="599"/>
      <c r="E81" s="599"/>
      <c r="F81" s="599"/>
      <c r="G81" s="599"/>
      <c r="I81" s="534">
        <f t="shared" si="57"/>
        <v>1900</v>
      </c>
      <c r="J81" s="535">
        <f t="shared" si="58"/>
        <v>19001</v>
      </c>
      <c r="K81" s="534" t="str">
        <f t="shared" si="59"/>
        <v>190001</v>
      </c>
      <c r="L81" s="536">
        <f t="shared" si="60"/>
        <v>190000</v>
      </c>
      <c r="M81" s="537">
        <f t="shared" si="61"/>
        <v>19000100</v>
      </c>
      <c r="N81" s="25">
        <v>77</v>
      </c>
      <c r="O81" s="518">
        <f>IF(N81&gt;S!$I$8,0,N81)</f>
        <v>0</v>
      </c>
      <c r="P81" s="519">
        <f>IF(OR($O81=0,$O81&gt;S!$I$8),0,VLOOKUP($O81,S!$D$9:$AF$10,14,FALSE))</f>
        <v>0</v>
      </c>
      <c r="Q81" s="519">
        <f>IF(OR($O81=0,$O81&gt;S!$I$8),0,VLOOKUP($O81,S!$D$9:$AF$10,6,FALSE))</f>
        <v>0</v>
      </c>
      <c r="R81" s="548">
        <f>IF(OR($O81=0,$O81&gt;S!$I$8),0,VLOOKUP($O81,S!$D$9:$AF$10,24,FALSE))</f>
        <v>0</v>
      </c>
      <c r="S81" s="521">
        <f>IF(OR($O81=0,$O81&gt;S!$I$8),0,VLOOKUP($O81,S!$D$9:$AF$10,23,FALSE))</f>
        <v>0</v>
      </c>
      <c r="U81" s="24">
        <f>IF($O81=0,0,IF(V81=0,0,IF(COUNTIF(V$5:V81,V81)&gt;1,0,MAX(U$5:U80)+1)))</f>
        <v>0</v>
      </c>
      <c r="V81" s="521">
        <f>IF(OR($O81=0,$O81&gt;S!$I$8),0,VLOOKUP($O81,S!$D$9:$AF$10,22,FALSE))</f>
        <v>0</v>
      </c>
      <c r="W81" s="601"/>
      <c r="AA81" s="178"/>
      <c r="AB81" s="178"/>
      <c r="AC81" s="594"/>
      <c r="AE81" s="24">
        <f>IF($O81=0,0,IF(AF81=0,0,IF(COUNTIF(AF$5:AF81,AF81)&gt;1,0,MAX(AE$5:AE80)+1)))</f>
        <v>0</v>
      </c>
      <c r="AF81" s="521">
        <f>IF(OR($O81=0,$O81&gt;S!$I$8),0,VLOOKUP($O81,S!$D$9:$AF$10,28,FALSE))</f>
        <v>0</v>
      </c>
      <c r="AG81" s="601"/>
      <c r="AK81" s="178"/>
      <c r="AL81" s="178"/>
      <c r="AM81" s="594"/>
      <c r="AO81" s="24">
        <f>IF($O81=0,0,IF(AP81=0,0,IF(COUNTIF(AP$5:AP81,AP81)&gt;1,0,MAX(AO$5:AO80)+1)))</f>
        <v>0</v>
      </c>
      <c r="AP81" s="521">
        <f>IF(OR($O81=0,$O81&gt;S!$I$8),0,VLOOKUP($O81,S!$D$9:$AF$10,29,FALSE))</f>
        <v>0</v>
      </c>
      <c r="AQ81" s="601"/>
      <c r="AU81" s="178"/>
      <c r="AV81" s="178"/>
      <c r="AW81" s="594"/>
      <c r="AY81" s="24">
        <f>IF($O81=0,0,IF(AZ81=0,0,IF(COUNTIF(AZ$5:AZ81,AZ81)&gt;1,0,MAX(AY$5:AY80)+1)))</f>
        <v>0</v>
      </c>
      <c r="AZ81" s="521">
        <f>IF(OR($O81=0,$O81&gt;S!$I$8),0,VLOOKUP($P81,O!$O$9:$AJ$10,12,FALSE))</f>
        <v>0</v>
      </c>
      <c r="BA81" s="601"/>
      <c r="BE81" s="178"/>
      <c r="BF81" s="178"/>
      <c r="BG81" s="594"/>
    </row>
    <row r="82" spans="3:59" x14ac:dyDescent="0.2">
      <c r="C82" s="599"/>
      <c r="D82" s="599"/>
      <c r="E82" s="599"/>
      <c r="F82" s="599"/>
      <c r="G82" s="599"/>
      <c r="I82" s="534">
        <f t="shared" si="57"/>
        <v>1900</v>
      </c>
      <c r="J82" s="535">
        <f t="shared" si="58"/>
        <v>19001</v>
      </c>
      <c r="K82" s="534" t="str">
        <f t="shared" si="59"/>
        <v>190001</v>
      </c>
      <c r="L82" s="536">
        <f t="shared" si="60"/>
        <v>190000</v>
      </c>
      <c r="M82" s="537">
        <f t="shared" si="61"/>
        <v>19000100</v>
      </c>
      <c r="N82" s="25">
        <v>78</v>
      </c>
      <c r="O82" s="518">
        <f>IF(N82&gt;S!$I$8,0,N82)</f>
        <v>0</v>
      </c>
      <c r="P82" s="519">
        <f>IF(OR($O82=0,$O82&gt;S!$I$8),0,VLOOKUP($O82,S!$D$9:$AF$10,14,FALSE))</f>
        <v>0</v>
      </c>
      <c r="Q82" s="519">
        <f>IF(OR($O82=0,$O82&gt;S!$I$8),0,VLOOKUP($O82,S!$D$9:$AF$10,6,FALSE))</f>
        <v>0</v>
      </c>
      <c r="R82" s="548">
        <f>IF(OR($O82=0,$O82&gt;S!$I$8),0,VLOOKUP($O82,S!$D$9:$AF$10,24,FALSE))</f>
        <v>0</v>
      </c>
      <c r="S82" s="521">
        <f>IF(OR($O82=0,$O82&gt;S!$I$8),0,VLOOKUP($O82,S!$D$9:$AF$10,23,FALSE))</f>
        <v>0</v>
      </c>
      <c r="U82" s="24">
        <f>IF($O82=0,0,IF(V82=0,0,IF(COUNTIF(V$5:V82,V82)&gt;1,0,MAX(U$5:U81)+1)))</f>
        <v>0</v>
      </c>
      <c r="V82" s="521">
        <f>IF(OR($O82=0,$O82&gt;S!$I$8),0,VLOOKUP($O82,S!$D$9:$AF$10,22,FALSE))</f>
        <v>0</v>
      </c>
      <c r="W82" s="601"/>
      <c r="AA82" s="178"/>
      <c r="AB82" s="178"/>
      <c r="AC82" s="594"/>
      <c r="AE82" s="24">
        <f>IF($O82=0,0,IF(AF82=0,0,IF(COUNTIF(AF$5:AF82,AF82)&gt;1,0,MAX(AE$5:AE81)+1)))</f>
        <v>0</v>
      </c>
      <c r="AF82" s="521">
        <f>IF(OR($O82=0,$O82&gt;S!$I$8),0,VLOOKUP($O82,S!$D$9:$AF$10,28,FALSE))</f>
        <v>0</v>
      </c>
      <c r="AG82" s="601"/>
      <c r="AK82" s="178"/>
      <c r="AL82" s="178"/>
      <c r="AM82" s="594"/>
      <c r="AO82" s="24">
        <f>IF($O82=0,0,IF(AP82=0,0,IF(COUNTIF(AP$5:AP82,AP82)&gt;1,0,MAX(AO$5:AO81)+1)))</f>
        <v>0</v>
      </c>
      <c r="AP82" s="521">
        <f>IF(OR($O82=0,$O82&gt;S!$I$8),0,VLOOKUP($O82,S!$D$9:$AF$10,29,FALSE))</f>
        <v>0</v>
      </c>
      <c r="AQ82" s="601"/>
      <c r="AU82" s="178"/>
      <c r="AV82" s="178"/>
      <c r="AW82" s="594"/>
      <c r="AY82" s="24">
        <f>IF($O82=0,0,IF(AZ82=0,0,IF(COUNTIF(AZ$5:AZ82,AZ82)&gt;1,0,MAX(AY$5:AY81)+1)))</f>
        <v>0</v>
      </c>
      <c r="AZ82" s="521">
        <f>IF(OR($O82=0,$O82&gt;S!$I$8),0,VLOOKUP($P82,O!$O$9:$AJ$10,12,FALSE))</f>
        <v>0</v>
      </c>
      <c r="BA82" s="601"/>
      <c r="BE82" s="178"/>
      <c r="BF82" s="178"/>
      <c r="BG82" s="594"/>
    </row>
    <row r="83" spans="3:59" x14ac:dyDescent="0.2">
      <c r="C83" s="599"/>
      <c r="D83" s="599"/>
      <c r="E83" s="599"/>
      <c r="F83" s="599"/>
      <c r="G83" s="599"/>
      <c r="I83" s="534">
        <f t="shared" si="57"/>
        <v>1900</v>
      </c>
      <c r="J83" s="535">
        <f t="shared" si="58"/>
        <v>19001</v>
      </c>
      <c r="K83" s="534" t="str">
        <f t="shared" si="59"/>
        <v>190001</v>
      </c>
      <c r="L83" s="536">
        <f t="shared" si="60"/>
        <v>190000</v>
      </c>
      <c r="M83" s="537">
        <f t="shared" si="61"/>
        <v>19000100</v>
      </c>
      <c r="N83" s="25">
        <v>79</v>
      </c>
      <c r="O83" s="518">
        <f>IF(N83&gt;S!$I$8,0,N83)</f>
        <v>0</v>
      </c>
      <c r="P83" s="519">
        <f>IF(OR($O83=0,$O83&gt;S!$I$8),0,VLOOKUP($O83,S!$D$9:$AF$10,14,FALSE))</f>
        <v>0</v>
      </c>
      <c r="Q83" s="519">
        <f>IF(OR($O83=0,$O83&gt;S!$I$8),0,VLOOKUP($O83,S!$D$9:$AF$10,6,FALSE))</f>
        <v>0</v>
      </c>
      <c r="R83" s="548">
        <f>IF(OR($O83=0,$O83&gt;S!$I$8),0,VLOOKUP($O83,S!$D$9:$AF$10,24,FALSE))</f>
        <v>0</v>
      </c>
      <c r="S83" s="521">
        <f>IF(OR($O83=0,$O83&gt;S!$I$8),0,VLOOKUP($O83,S!$D$9:$AF$10,23,FALSE))</f>
        <v>0</v>
      </c>
      <c r="U83" s="24">
        <f>IF($O83=0,0,IF(V83=0,0,IF(COUNTIF(V$5:V83,V83)&gt;1,0,MAX(U$5:U82)+1)))</f>
        <v>0</v>
      </c>
      <c r="V83" s="521">
        <f>IF(OR($O83=0,$O83&gt;S!$I$8),0,VLOOKUP($O83,S!$D$9:$AF$10,22,FALSE))</f>
        <v>0</v>
      </c>
      <c r="W83" s="601"/>
      <c r="AA83" s="178"/>
      <c r="AB83" s="178"/>
      <c r="AC83" s="594"/>
      <c r="AE83" s="24">
        <f>IF($O83=0,0,IF(AF83=0,0,IF(COUNTIF(AF$5:AF83,AF83)&gt;1,0,MAX(AE$5:AE82)+1)))</f>
        <v>0</v>
      </c>
      <c r="AF83" s="521">
        <f>IF(OR($O83=0,$O83&gt;S!$I$8),0,VLOOKUP($O83,S!$D$9:$AF$10,28,FALSE))</f>
        <v>0</v>
      </c>
      <c r="AG83" s="601"/>
      <c r="AK83" s="178"/>
      <c r="AL83" s="178"/>
      <c r="AM83" s="594"/>
      <c r="AO83" s="24">
        <f>IF($O83=0,0,IF(AP83=0,0,IF(COUNTIF(AP$5:AP83,AP83)&gt;1,0,MAX(AO$5:AO82)+1)))</f>
        <v>0</v>
      </c>
      <c r="AP83" s="521">
        <f>IF(OR($O83=0,$O83&gt;S!$I$8),0,VLOOKUP($O83,S!$D$9:$AF$10,29,FALSE))</f>
        <v>0</v>
      </c>
      <c r="AQ83" s="601"/>
      <c r="AU83" s="178"/>
      <c r="AV83" s="178"/>
      <c r="AW83" s="594"/>
      <c r="AY83" s="24">
        <f>IF($O83=0,0,IF(AZ83=0,0,IF(COUNTIF(AZ$5:AZ83,AZ83)&gt;1,0,MAX(AY$5:AY82)+1)))</f>
        <v>0</v>
      </c>
      <c r="AZ83" s="521">
        <f>IF(OR($O83=0,$O83&gt;S!$I$8),0,VLOOKUP($P83,O!$O$9:$AJ$10,12,FALSE))</f>
        <v>0</v>
      </c>
      <c r="BA83" s="601"/>
      <c r="BE83" s="178"/>
      <c r="BF83" s="178"/>
      <c r="BG83" s="594"/>
    </row>
    <row r="84" spans="3:59" x14ac:dyDescent="0.2">
      <c r="C84" s="599"/>
      <c r="D84" s="599"/>
      <c r="E84" s="599"/>
      <c r="F84" s="599"/>
      <c r="G84" s="599"/>
      <c r="I84" s="534">
        <f t="shared" si="57"/>
        <v>1900</v>
      </c>
      <c r="J84" s="535">
        <f t="shared" si="58"/>
        <v>19001</v>
      </c>
      <c r="K84" s="534" t="str">
        <f t="shared" si="59"/>
        <v>190001</v>
      </c>
      <c r="L84" s="536">
        <f t="shared" si="60"/>
        <v>190000</v>
      </c>
      <c r="M84" s="537">
        <f t="shared" si="61"/>
        <v>19000100</v>
      </c>
      <c r="N84" s="25">
        <v>80</v>
      </c>
      <c r="O84" s="518">
        <f>IF(N84&gt;S!$I$8,0,N84)</f>
        <v>0</v>
      </c>
      <c r="P84" s="519">
        <f>IF(OR($O84=0,$O84&gt;S!$I$8),0,VLOOKUP($O84,S!$D$9:$AF$10,14,FALSE))</f>
        <v>0</v>
      </c>
      <c r="Q84" s="519">
        <f>IF(OR($O84=0,$O84&gt;S!$I$8),0,VLOOKUP($O84,S!$D$9:$AF$10,6,FALSE))</f>
        <v>0</v>
      </c>
      <c r="R84" s="548">
        <f>IF(OR($O84=0,$O84&gt;S!$I$8),0,VLOOKUP($O84,S!$D$9:$AF$10,24,FALSE))</f>
        <v>0</v>
      </c>
      <c r="S84" s="521">
        <f>IF(OR($O84=0,$O84&gt;S!$I$8),0,VLOOKUP($O84,S!$D$9:$AF$10,23,FALSE))</f>
        <v>0</v>
      </c>
      <c r="U84" s="24">
        <f>IF($O84=0,0,IF(V84=0,0,IF(COUNTIF(V$5:V84,V84)&gt;1,0,MAX(U$5:U83)+1)))</f>
        <v>0</v>
      </c>
      <c r="V84" s="521">
        <f>IF(OR($O84=0,$O84&gt;S!$I$8),0,VLOOKUP($O84,S!$D$9:$AF$10,22,FALSE))</f>
        <v>0</v>
      </c>
      <c r="W84" s="601"/>
      <c r="AA84" s="178"/>
      <c r="AB84" s="178"/>
      <c r="AC84" s="594"/>
      <c r="AE84" s="24">
        <f>IF($O84=0,0,IF(AF84=0,0,IF(COUNTIF(AF$5:AF84,AF84)&gt;1,0,MAX(AE$5:AE83)+1)))</f>
        <v>0</v>
      </c>
      <c r="AF84" s="521">
        <f>IF(OR($O84=0,$O84&gt;S!$I$8),0,VLOOKUP($O84,S!$D$9:$AF$10,28,FALSE))</f>
        <v>0</v>
      </c>
      <c r="AG84" s="601"/>
      <c r="AK84" s="178"/>
      <c r="AL84" s="178"/>
      <c r="AM84" s="594"/>
      <c r="AO84" s="24">
        <f>IF($O84=0,0,IF(AP84=0,0,IF(COUNTIF(AP$5:AP84,AP84)&gt;1,0,MAX(AO$5:AO83)+1)))</f>
        <v>0</v>
      </c>
      <c r="AP84" s="521">
        <f>IF(OR($O84=0,$O84&gt;S!$I$8),0,VLOOKUP($O84,S!$D$9:$AF$10,29,FALSE))</f>
        <v>0</v>
      </c>
      <c r="AQ84" s="601"/>
      <c r="AU84" s="178"/>
      <c r="AV84" s="178"/>
      <c r="AW84" s="594"/>
      <c r="AY84" s="24">
        <f>IF($O84=0,0,IF(AZ84=0,0,IF(COUNTIF(AZ$5:AZ84,AZ84)&gt;1,0,MAX(AY$5:AY83)+1)))</f>
        <v>0</v>
      </c>
      <c r="AZ84" s="521">
        <f>IF(OR($O84=0,$O84&gt;S!$I$8),0,VLOOKUP($P84,O!$O$9:$AJ$10,12,FALSE))</f>
        <v>0</v>
      </c>
      <c r="BA84" s="601"/>
      <c r="BE84" s="178"/>
      <c r="BF84" s="178"/>
      <c r="BG84" s="594"/>
    </row>
    <row r="85" spans="3:59" x14ac:dyDescent="0.2">
      <c r="C85" s="599"/>
      <c r="D85" s="599"/>
      <c r="E85" s="599"/>
      <c r="F85" s="599"/>
      <c r="G85" s="599"/>
      <c r="I85" s="534">
        <f t="shared" si="57"/>
        <v>1900</v>
      </c>
      <c r="J85" s="535">
        <f t="shared" si="58"/>
        <v>19001</v>
      </c>
      <c r="K85" s="534" t="str">
        <f t="shared" si="59"/>
        <v>190001</v>
      </c>
      <c r="L85" s="536">
        <f t="shared" si="60"/>
        <v>190000</v>
      </c>
      <c r="M85" s="537">
        <f t="shared" si="61"/>
        <v>19000100</v>
      </c>
      <c r="N85" s="25">
        <v>81</v>
      </c>
      <c r="O85" s="518">
        <f>IF(N85&gt;S!$I$8,0,N85)</f>
        <v>0</v>
      </c>
      <c r="P85" s="519">
        <f>IF(OR($O85=0,$O85&gt;S!$I$8),0,VLOOKUP($O85,S!$D$9:$AF$10,14,FALSE))</f>
        <v>0</v>
      </c>
      <c r="Q85" s="519">
        <f>IF(OR($O85=0,$O85&gt;S!$I$8),0,VLOOKUP($O85,S!$D$9:$AF$10,6,FALSE))</f>
        <v>0</v>
      </c>
      <c r="R85" s="548">
        <f>IF(OR($O85=0,$O85&gt;S!$I$8),0,VLOOKUP($O85,S!$D$9:$AF$10,24,FALSE))</f>
        <v>0</v>
      </c>
      <c r="S85" s="521">
        <f>IF(OR($O85=0,$O85&gt;S!$I$8),0,VLOOKUP($O85,S!$D$9:$AF$10,23,FALSE))</f>
        <v>0</v>
      </c>
      <c r="U85" s="24">
        <f>IF($O85=0,0,IF(V85=0,0,IF(COUNTIF(V$5:V85,V85)&gt;1,0,MAX(U$5:U84)+1)))</f>
        <v>0</v>
      </c>
      <c r="V85" s="521">
        <f>IF(OR($O85=0,$O85&gt;S!$I$8),0,VLOOKUP($O85,S!$D$9:$AF$10,22,FALSE))</f>
        <v>0</v>
      </c>
      <c r="W85" s="601"/>
      <c r="AA85" s="178"/>
      <c r="AB85" s="178"/>
      <c r="AC85" s="594"/>
      <c r="AE85" s="24">
        <f>IF($O85=0,0,IF(AF85=0,0,IF(COUNTIF(AF$5:AF85,AF85)&gt;1,0,MAX(AE$5:AE84)+1)))</f>
        <v>0</v>
      </c>
      <c r="AF85" s="521">
        <f>IF(OR($O85=0,$O85&gt;S!$I$8),0,VLOOKUP($O85,S!$D$9:$AF$10,28,FALSE))</f>
        <v>0</v>
      </c>
      <c r="AG85" s="601"/>
      <c r="AK85" s="178"/>
      <c r="AL85" s="178"/>
      <c r="AM85" s="594"/>
      <c r="AO85" s="24">
        <f>IF($O85=0,0,IF(AP85=0,0,IF(COUNTIF(AP$5:AP85,AP85)&gt;1,0,MAX(AO$5:AO84)+1)))</f>
        <v>0</v>
      </c>
      <c r="AP85" s="521">
        <f>IF(OR($O85=0,$O85&gt;S!$I$8),0,VLOOKUP($O85,S!$D$9:$AF$10,29,FALSE))</f>
        <v>0</v>
      </c>
      <c r="AQ85" s="601"/>
      <c r="AU85" s="178"/>
      <c r="AV85" s="178"/>
      <c r="AW85" s="594"/>
      <c r="AY85" s="24">
        <f>IF($O85=0,0,IF(AZ85=0,0,IF(COUNTIF(AZ$5:AZ85,AZ85)&gt;1,0,MAX(AY$5:AY84)+1)))</f>
        <v>0</v>
      </c>
      <c r="AZ85" s="521">
        <f>IF(OR($O85=0,$O85&gt;S!$I$8),0,VLOOKUP($P85,O!$O$9:$AJ$10,12,FALSE))</f>
        <v>0</v>
      </c>
      <c r="BA85" s="601"/>
      <c r="BE85" s="178"/>
      <c r="BF85" s="178"/>
      <c r="BG85" s="594"/>
    </row>
    <row r="86" spans="3:59" x14ac:dyDescent="0.2">
      <c r="C86" s="599"/>
      <c r="D86" s="599"/>
      <c r="E86" s="599"/>
      <c r="F86" s="599"/>
      <c r="G86" s="599"/>
      <c r="I86" s="534">
        <f t="shared" si="57"/>
        <v>1900</v>
      </c>
      <c r="J86" s="535">
        <f t="shared" si="58"/>
        <v>19001</v>
      </c>
      <c r="K86" s="534" t="str">
        <f t="shared" si="59"/>
        <v>190001</v>
      </c>
      <c r="L86" s="536">
        <f t="shared" si="60"/>
        <v>190000</v>
      </c>
      <c r="M86" s="537">
        <f t="shared" si="61"/>
        <v>19000100</v>
      </c>
      <c r="N86" s="25">
        <v>82</v>
      </c>
      <c r="O86" s="518">
        <f>IF(N86&gt;S!$I$8,0,N86)</f>
        <v>0</v>
      </c>
      <c r="P86" s="519">
        <f>IF(OR($O86=0,$O86&gt;S!$I$8),0,VLOOKUP($O86,S!$D$9:$AF$10,14,FALSE))</f>
        <v>0</v>
      </c>
      <c r="Q86" s="519">
        <f>IF(OR($O86=0,$O86&gt;S!$I$8),0,VLOOKUP($O86,S!$D$9:$AF$10,6,FALSE))</f>
        <v>0</v>
      </c>
      <c r="R86" s="548">
        <f>IF(OR($O86=0,$O86&gt;S!$I$8),0,VLOOKUP($O86,S!$D$9:$AF$10,24,FALSE))</f>
        <v>0</v>
      </c>
      <c r="S86" s="521">
        <f>IF(OR($O86=0,$O86&gt;S!$I$8),0,VLOOKUP($O86,S!$D$9:$AF$10,23,FALSE))</f>
        <v>0</v>
      </c>
      <c r="U86" s="24">
        <f>IF($O86=0,0,IF(V86=0,0,IF(COUNTIF(V$5:V86,V86)&gt;1,0,MAX(U$5:U85)+1)))</f>
        <v>0</v>
      </c>
      <c r="V86" s="521">
        <f>IF(OR($O86=0,$O86&gt;S!$I$8),0,VLOOKUP($O86,S!$D$9:$AF$10,22,FALSE))</f>
        <v>0</v>
      </c>
      <c r="W86" s="601"/>
      <c r="AA86" s="178"/>
      <c r="AB86" s="178"/>
      <c r="AC86" s="594"/>
      <c r="AE86" s="24">
        <f>IF($O86=0,0,IF(AF86=0,0,IF(COUNTIF(AF$5:AF86,AF86)&gt;1,0,MAX(AE$5:AE85)+1)))</f>
        <v>0</v>
      </c>
      <c r="AF86" s="521">
        <f>IF(OR($O86=0,$O86&gt;S!$I$8),0,VLOOKUP($O86,S!$D$9:$AF$10,28,FALSE))</f>
        <v>0</v>
      </c>
      <c r="AG86" s="601"/>
      <c r="AK86" s="178"/>
      <c r="AL86" s="178"/>
      <c r="AM86" s="594"/>
      <c r="AO86" s="24">
        <f>IF($O86=0,0,IF(AP86=0,0,IF(COUNTIF(AP$5:AP86,AP86)&gt;1,0,MAX(AO$5:AO85)+1)))</f>
        <v>0</v>
      </c>
      <c r="AP86" s="521">
        <f>IF(OR($O86=0,$O86&gt;S!$I$8),0,VLOOKUP($O86,S!$D$9:$AF$10,29,FALSE))</f>
        <v>0</v>
      </c>
      <c r="AQ86" s="601"/>
      <c r="AU86" s="178"/>
      <c r="AV86" s="178"/>
      <c r="AW86" s="594"/>
      <c r="AY86" s="24">
        <f>IF($O86=0,0,IF(AZ86=0,0,IF(COUNTIF(AZ$5:AZ86,AZ86)&gt;1,0,MAX(AY$5:AY85)+1)))</f>
        <v>0</v>
      </c>
      <c r="AZ86" s="521">
        <f>IF(OR($O86=0,$O86&gt;S!$I$8),0,VLOOKUP($P86,O!$O$9:$AJ$10,12,FALSE))</f>
        <v>0</v>
      </c>
      <c r="BA86" s="601"/>
      <c r="BE86" s="178"/>
      <c r="BF86" s="178"/>
      <c r="BG86" s="594"/>
    </row>
    <row r="87" spans="3:59" x14ac:dyDescent="0.2">
      <c r="C87" s="599"/>
      <c r="D87" s="599"/>
      <c r="E87" s="599"/>
      <c r="F87" s="599"/>
      <c r="G87" s="599"/>
      <c r="I87" s="534">
        <f t="shared" si="57"/>
        <v>1900</v>
      </c>
      <c r="J87" s="535">
        <f t="shared" si="58"/>
        <v>19001</v>
      </c>
      <c r="K87" s="534" t="str">
        <f t="shared" si="59"/>
        <v>190001</v>
      </c>
      <c r="L87" s="536">
        <f t="shared" si="60"/>
        <v>190000</v>
      </c>
      <c r="M87" s="537">
        <f t="shared" si="61"/>
        <v>19000100</v>
      </c>
      <c r="N87" s="25">
        <v>83</v>
      </c>
      <c r="O87" s="518">
        <f>IF(N87&gt;S!$I$8,0,N87)</f>
        <v>0</v>
      </c>
      <c r="P87" s="519">
        <f>IF(OR($O87=0,$O87&gt;S!$I$8),0,VLOOKUP($O87,S!$D$9:$AF$10,14,FALSE))</f>
        <v>0</v>
      </c>
      <c r="Q87" s="519">
        <f>IF(OR($O87=0,$O87&gt;S!$I$8),0,VLOOKUP($O87,S!$D$9:$AF$10,6,FALSE))</f>
        <v>0</v>
      </c>
      <c r="R87" s="548">
        <f>IF(OR($O87=0,$O87&gt;S!$I$8),0,VLOOKUP($O87,S!$D$9:$AF$10,24,FALSE))</f>
        <v>0</v>
      </c>
      <c r="S87" s="521">
        <f>IF(OR($O87=0,$O87&gt;S!$I$8),0,VLOOKUP($O87,S!$D$9:$AF$10,23,FALSE))</f>
        <v>0</v>
      </c>
      <c r="U87" s="24">
        <f>IF($O87=0,0,IF(V87=0,0,IF(COUNTIF(V$5:V87,V87)&gt;1,0,MAX(U$5:U86)+1)))</f>
        <v>0</v>
      </c>
      <c r="V87" s="521">
        <f>IF(OR($O87=0,$O87&gt;S!$I$8),0,VLOOKUP($O87,S!$D$9:$AF$10,22,FALSE))</f>
        <v>0</v>
      </c>
      <c r="W87" s="601"/>
      <c r="AA87" s="178"/>
      <c r="AB87" s="178"/>
      <c r="AC87" s="594"/>
      <c r="AE87" s="24">
        <f>IF($O87=0,0,IF(AF87=0,0,IF(COUNTIF(AF$5:AF87,AF87)&gt;1,0,MAX(AE$5:AE86)+1)))</f>
        <v>0</v>
      </c>
      <c r="AF87" s="521">
        <f>IF(OR($O87=0,$O87&gt;S!$I$8),0,VLOOKUP($O87,S!$D$9:$AF$10,28,FALSE))</f>
        <v>0</v>
      </c>
      <c r="AG87" s="601"/>
      <c r="AK87" s="178"/>
      <c r="AL87" s="178"/>
      <c r="AM87" s="594"/>
      <c r="AO87" s="24">
        <f>IF($O87=0,0,IF(AP87=0,0,IF(COUNTIF(AP$5:AP87,AP87)&gt;1,0,MAX(AO$5:AO86)+1)))</f>
        <v>0</v>
      </c>
      <c r="AP87" s="521">
        <f>IF(OR($O87=0,$O87&gt;S!$I$8),0,VLOOKUP($O87,S!$D$9:$AF$10,29,FALSE))</f>
        <v>0</v>
      </c>
      <c r="AQ87" s="601"/>
      <c r="AU87" s="178"/>
      <c r="AV87" s="178"/>
      <c r="AW87" s="594"/>
      <c r="AY87" s="24">
        <f>IF($O87=0,0,IF(AZ87=0,0,IF(COUNTIF(AZ$5:AZ87,AZ87)&gt;1,0,MAX(AY$5:AY86)+1)))</f>
        <v>0</v>
      </c>
      <c r="AZ87" s="521">
        <f>IF(OR($O87=0,$O87&gt;S!$I$8),0,VLOOKUP($P87,O!$O$9:$AJ$10,12,FALSE))</f>
        <v>0</v>
      </c>
      <c r="BA87" s="601"/>
      <c r="BE87" s="178"/>
      <c r="BF87" s="178"/>
      <c r="BG87" s="594"/>
    </row>
    <row r="88" spans="3:59" x14ac:dyDescent="0.2">
      <c r="C88" s="599"/>
      <c r="D88" s="599"/>
      <c r="E88" s="599"/>
      <c r="F88" s="599"/>
      <c r="G88" s="599"/>
      <c r="I88" s="534">
        <f t="shared" si="57"/>
        <v>1900</v>
      </c>
      <c r="J88" s="535">
        <f t="shared" si="58"/>
        <v>19001</v>
      </c>
      <c r="K88" s="534" t="str">
        <f t="shared" si="59"/>
        <v>190001</v>
      </c>
      <c r="L88" s="536">
        <f t="shared" si="60"/>
        <v>190000</v>
      </c>
      <c r="M88" s="537">
        <f t="shared" si="61"/>
        <v>19000100</v>
      </c>
      <c r="N88" s="25">
        <v>84</v>
      </c>
      <c r="O88" s="518">
        <f>IF(N88&gt;S!$I$8,0,N88)</f>
        <v>0</v>
      </c>
      <c r="P88" s="519">
        <f>IF(OR($O88=0,$O88&gt;S!$I$8),0,VLOOKUP($O88,S!$D$9:$AF$10,14,FALSE))</f>
        <v>0</v>
      </c>
      <c r="Q88" s="519">
        <f>IF(OR($O88=0,$O88&gt;S!$I$8),0,VLOOKUP($O88,S!$D$9:$AF$10,6,FALSE))</f>
        <v>0</v>
      </c>
      <c r="R88" s="548">
        <f>IF(OR($O88=0,$O88&gt;S!$I$8),0,VLOOKUP($O88,S!$D$9:$AF$10,24,FALSE))</f>
        <v>0</v>
      </c>
      <c r="S88" s="521">
        <f>IF(OR($O88=0,$O88&gt;S!$I$8),0,VLOOKUP($O88,S!$D$9:$AF$10,23,FALSE))</f>
        <v>0</v>
      </c>
      <c r="U88" s="24">
        <f>IF($O88=0,0,IF(V88=0,0,IF(COUNTIF(V$5:V88,V88)&gt;1,0,MAX(U$5:U87)+1)))</f>
        <v>0</v>
      </c>
      <c r="V88" s="521">
        <f>IF(OR($O88=0,$O88&gt;S!$I$8),0,VLOOKUP($O88,S!$D$9:$AF$10,22,FALSE))</f>
        <v>0</v>
      </c>
      <c r="W88" s="601"/>
      <c r="AA88" s="178"/>
      <c r="AB88" s="178"/>
      <c r="AC88" s="594"/>
      <c r="AE88" s="24">
        <f>IF($O88=0,0,IF(AF88=0,0,IF(COUNTIF(AF$5:AF88,AF88)&gt;1,0,MAX(AE$5:AE87)+1)))</f>
        <v>0</v>
      </c>
      <c r="AF88" s="521">
        <f>IF(OR($O88=0,$O88&gt;S!$I$8),0,VLOOKUP($O88,S!$D$9:$AF$10,28,FALSE))</f>
        <v>0</v>
      </c>
      <c r="AG88" s="601"/>
      <c r="AK88" s="178"/>
      <c r="AL88" s="178"/>
      <c r="AM88" s="594"/>
      <c r="AO88" s="24">
        <f>IF($O88=0,0,IF(AP88=0,0,IF(COUNTIF(AP$5:AP88,AP88)&gt;1,0,MAX(AO$5:AO87)+1)))</f>
        <v>0</v>
      </c>
      <c r="AP88" s="521">
        <f>IF(OR($O88=0,$O88&gt;S!$I$8),0,VLOOKUP($O88,S!$D$9:$AF$10,29,FALSE))</f>
        <v>0</v>
      </c>
      <c r="AQ88" s="601"/>
      <c r="AU88" s="178"/>
      <c r="AV88" s="178"/>
      <c r="AW88" s="594"/>
      <c r="AY88" s="24">
        <f>IF($O88=0,0,IF(AZ88=0,0,IF(COUNTIF(AZ$5:AZ88,AZ88)&gt;1,0,MAX(AY$5:AY87)+1)))</f>
        <v>0</v>
      </c>
      <c r="AZ88" s="521">
        <f>IF(OR($O88=0,$O88&gt;S!$I$8),0,VLOOKUP($P88,O!$O$9:$AJ$10,12,FALSE))</f>
        <v>0</v>
      </c>
      <c r="BA88" s="601"/>
      <c r="BE88" s="178"/>
      <c r="BF88" s="178"/>
      <c r="BG88" s="594"/>
    </row>
    <row r="89" spans="3:59" x14ac:dyDescent="0.2">
      <c r="C89" s="599"/>
      <c r="D89" s="599"/>
      <c r="E89" s="599"/>
      <c r="F89" s="599"/>
      <c r="G89" s="599"/>
      <c r="I89" s="534">
        <f t="shared" si="57"/>
        <v>1900</v>
      </c>
      <c r="J89" s="535">
        <f t="shared" si="58"/>
        <v>19001</v>
      </c>
      <c r="K89" s="534" t="str">
        <f t="shared" si="59"/>
        <v>190001</v>
      </c>
      <c r="L89" s="536">
        <f t="shared" si="60"/>
        <v>190000</v>
      </c>
      <c r="M89" s="537">
        <f t="shared" si="61"/>
        <v>19000100</v>
      </c>
      <c r="N89" s="25">
        <v>85</v>
      </c>
      <c r="O89" s="518">
        <f>IF(N89&gt;S!$I$8,0,N89)</f>
        <v>0</v>
      </c>
      <c r="P89" s="519">
        <f>IF(OR($O89=0,$O89&gt;S!$I$8),0,VLOOKUP($O89,S!$D$9:$AF$10,14,FALSE))</f>
        <v>0</v>
      </c>
      <c r="Q89" s="519">
        <f>IF(OR($O89=0,$O89&gt;S!$I$8),0,VLOOKUP($O89,S!$D$9:$AF$10,6,FALSE))</f>
        <v>0</v>
      </c>
      <c r="R89" s="548">
        <f>IF(OR($O89=0,$O89&gt;S!$I$8),0,VLOOKUP($O89,S!$D$9:$AF$10,24,FALSE))</f>
        <v>0</v>
      </c>
      <c r="S89" s="521">
        <f>IF(OR($O89=0,$O89&gt;S!$I$8),0,VLOOKUP($O89,S!$D$9:$AF$10,23,FALSE))</f>
        <v>0</v>
      </c>
      <c r="U89" s="24">
        <f>IF($O89=0,0,IF(V89=0,0,IF(COUNTIF(V$5:V89,V89)&gt;1,0,MAX(U$5:U88)+1)))</f>
        <v>0</v>
      </c>
      <c r="V89" s="521">
        <f>IF(OR($O89=0,$O89&gt;S!$I$8),0,VLOOKUP($O89,S!$D$9:$AF$10,22,FALSE))</f>
        <v>0</v>
      </c>
      <c r="W89" s="601"/>
      <c r="AA89" s="178"/>
      <c r="AB89" s="178"/>
      <c r="AC89" s="594"/>
      <c r="AE89" s="24">
        <f>IF($O89=0,0,IF(AF89=0,0,IF(COUNTIF(AF$5:AF89,AF89)&gt;1,0,MAX(AE$5:AE88)+1)))</f>
        <v>0</v>
      </c>
      <c r="AF89" s="521">
        <f>IF(OR($O89=0,$O89&gt;S!$I$8),0,VLOOKUP($O89,S!$D$9:$AF$10,28,FALSE))</f>
        <v>0</v>
      </c>
      <c r="AG89" s="601"/>
      <c r="AK89" s="178"/>
      <c r="AL89" s="178"/>
      <c r="AM89" s="594"/>
      <c r="AO89" s="24">
        <f>IF($O89=0,0,IF(AP89=0,0,IF(COUNTIF(AP$5:AP89,AP89)&gt;1,0,MAX(AO$5:AO88)+1)))</f>
        <v>0</v>
      </c>
      <c r="AP89" s="521">
        <f>IF(OR($O89=0,$O89&gt;S!$I$8),0,VLOOKUP($O89,S!$D$9:$AF$10,29,FALSE))</f>
        <v>0</v>
      </c>
      <c r="AQ89" s="601"/>
      <c r="AU89" s="178"/>
      <c r="AV89" s="178"/>
      <c r="AW89" s="594"/>
      <c r="AY89" s="24">
        <f>IF($O89=0,0,IF(AZ89=0,0,IF(COUNTIF(AZ$5:AZ89,AZ89)&gt;1,0,MAX(AY$5:AY88)+1)))</f>
        <v>0</v>
      </c>
      <c r="AZ89" s="521">
        <f>IF(OR($O89=0,$O89&gt;S!$I$8),0,VLOOKUP($P89,O!$O$9:$AJ$10,12,FALSE))</f>
        <v>0</v>
      </c>
      <c r="BA89" s="601"/>
      <c r="BE89" s="178"/>
      <c r="BF89" s="178"/>
      <c r="BG89" s="594"/>
    </row>
    <row r="90" spans="3:59" x14ac:dyDescent="0.2">
      <c r="C90" s="599"/>
      <c r="D90" s="599"/>
      <c r="E90" s="599"/>
      <c r="F90" s="599"/>
      <c r="G90" s="599"/>
      <c r="I90" s="534">
        <f t="shared" si="57"/>
        <v>1900</v>
      </c>
      <c r="J90" s="535">
        <f t="shared" si="58"/>
        <v>19001</v>
      </c>
      <c r="K90" s="534" t="str">
        <f t="shared" si="59"/>
        <v>190001</v>
      </c>
      <c r="L90" s="536">
        <f t="shared" si="60"/>
        <v>190000</v>
      </c>
      <c r="M90" s="537">
        <f t="shared" si="61"/>
        <v>19000100</v>
      </c>
      <c r="N90" s="25">
        <v>86</v>
      </c>
      <c r="O90" s="518">
        <f>IF(N90&gt;S!$I$8,0,N90)</f>
        <v>0</v>
      </c>
      <c r="P90" s="519">
        <f>IF(OR($O90=0,$O90&gt;S!$I$8),0,VLOOKUP($O90,S!$D$9:$AF$10,14,FALSE))</f>
        <v>0</v>
      </c>
      <c r="Q90" s="519">
        <f>IF(OR($O90=0,$O90&gt;S!$I$8),0,VLOOKUP($O90,S!$D$9:$AF$10,6,FALSE))</f>
        <v>0</v>
      </c>
      <c r="R90" s="548">
        <f>IF(OR($O90=0,$O90&gt;S!$I$8),0,VLOOKUP($O90,S!$D$9:$AF$10,24,FALSE))</f>
        <v>0</v>
      </c>
      <c r="S90" s="521">
        <f>IF(OR($O90=0,$O90&gt;S!$I$8),0,VLOOKUP($O90,S!$D$9:$AF$10,23,FALSE))</f>
        <v>0</v>
      </c>
      <c r="U90" s="24">
        <f>IF($O90=0,0,IF(V90=0,0,IF(COUNTIF(V$5:V90,V90)&gt;1,0,MAX(U$5:U89)+1)))</f>
        <v>0</v>
      </c>
      <c r="V90" s="521">
        <f>IF(OR($O90=0,$O90&gt;S!$I$8),0,VLOOKUP($O90,S!$D$9:$AF$10,22,FALSE))</f>
        <v>0</v>
      </c>
      <c r="W90" s="601"/>
      <c r="AA90" s="178"/>
      <c r="AB90" s="178"/>
      <c r="AC90" s="594"/>
      <c r="AE90" s="24">
        <f>IF($O90=0,0,IF(AF90=0,0,IF(COUNTIF(AF$5:AF90,AF90)&gt;1,0,MAX(AE$5:AE89)+1)))</f>
        <v>0</v>
      </c>
      <c r="AF90" s="521">
        <f>IF(OR($O90=0,$O90&gt;S!$I$8),0,VLOOKUP($O90,S!$D$9:$AF$10,28,FALSE))</f>
        <v>0</v>
      </c>
      <c r="AG90" s="601"/>
      <c r="AK90" s="178"/>
      <c r="AL90" s="178"/>
      <c r="AM90" s="594"/>
      <c r="AO90" s="24">
        <f>IF($O90=0,0,IF(AP90=0,0,IF(COUNTIF(AP$5:AP90,AP90)&gt;1,0,MAX(AO$5:AO89)+1)))</f>
        <v>0</v>
      </c>
      <c r="AP90" s="521">
        <f>IF(OR($O90=0,$O90&gt;S!$I$8),0,VLOOKUP($O90,S!$D$9:$AF$10,29,FALSE))</f>
        <v>0</v>
      </c>
      <c r="AQ90" s="601"/>
      <c r="AU90" s="178"/>
      <c r="AV90" s="178"/>
      <c r="AW90" s="594"/>
      <c r="AY90" s="24">
        <f>IF($O90=0,0,IF(AZ90=0,0,IF(COUNTIF(AZ$5:AZ90,AZ90)&gt;1,0,MAX(AY$5:AY89)+1)))</f>
        <v>0</v>
      </c>
      <c r="AZ90" s="521">
        <f>IF(OR($O90=0,$O90&gt;S!$I$8),0,VLOOKUP($P90,O!$O$9:$AJ$10,12,FALSE))</f>
        <v>0</v>
      </c>
      <c r="BA90" s="601"/>
      <c r="BE90" s="178"/>
      <c r="BF90" s="178"/>
      <c r="BG90" s="594"/>
    </row>
    <row r="91" spans="3:59" x14ac:dyDescent="0.2">
      <c r="C91" s="599"/>
      <c r="D91" s="599"/>
      <c r="E91" s="599"/>
      <c r="F91" s="599"/>
      <c r="G91" s="599"/>
      <c r="I91" s="534">
        <f t="shared" si="57"/>
        <v>1900</v>
      </c>
      <c r="J91" s="535">
        <f t="shared" si="58"/>
        <v>19001</v>
      </c>
      <c r="K91" s="534" t="str">
        <f t="shared" si="59"/>
        <v>190001</v>
      </c>
      <c r="L91" s="536">
        <f t="shared" si="60"/>
        <v>190000</v>
      </c>
      <c r="M91" s="537">
        <f t="shared" si="61"/>
        <v>19000100</v>
      </c>
      <c r="N91" s="25">
        <v>87</v>
      </c>
      <c r="O91" s="518">
        <f>IF(N91&gt;S!$I$8,0,N91)</f>
        <v>0</v>
      </c>
      <c r="P91" s="519">
        <f>IF(OR($O91=0,$O91&gt;S!$I$8),0,VLOOKUP($O91,S!$D$9:$AF$10,14,FALSE))</f>
        <v>0</v>
      </c>
      <c r="Q91" s="519">
        <f>IF(OR($O91=0,$O91&gt;S!$I$8),0,VLOOKUP($O91,S!$D$9:$AF$10,6,FALSE))</f>
        <v>0</v>
      </c>
      <c r="R91" s="548">
        <f>IF(OR($O91=0,$O91&gt;S!$I$8),0,VLOOKUP($O91,S!$D$9:$AF$10,24,FALSE))</f>
        <v>0</v>
      </c>
      <c r="S91" s="521">
        <f>IF(OR($O91=0,$O91&gt;S!$I$8),0,VLOOKUP($O91,S!$D$9:$AF$10,23,FALSE))</f>
        <v>0</v>
      </c>
      <c r="U91" s="24">
        <f>IF($O91=0,0,IF(V91=0,0,IF(COUNTIF(V$5:V91,V91)&gt;1,0,MAX(U$5:U90)+1)))</f>
        <v>0</v>
      </c>
      <c r="V91" s="521">
        <f>IF(OR($O91=0,$O91&gt;S!$I$8),0,VLOOKUP($O91,S!$D$9:$AF$10,22,FALSE))</f>
        <v>0</v>
      </c>
      <c r="W91" s="601"/>
      <c r="AA91" s="178"/>
      <c r="AB91" s="178"/>
      <c r="AC91" s="594"/>
      <c r="AE91" s="24">
        <f>IF($O91=0,0,IF(AF91=0,0,IF(COUNTIF(AF$5:AF91,AF91)&gt;1,0,MAX(AE$5:AE90)+1)))</f>
        <v>0</v>
      </c>
      <c r="AF91" s="521">
        <f>IF(OR($O91=0,$O91&gt;S!$I$8),0,VLOOKUP($O91,S!$D$9:$AF$10,28,FALSE))</f>
        <v>0</v>
      </c>
      <c r="AG91" s="601"/>
      <c r="AK91" s="178"/>
      <c r="AL91" s="178"/>
      <c r="AM91" s="594"/>
      <c r="AO91" s="24">
        <f>IF($O91=0,0,IF(AP91=0,0,IF(COUNTIF(AP$5:AP91,AP91)&gt;1,0,MAX(AO$5:AO90)+1)))</f>
        <v>0</v>
      </c>
      <c r="AP91" s="521">
        <f>IF(OR($O91=0,$O91&gt;S!$I$8),0,VLOOKUP($O91,S!$D$9:$AF$10,29,FALSE))</f>
        <v>0</v>
      </c>
      <c r="AQ91" s="601"/>
      <c r="AU91" s="178"/>
      <c r="AV91" s="178"/>
      <c r="AW91" s="594"/>
      <c r="AY91" s="24">
        <f>IF($O91=0,0,IF(AZ91=0,0,IF(COUNTIF(AZ$5:AZ91,AZ91)&gt;1,0,MAX(AY$5:AY90)+1)))</f>
        <v>0</v>
      </c>
      <c r="AZ91" s="521">
        <f>IF(OR($O91=0,$O91&gt;S!$I$8),0,VLOOKUP($P91,O!$O$9:$AJ$10,12,FALSE))</f>
        <v>0</v>
      </c>
      <c r="BA91" s="601"/>
      <c r="BE91" s="178"/>
      <c r="BF91" s="178"/>
      <c r="BG91" s="594"/>
    </row>
    <row r="92" spans="3:59" x14ac:dyDescent="0.2">
      <c r="C92" s="599"/>
      <c r="D92" s="599"/>
      <c r="E92" s="599"/>
      <c r="F92" s="599"/>
      <c r="G92" s="599"/>
      <c r="I92" s="534">
        <f t="shared" si="57"/>
        <v>1900</v>
      </c>
      <c r="J92" s="535">
        <f t="shared" si="58"/>
        <v>19001</v>
      </c>
      <c r="K92" s="534" t="str">
        <f t="shared" si="59"/>
        <v>190001</v>
      </c>
      <c r="L92" s="536">
        <f t="shared" si="60"/>
        <v>190000</v>
      </c>
      <c r="M92" s="537">
        <f t="shared" si="61"/>
        <v>19000100</v>
      </c>
      <c r="N92" s="25">
        <v>88</v>
      </c>
      <c r="O92" s="518">
        <f>IF(N92&gt;S!$I$8,0,N92)</f>
        <v>0</v>
      </c>
      <c r="P92" s="519">
        <f>IF(OR($O92=0,$O92&gt;S!$I$8),0,VLOOKUP($O92,S!$D$9:$AF$10,14,FALSE))</f>
        <v>0</v>
      </c>
      <c r="Q92" s="519">
        <f>IF(OR($O92=0,$O92&gt;S!$I$8),0,VLOOKUP($O92,S!$D$9:$AF$10,6,FALSE))</f>
        <v>0</v>
      </c>
      <c r="R92" s="548">
        <f>IF(OR($O92=0,$O92&gt;S!$I$8),0,VLOOKUP($O92,S!$D$9:$AF$10,24,FALSE))</f>
        <v>0</v>
      </c>
      <c r="S92" s="521">
        <f>IF(OR($O92=0,$O92&gt;S!$I$8),0,VLOOKUP($O92,S!$D$9:$AF$10,23,FALSE))</f>
        <v>0</v>
      </c>
      <c r="U92" s="24">
        <f>IF($O92=0,0,IF(V92=0,0,IF(COUNTIF(V$5:V92,V92)&gt;1,0,MAX(U$5:U91)+1)))</f>
        <v>0</v>
      </c>
      <c r="V92" s="521">
        <f>IF(OR($O92=0,$O92&gt;S!$I$8),0,VLOOKUP($O92,S!$D$9:$AF$10,22,FALSE))</f>
        <v>0</v>
      </c>
      <c r="W92" s="601"/>
      <c r="AA92" s="178"/>
      <c r="AB92" s="178"/>
      <c r="AC92" s="594"/>
      <c r="AE92" s="24">
        <f>IF($O92=0,0,IF(AF92=0,0,IF(COUNTIF(AF$5:AF92,AF92)&gt;1,0,MAX(AE$5:AE91)+1)))</f>
        <v>0</v>
      </c>
      <c r="AF92" s="521">
        <f>IF(OR($O92=0,$O92&gt;S!$I$8),0,VLOOKUP($O92,S!$D$9:$AF$10,28,FALSE))</f>
        <v>0</v>
      </c>
      <c r="AG92" s="601"/>
      <c r="AK92" s="178"/>
      <c r="AL92" s="178"/>
      <c r="AM92" s="594"/>
      <c r="AO92" s="24">
        <f>IF($O92=0,0,IF(AP92=0,0,IF(COUNTIF(AP$5:AP92,AP92)&gt;1,0,MAX(AO$5:AO91)+1)))</f>
        <v>0</v>
      </c>
      <c r="AP92" s="521">
        <f>IF(OR($O92=0,$O92&gt;S!$I$8),0,VLOOKUP($O92,S!$D$9:$AF$10,29,FALSE))</f>
        <v>0</v>
      </c>
      <c r="AQ92" s="601"/>
      <c r="AU92" s="178"/>
      <c r="AV92" s="178"/>
      <c r="AW92" s="594"/>
      <c r="AY92" s="24">
        <f>IF($O92=0,0,IF(AZ92=0,0,IF(COUNTIF(AZ$5:AZ92,AZ92)&gt;1,0,MAX(AY$5:AY91)+1)))</f>
        <v>0</v>
      </c>
      <c r="AZ92" s="521">
        <f>IF(OR($O92=0,$O92&gt;S!$I$8),0,VLOOKUP($P92,O!$O$9:$AJ$10,12,FALSE))</f>
        <v>0</v>
      </c>
      <c r="BA92" s="601"/>
      <c r="BE92" s="178"/>
      <c r="BF92" s="178"/>
      <c r="BG92" s="594"/>
    </row>
    <row r="93" spans="3:59" x14ac:dyDescent="0.2">
      <c r="C93" s="599"/>
      <c r="D93" s="599"/>
      <c r="E93" s="599"/>
      <c r="F93" s="599"/>
      <c r="G93" s="599"/>
      <c r="I93" s="534">
        <f t="shared" si="57"/>
        <v>1900</v>
      </c>
      <c r="J93" s="535">
        <f t="shared" si="58"/>
        <v>19001</v>
      </c>
      <c r="K93" s="534" t="str">
        <f t="shared" si="59"/>
        <v>190001</v>
      </c>
      <c r="L93" s="536">
        <f t="shared" si="60"/>
        <v>190000</v>
      </c>
      <c r="M93" s="537">
        <f t="shared" si="61"/>
        <v>19000100</v>
      </c>
      <c r="N93" s="25">
        <v>89</v>
      </c>
      <c r="O93" s="518">
        <f>IF(N93&gt;S!$I$8,0,N93)</f>
        <v>0</v>
      </c>
      <c r="P93" s="519">
        <f>IF(OR($O93=0,$O93&gt;S!$I$8),0,VLOOKUP($O93,S!$D$9:$AF$10,14,FALSE))</f>
        <v>0</v>
      </c>
      <c r="Q93" s="519">
        <f>IF(OR($O93=0,$O93&gt;S!$I$8),0,VLOOKUP($O93,S!$D$9:$AF$10,6,FALSE))</f>
        <v>0</v>
      </c>
      <c r="R93" s="548">
        <f>IF(OR($O93=0,$O93&gt;S!$I$8),0,VLOOKUP($O93,S!$D$9:$AF$10,24,FALSE))</f>
        <v>0</v>
      </c>
      <c r="S93" s="521">
        <f>IF(OR($O93=0,$O93&gt;S!$I$8),0,VLOOKUP($O93,S!$D$9:$AF$10,23,FALSE))</f>
        <v>0</v>
      </c>
      <c r="U93" s="24">
        <f>IF($O93=0,0,IF(V93=0,0,IF(COUNTIF(V$5:V93,V93)&gt;1,0,MAX(U$5:U92)+1)))</f>
        <v>0</v>
      </c>
      <c r="V93" s="521">
        <f>IF(OR($O93=0,$O93&gt;S!$I$8),0,VLOOKUP($O93,S!$D$9:$AF$10,22,FALSE))</f>
        <v>0</v>
      </c>
      <c r="W93" s="601"/>
      <c r="AA93" s="178"/>
      <c r="AB93" s="178"/>
      <c r="AC93" s="594"/>
      <c r="AE93" s="24">
        <f>IF($O93=0,0,IF(AF93=0,0,IF(COUNTIF(AF$5:AF93,AF93)&gt;1,0,MAX(AE$5:AE92)+1)))</f>
        <v>0</v>
      </c>
      <c r="AF93" s="521">
        <f>IF(OR($O93=0,$O93&gt;S!$I$8),0,VLOOKUP($O93,S!$D$9:$AF$10,28,FALSE))</f>
        <v>0</v>
      </c>
      <c r="AG93" s="601"/>
      <c r="AK93" s="178"/>
      <c r="AL93" s="178"/>
      <c r="AM93" s="594"/>
      <c r="AO93" s="24">
        <f>IF($O93=0,0,IF(AP93=0,0,IF(COUNTIF(AP$5:AP93,AP93)&gt;1,0,MAX(AO$5:AO92)+1)))</f>
        <v>0</v>
      </c>
      <c r="AP93" s="521">
        <f>IF(OR($O93=0,$O93&gt;S!$I$8),0,VLOOKUP($O93,S!$D$9:$AF$10,29,FALSE))</f>
        <v>0</v>
      </c>
      <c r="AQ93" s="601"/>
      <c r="AU93" s="178"/>
      <c r="AV93" s="178"/>
      <c r="AW93" s="594"/>
      <c r="AY93" s="24">
        <f>IF($O93=0,0,IF(AZ93=0,0,IF(COUNTIF(AZ$5:AZ93,AZ93)&gt;1,0,MAX(AY$5:AY92)+1)))</f>
        <v>0</v>
      </c>
      <c r="AZ93" s="521">
        <f>IF(OR($O93=0,$O93&gt;S!$I$8),0,VLOOKUP($P93,O!$O$9:$AJ$10,12,FALSE))</f>
        <v>0</v>
      </c>
      <c r="BA93" s="601"/>
      <c r="BE93" s="178"/>
      <c r="BF93" s="178"/>
      <c r="BG93" s="594"/>
    </row>
    <row r="94" spans="3:59" x14ac:dyDescent="0.2">
      <c r="C94" s="599"/>
      <c r="D94" s="599"/>
      <c r="E94" s="599"/>
      <c r="F94" s="599"/>
      <c r="G94" s="599"/>
      <c r="I94" s="534">
        <f t="shared" si="57"/>
        <v>1900</v>
      </c>
      <c r="J94" s="535">
        <f t="shared" si="58"/>
        <v>19001</v>
      </c>
      <c r="K94" s="534" t="str">
        <f t="shared" si="59"/>
        <v>190001</v>
      </c>
      <c r="L94" s="536">
        <f t="shared" si="60"/>
        <v>190000</v>
      </c>
      <c r="M94" s="537">
        <f t="shared" si="61"/>
        <v>19000100</v>
      </c>
      <c r="N94" s="25">
        <v>90</v>
      </c>
      <c r="O94" s="518">
        <f>IF(N94&gt;S!$I$8,0,N94)</f>
        <v>0</v>
      </c>
      <c r="P94" s="519">
        <f>IF(OR($O94=0,$O94&gt;S!$I$8),0,VLOOKUP($O94,S!$D$9:$AF$10,14,FALSE))</f>
        <v>0</v>
      </c>
      <c r="Q94" s="519">
        <f>IF(OR($O94=0,$O94&gt;S!$I$8),0,VLOOKUP($O94,S!$D$9:$AF$10,6,FALSE))</f>
        <v>0</v>
      </c>
      <c r="R94" s="548">
        <f>IF(OR($O94=0,$O94&gt;S!$I$8),0,VLOOKUP($O94,S!$D$9:$AF$10,24,FALSE))</f>
        <v>0</v>
      </c>
      <c r="S94" s="521">
        <f>IF(OR($O94=0,$O94&gt;S!$I$8),0,VLOOKUP($O94,S!$D$9:$AF$10,23,FALSE))</f>
        <v>0</v>
      </c>
      <c r="U94" s="24">
        <f>IF($O94=0,0,IF(V94=0,0,IF(COUNTIF(V$5:V94,V94)&gt;1,0,MAX(U$5:U93)+1)))</f>
        <v>0</v>
      </c>
      <c r="V94" s="521">
        <f>IF(OR($O94=0,$O94&gt;S!$I$8),0,VLOOKUP($O94,S!$D$9:$AF$10,22,FALSE))</f>
        <v>0</v>
      </c>
      <c r="W94" s="601"/>
      <c r="AA94" s="178"/>
      <c r="AB94" s="178"/>
      <c r="AC94" s="594"/>
      <c r="AE94" s="24">
        <f>IF($O94=0,0,IF(AF94=0,0,IF(COUNTIF(AF$5:AF94,AF94)&gt;1,0,MAX(AE$5:AE93)+1)))</f>
        <v>0</v>
      </c>
      <c r="AF94" s="521">
        <f>IF(OR($O94=0,$O94&gt;S!$I$8),0,VLOOKUP($O94,S!$D$9:$AF$10,28,FALSE))</f>
        <v>0</v>
      </c>
      <c r="AG94" s="601"/>
      <c r="AK94" s="178"/>
      <c r="AL94" s="178"/>
      <c r="AM94" s="594"/>
      <c r="AO94" s="24">
        <f>IF($O94=0,0,IF(AP94=0,0,IF(COUNTIF(AP$5:AP94,AP94)&gt;1,0,MAX(AO$5:AO93)+1)))</f>
        <v>0</v>
      </c>
      <c r="AP94" s="521">
        <f>IF(OR($O94=0,$O94&gt;S!$I$8),0,VLOOKUP($O94,S!$D$9:$AF$10,29,FALSE))</f>
        <v>0</v>
      </c>
      <c r="AQ94" s="601"/>
      <c r="AU94" s="178"/>
      <c r="AV94" s="178"/>
      <c r="AW94" s="594"/>
      <c r="AY94" s="24">
        <f>IF($O94=0,0,IF(AZ94=0,0,IF(COUNTIF(AZ$5:AZ94,AZ94)&gt;1,0,MAX(AY$5:AY93)+1)))</f>
        <v>0</v>
      </c>
      <c r="AZ94" s="521">
        <f>IF(OR($O94=0,$O94&gt;S!$I$8),0,VLOOKUP($P94,O!$O$9:$AJ$10,12,FALSE))</f>
        <v>0</v>
      </c>
      <c r="BA94" s="601"/>
      <c r="BE94" s="178"/>
      <c r="BF94" s="178"/>
      <c r="BG94" s="594"/>
    </row>
    <row r="95" spans="3:59" x14ac:dyDescent="0.2">
      <c r="C95" s="599"/>
      <c r="D95" s="599"/>
      <c r="E95" s="599"/>
      <c r="F95" s="599"/>
      <c r="G95" s="599"/>
      <c r="I95" s="534">
        <f t="shared" si="57"/>
        <v>1900</v>
      </c>
      <c r="J95" s="535">
        <f t="shared" si="58"/>
        <v>19001</v>
      </c>
      <c r="K95" s="534" t="str">
        <f t="shared" si="59"/>
        <v>190001</v>
      </c>
      <c r="L95" s="536">
        <f t="shared" si="60"/>
        <v>190000</v>
      </c>
      <c r="M95" s="537">
        <f t="shared" si="61"/>
        <v>19000100</v>
      </c>
      <c r="N95" s="25">
        <v>91</v>
      </c>
      <c r="O95" s="518">
        <f>IF(N95&gt;S!$I$8,0,N95)</f>
        <v>0</v>
      </c>
      <c r="P95" s="519">
        <f>IF(OR($O95=0,$O95&gt;S!$I$8),0,VLOOKUP($O95,S!$D$9:$AF$10,14,FALSE))</f>
        <v>0</v>
      </c>
      <c r="Q95" s="519">
        <f>IF(OR($O95=0,$O95&gt;S!$I$8),0,VLOOKUP($O95,S!$D$9:$AF$10,6,FALSE))</f>
        <v>0</v>
      </c>
      <c r="R95" s="548">
        <f>IF(OR($O95=0,$O95&gt;S!$I$8),0,VLOOKUP($O95,S!$D$9:$AF$10,24,FALSE))</f>
        <v>0</v>
      </c>
      <c r="S95" s="521">
        <f>IF(OR($O95=0,$O95&gt;S!$I$8),0,VLOOKUP($O95,S!$D$9:$AF$10,23,FALSE))</f>
        <v>0</v>
      </c>
      <c r="U95" s="24">
        <f>IF($O95=0,0,IF(V95=0,0,IF(COUNTIF(V$5:V95,V95)&gt;1,0,MAX(U$5:U94)+1)))</f>
        <v>0</v>
      </c>
      <c r="V95" s="521">
        <f>IF(OR($O95=0,$O95&gt;S!$I$8),0,VLOOKUP($O95,S!$D$9:$AF$10,22,FALSE))</f>
        <v>0</v>
      </c>
      <c r="W95" s="601"/>
      <c r="AA95" s="178"/>
      <c r="AB95" s="178"/>
      <c r="AC95" s="594"/>
      <c r="AE95" s="24">
        <f>IF($O95=0,0,IF(AF95=0,0,IF(COUNTIF(AF$5:AF95,AF95)&gt;1,0,MAX(AE$5:AE94)+1)))</f>
        <v>0</v>
      </c>
      <c r="AF95" s="521">
        <f>IF(OR($O95=0,$O95&gt;S!$I$8),0,VLOOKUP($O95,S!$D$9:$AF$10,28,FALSE))</f>
        <v>0</v>
      </c>
      <c r="AG95" s="601"/>
      <c r="AK95" s="178"/>
      <c r="AL95" s="178"/>
      <c r="AM95" s="594"/>
      <c r="AO95" s="24">
        <f>IF($O95=0,0,IF(AP95=0,0,IF(COUNTIF(AP$5:AP95,AP95)&gt;1,0,MAX(AO$5:AO94)+1)))</f>
        <v>0</v>
      </c>
      <c r="AP95" s="521">
        <f>IF(OR($O95=0,$O95&gt;S!$I$8),0,VLOOKUP($O95,S!$D$9:$AF$10,29,FALSE))</f>
        <v>0</v>
      </c>
      <c r="AQ95" s="601"/>
      <c r="AU95" s="178"/>
      <c r="AV95" s="178"/>
      <c r="AW95" s="594"/>
      <c r="AY95" s="24">
        <f>IF($O95=0,0,IF(AZ95=0,0,IF(COUNTIF(AZ$5:AZ95,AZ95)&gt;1,0,MAX(AY$5:AY94)+1)))</f>
        <v>0</v>
      </c>
      <c r="AZ95" s="521">
        <f>IF(OR($O95=0,$O95&gt;S!$I$8),0,VLOOKUP($P95,O!$O$9:$AJ$10,12,FALSE))</f>
        <v>0</v>
      </c>
      <c r="BA95" s="601"/>
      <c r="BE95" s="178"/>
      <c r="BF95" s="178"/>
      <c r="BG95" s="594"/>
    </row>
    <row r="96" spans="3:59" x14ac:dyDescent="0.2">
      <c r="C96" s="599"/>
      <c r="D96" s="599"/>
      <c r="E96" s="599"/>
      <c r="F96" s="599"/>
      <c r="G96" s="599"/>
      <c r="I96" s="534">
        <f t="shared" si="57"/>
        <v>1900</v>
      </c>
      <c r="J96" s="535">
        <f t="shared" si="58"/>
        <v>19001</v>
      </c>
      <c r="K96" s="534" t="str">
        <f t="shared" si="59"/>
        <v>190001</v>
      </c>
      <c r="L96" s="536">
        <f t="shared" si="60"/>
        <v>190000</v>
      </c>
      <c r="M96" s="537">
        <f t="shared" si="61"/>
        <v>19000100</v>
      </c>
      <c r="N96" s="25">
        <v>92</v>
      </c>
      <c r="O96" s="518">
        <f>IF(N96&gt;S!$I$8,0,N96)</f>
        <v>0</v>
      </c>
      <c r="P96" s="519">
        <f>IF(OR($O96=0,$O96&gt;S!$I$8),0,VLOOKUP($O96,S!$D$9:$AF$10,14,FALSE))</f>
        <v>0</v>
      </c>
      <c r="Q96" s="519">
        <f>IF(OR($O96=0,$O96&gt;S!$I$8),0,VLOOKUP($O96,S!$D$9:$AF$10,6,FALSE))</f>
        <v>0</v>
      </c>
      <c r="R96" s="548">
        <f>IF(OR($O96=0,$O96&gt;S!$I$8),0,VLOOKUP($O96,S!$D$9:$AF$10,24,FALSE))</f>
        <v>0</v>
      </c>
      <c r="S96" s="521">
        <f>IF(OR($O96=0,$O96&gt;S!$I$8),0,VLOOKUP($O96,S!$D$9:$AF$10,23,FALSE))</f>
        <v>0</v>
      </c>
      <c r="U96" s="24">
        <f>IF($O96=0,0,IF(V96=0,0,IF(COUNTIF(V$5:V96,V96)&gt;1,0,MAX(U$5:U95)+1)))</f>
        <v>0</v>
      </c>
      <c r="V96" s="521">
        <f>IF(OR($O96=0,$O96&gt;S!$I$8),0,VLOOKUP($O96,S!$D$9:$AF$10,22,FALSE))</f>
        <v>0</v>
      </c>
      <c r="W96" s="601"/>
      <c r="AA96" s="178"/>
      <c r="AB96" s="178"/>
      <c r="AC96" s="594"/>
      <c r="AE96" s="24">
        <f>IF($O96=0,0,IF(AF96=0,0,IF(COUNTIF(AF$5:AF96,AF96)&gt;1,0,MAX(AE$5:AE95)+1)))</f>
        <v>0</v>
      </c>
      <c r="AF96" s="521">
        <f>IF(OR($O96=0,$O96&gt;S!$I$8),0,VLOOKUP($O96,S!$D$9:$AF$10,28,FALSE))</f>
        <v>0</v>
      </c>
      <c r="AG96" s="601"/>
      <c r="AK96" s="178"/>
      <c r="AL96" s="178"/>
      <c r="AM96" s="594"/>
      <c r="AO96" s="24">
        <f>IF($O96=0,0,IF(AP96=0,0,IF(COUNTIF(AP$5:AP96,AP96)&gt;1,0,MAX(AO$5:AO95)+1)))</f>
        <v>0</v>
      </c>
      <c r="AP96" s="521">
        <f>IF(OR($O96=0,$O96&gt;S!$I$8),0,VLOOKUP($O96,S!$D$9:$AF$10,29,FALSE))</f>
        <v>0</v>
      </c>
      <c r="AQ96" s="601"/>
      <c r="AU96" s="178"/>
      <c r="AV96" s="178"/>
      <c r="AW96" s="594"/>
      <c r="AY96" s="24">
        <f>IF($O96=0,0,IF(AZ96=0,0,IF(COUNTIF(AZ$5:AZ96,AZ96)&gt;1,0,MAX(AY$5:AY95)+1)))</f>
        <v>0</v>
      </c>
      <c r="AZ96" s="521">
        <f>IF(OR($O96=0,$O96&gt;S!$I$8),0,VLOOKUP($P96,O!$O$9:$AJ$10,12,FALSE))</f>
        <v>0</v>
      </c>
      <c r="BA96" s="601"/>
      <c r="BE96" s="178"/>
      <c r="BF96" s="178"/>
      <c r="BG96" s="594"/>
    </row>
    <row r="97" spans="3:59" x14ac:dyDescent="0.2">
      <c r="C97" s="599"/>
      <c r="D97" s="599"/>
      <c r="E97" s="599"/>
      <c r="F97" s="599"/>
      <c r="G97" s="599"/>
      <c r="I97" s="534">
        <f t="shared" si="57"/>
        <v>1900</v>
      </c>
      <c r="J97" s="535">
        <f t="shared" si="58"/>
        <v>19001</v>
      </c>
      <c r="K97" s="534" t="str">
        <f t="shared" si="59"/>
        <v>190001</v>
      </c>
      <c r="L97" s="536">
        <f t="shared" si="60"/>
        <v>190000</v>
      </c>
      <c r="M97" s="537">
        <f t="shared" si="61"/>
        <v>19000100</v>
      </c>
      <c r="N97" s="25">
        <v>93</v>
      </c>
      <c r="O97" s="518">
        <f>IF(N97&gt;S!$I$8,0,N97)</f>
        <v>0</v>
      </c>
      <c r="P97" s="519">
        <f>IF(OR($O97=0,$O97&gt;S!$I$8),0,VLOOKUP($O97,S!$D$9:$AF$10,14,FALSE))</f>
        <v>0</v>
      </c>
      <c r="Q97" s="519">
        <f>IF(OR($O97=0,$O97&gt;S!$I$8),0,VLOOKUP($O97,S!$D$9:$AF$10,6,FALSE))</f>
        <v>0</v>
      </c>
      <c r="R97" s="548">
        <f>IF(OR($O97=0,$O97&gt;S!$I$8),0,VLOOKUP($O97,S!$D$9:$AF$10,24,FALSE))</f>
        <v>0</v>
      </c>
      <c r="S97" s="521">
        <f>IF(OR($O97=0,$O97&gt;S!$I$8),0,VLOOKUP($O97,S!$D$9:$AF$10,23,FALSE))</f>
        <v>0</v>
      </c>
      <c r="U97" s="24">
        <f>IF($O97=0,0,IF(V97=0,0,IF(COUNTIF(V$5:V97,V97)&gt;1,0,MAX(U$5:U96)+1)))</f>
        <v>0</v>
      </c>
      <c r="V97" s="521">
        <f>IF(OR($O97=0,$O97&gt;S!$I$8),0,VLOOKUP($O97,S!$D$9:$AF$10,22,FALSE))</f>
        <v>0</v>
      </c>
      <c r="W97" s="601"/>
      <c r="AA97" s="178"/>
      <c r="AB97" s="178"/>
      <c r="AC97" s="594"/>
      <c r="AE97" s="24">
        <f>IF($O97=0,0,IF(AF97=0,0,IF(COUNTIF(AF$5:AF97,AF97)&gt;1,0,MAX(AE$5:AE96)+1)))</f>
        <v>0</v>
      </c>
      <c r="AF97" s="521">
        <f>IF(OR($O97=0,$O97&gt;S!$I$8),0,VLOOKUP($O97,S!$D$9:$AF$10,28,FALSE))</f>
        <v>0</v>
      </c>
      <c r="AG97" s="601"/>
      <c r="AK97" s="178"/>
      <c r="AL97" s="178"/>
      <c r="AM97" s="594"/>
      <c r="AO97" s="24">
        <f>IF($O97=0,0,IF(AP97=0,0,IF(COUNTIF(AP$5:AP97,AP97)&gt;1,0,MAX(AO$5:AO96)+1)))</f>
        <v>0</v>
      </c>
      <c r="AP97" s="521">
        <f>IF(OR($O97=0,$O97&gt;S!$I$8),0,VLOOKUP($O97,S!$D$9:$AF$10,29,FALSE))</f>
        <v>0</v>
      </c>
      <c r="AQ97" s="601"/>
      <c r="AU97" s="178"/>
      <c r="AV97" s="178"/>
      <c r="AW97" s="594"/>
      <c r="AY97" s="24">
        <f>IF($O97=0,0,IF(AZ97=0,0,IF(COUNTIF(AZ$5:AZ97,AZ97)&gt;1,0,MAX(AY$5:AY96)+1)))</f>
        <v>0</v>
      </c>
      <c r="AZ97" s="521">
        <f>IF(OR($O97=0,$O97&gt;S!$I$8),0,VLOOKUP($P97,O!$O$9:$AJ$10,12,FALSE))</f>
        <v>0</v>
      </c>
      <c r="BA97" s="601"/>
      <c r="BE97" s="178"/>
      <c r="BF97" s="178"/>
      <c r="BG97" s="594"/>
    </row>
    <row r="98" spans="3:59" x14ac:dyDescent="0.2">
      <c r="C98" s="599"/>
      <c r="D98" s="599"/>
      <c r="E98" s="599"/>
      <c r="F98" s="599"/>
      <c r="G98" s="599"/>
      <c r="I98" s="534">
        <f t="shared" si="57"/>
        <v>1900</v>
      </c>
      <c r="J98" s="535">
        <f t="shared" si="58"/>
        <v>19001</v>
      </c>
      <c r="K98" s="534" t="str">
        <f t="shared" si="59"/>
        <v>190001</v>
      </c>
      <c r="L98" s="536">
        <f t="shared" si="60"/>
        <v>190000</v>
      </c>
      <c r="M98" s="537">
        <f t="shared" si="61"/>
        <v>19000100</v>
      </c>
      <c r="N98" s="25">
        <v>94</v>
      </c>
      <c r="O98" s="518">
        <f>IF(N98&gt;S!$I$8,0,N98)</f>
        <v>0</v>
      </c>
      <c r="P98" s="519">
        <f>IF(OR($O98=0,$O98&gt;S!$I$8),0,VLOOKUP($O98,S!$D$9:$AF$10,14,FALSE))</f>
        <v>0</v>
      </c>
      <c r="Q98" s="519">
        <f>IF(OR($O98=0,$O98&gt;S!$I$8),0,VLOOKUP($O98,S!$D$9:$AF$10,6,FALSE))</f>
        <v>0</v>
      </c>
      <c r="R98" s="548">
        <f>IF(OR($O98=0,$O98&gt;S!$I$8),0,VLOOKUP($O98,S!$D$9:$AF$10,24,FALSE))</f>
        <v>0</v>
      </c>
      <c r="S98" s="521">
        <f>IF(OR($O98=0,$O98&gt;S!$I$8),0,VLOOKUP($O98,S!$D$9:$AF$10,23,FALSE))</f>
        <v>0</v>
      </c>
      <c r="U98" s="24">
        <f>IF($O98=0,0,IF(V98=0,0,IF(COUNTIF(V$5:V98,V98)&gt;1,0,MAX(U$5:U97)+1)))</f>
        <v>0</v>
      </c>
      <c r="V98" s="521">
        <f>IF(OR($O98=0,$O98&gt;S!$I$8),0,VLOOKUP($O98,S!$D$9:$AF$10,22,FALSE))</f>
        <v>0</v>
      </c>
      <c r="W98" s="601"/>
      <c r="AA98" s="178"/>
      <c r="AB98" s="178"/>
      <c r="AC98" s="594"/>
      <c r="AE98" s="24">
        <f>IF($O98=0,0,IF(AF98=0,0,IF(COUNTIF(AF$5:AF98,AF98)&gt;1,0,MAX(AE$5:AE97)+1)))</f>
        <v>0</v>
      </c>
      <c r="AF98" s="521">
        <f>IF(OR($O98=0,$O98&gt;S!$I$8),0,VLOOKUP($O98,S!$D$9:$AF$10,28,FALSE))</f>
        <v>0</v>
      </c>
      <c r="AG98" s="601"/>
      <c r="AK98" s="178"/>
      <c r="AL98" s="178"/>
      <c r="AM98" s="594"/>
      <c r="AO98" s="24">
        <f>IF($O98=0,0,IF(AP98=0,0,IF(COUNTIF(AP$5:AP98,AP98)&gt;1,0,MAX(AO$5:AO97)+1)))</f>
        <v>0</v>
      </c>
      <c r="AP98" s="521">
        <f>IF(OR($O98=0,$O98&gt;S!$I$8),0,VLOOKUP($O98,S!$D$9:$AF$10,29,FALSE))</f>
        <v>0</v>
      </c>
      <c r="AQ98" s="601"/>
      <c r="AU98" s="178"/>
      <c r="AV98" s="178"/>
      <c r="AW98" s="594"/>
      <c r="AY98" s="24">
        <f>IF($O98=0,0,IF(AZ98=0,0,IF(COUNTIF(AZ$5:AZ98,AZ98)&gt;1,0,MAX(AY$5:AY97)+1)))</f>
        <v>0</v>
      </c>
      <c r="AZ98" s="521">
        <f>IF(OR($O98=0,$O98&gt;S!$I$8),0,VLOOKUP($P98,O!$O$9:$AJ$10,12,FALSE))</f>
        <v>0</v>
      </c>
      <c r="BA98" s="601"/>
      <c r="BE98" s="178"/>
      <c r="BF98" s="178"/>
      <c r="BG98" s="594"/>
    </row>
    <row r="99" spans="3:59" x14ac:dyDescent="0.2">
      <c r="C99" s="599"/>
      <c r="D99" s="599"/>
      <c r="E99" s="599"/>
      <c r="F99" s="599"/>
      <c r="G99" s="599"/>
      <c r="I99" s="534">
        <f t="shared" si="57"/>
        <v>1900</v>
      </c>
      <c r="J99" s="535">
        <f t="shared" si="58"/>
        <v>19001</v>
      </c>
      <c r="K99" s="534" t="str">
        <f t="shared" si="59"/>
        <v>190001</v>
      </c>
      <c r="L99" s="536">
        <f t="shared" si="60"/>
        <v>190000</v>
      </c>
      <c r="M99" s="537">
        <f t="shared" si="61"/>
        <v>19000100</v>
      </c>
      <c r="N99" s="25">
        <v>95</v>
      </c>
      <c r="O99" s="518">
        <f>IF(N99&gt;S!$I$8,0,N99)</f>
        <v>0</v>
      </c>
      <c r="P99" s="519">
        <f>IF(OR($O99=0,$O99&gt;S!$I$8),0,VLOOKUP($O99,S!$D$9:$AF$10,14,FALSE))</f>
        <v>0</v>
      </c>
      <c r="Q99" s="519">
        <f>IF(OR($O99=0,$O99&gt;S!$I$8),0,VLOOKUP($O99,S!$D$9:$AF$10,6,FALSE))</f>
        <v>0</v>
      </c>
      <c r="R99" s="548">
        <f>IF(OR($O99=0,$O99&gt;S!$I$8),0,VLOOKUP($O99,S!$D$9:$AF$10,24,FALSE))</f>
        <v>0</v>
      </c>
      <c r="S99" s="521">
        <f>IF(OR($O99=0,$O99&gt;S!$I$8),0,VLOOKUP($O99,S!$D$9:$AF$10,23,FALSE))</f>
        <v>0</v>
      </c>
      <c r="U99" s="24">
        <f>IF($O99=0,0,IF(V99=0,0,IF(COUNTIF(V$5:V99,V99)&gt;1,0,MAX(U$5:U98)+1)))</f>
        <v>0</v>
      </c>
      <c r="V99" s="521">
        <f>IF(OR($O99=0,$O99&gt;S!$I$8),0,VLOOKUP($O99,S!$D$9:$AF$10,22,FALSE))</f>
        <v>0</v>
      </c>
      <c r="W99" s="601"/>
      <c r="AA99" s="178"/>
      <c r="AB99" s="178"/>
      <c r="AC99" s="594"/>
      <c r="AE99" s="24">
        <f>IF($O99=0,0,IF(AF99=0,0,IF(COUNTIF(AF$5:AF99,AF99)&gt;1,0,MAX(AE$5:AE98)+1)))</f>
        <v>0</v>
      </c>
      <c r="AF99" s="521">
        <f>IF(OR($O99=0,$O99&gt;S!$I$8),0,VLOOKUP($O99,S!$D$9:$AF$10,28,FALSE))</f>
        <v>0</v>
      </c>
      <c r="AG99" s="601"/>
      <c r="AK99" s="178"/>
      <c r="AL99" s="178"/>
      <c r="AM99" s="594"/>
      <c r="AO99" s="24">
        <f>IF($O99=0,0,IF(AP99=0,0,IF(COUNTIF(AP$5:AP99,AP99)&gt;1,0,MAX(AO$5:AO98)+1)))</f>
        <v>0</v>
      </c>
      <c r="AP99" s="521">
        <f>IF(OR($O99=0,$O99&gt;S!$I$8),0,VLOOKUP($O99,S!$D$9:$AF$10,29,FALSE))</f>
        <v>0</v>
      </c>
      <c r="AQ99" s="601"/>
      <c r="AU99" s="178"/>
      <c r="AV99" s="178"/>
      <c r="AW99" s="594"/>
      <c r="AY99" s="24">
        <f>IF($O99=0,0,IF(AZ99=0,0,IF(COUNTIF(AZ$5:AZ99,AZ99)&gt;1,0,MAX(AY$5:AY98)+1)))</f>
        <v>0</v>
      </c>
      <c r="AZ99" s="521">
        <f>IF(OR($O99=0,$O99&gt;S!$I$8),0,VLOOKUP($P99,O!$O$9:$AJ$10,12,FALSE))</f>
        <v>0</v>
      </c>
      <c r="BA99" s="601"/>
      <c r="BE99" s="178"/>
      <c r="BF99" s="178"/>
      <c r="BG99" s="594"/>
    </row>
    <row r="100" spans="3:59" x14ac:dyDescent="0.2">
      <c r="C100" s="599"/>
      <c r="D100" s="599"/>
      <c r="E100" s="599"/>
      <c r="F100" s="599"/>
      <c r="G100" s="599"/>
      <c r="I100" s="534">
        <f t="shared" si="57"/>
        <v>1900</v>
      </c>
      <c r="J100" s="535">
        <f t="shared" si="58"/>
        <v>19001</v>
      </c>
      <c r="K100" s="534" t="str">
        <f t="shared" si="59"/>
        <v>190001</v>
      </c>
      <c r="L100" s="536">
        <f t="shared" si="60"/>
        <v>190000</v>
      </c>
      <c r="M100" s="537">
        <f t="shared" si="61"/>
        <v>19000100</v>
      </c>
      <c r="N100" s="25">
        <v>96</v>
      </c>
      <c r="O100" s="518">
        <f>IF(N100&gt;S!$I$8,0,N100)</f>
        <v>0</v>
      </c>
      <c r="P100" s="519">
        <f>IF(OR($O100=0,$O100&gt;S!$I$8),0,VLOOKUP($O100,S!$D$9:$AF$10,14,FALSE))</f>
        <v>0</v>
      </c>
      <c r="Q100" s="519">
        <f>IF(OR($O100=0,$O100&gt;S!$I$8),0,VLOOKUP($O100,S!$D$9:$AF$10,6,FALSE))</f>
        <v>0</v>
      </c>
      <c r="R100" s="548">
        <f>IF(OR($O100=0,$O100&gt;S!$I$8),0,VLOOKUP($O100,S!$D$9:$AF$10,24,FALSE))</f>
        <v>0</v>
      </c>
      <c r="S100" s="521">
        <f>IF(OR($O100=0,$O100&gt;S!$I$8),0,VLOOKUP($O100,S!$D$9:$AF$10,23,FALSE))</f>
        <v>0</v>
      </c>
      <c r="U100" s="24">
        <f>IF($O100=0,0,IF(V100=0,0,IF(COUNTIF(V$5:V100,V100)&gt;1,0,MAX(U$5:U99)+1)))</f>
        <v>0</v>
      </c>
      <c r="V100" s="521">
        <f>IF(OR($O100=0,$O100&gt;S!$I$8),0,VLOOKUP($O100,S!$D$9:$AF$10,22,FALSE))</f>
        <v>0</v>
      </c>
      <c r="W100" s="601"/>
      <c r="AA100" s="178"/>
      <c r="AB100" s="178"/>
      <c r="AC100" s="594"/>
      <c r="AE100" s="24">
        <f>IF($O100=0,0,IF(AF100=0,0,IF(COUNTIF(AF$5:AF100,AF100)&gt;1,0,MAX(AE$5:AE99)+1)))</f>
        <v>0</v>
      </c>
      <c r="AF100" s="521">
        <f>IF(OR($O100=0,$O100&gt;S!$I$8),0,VLOOKUP($O100,S!$D$9:$AF$10,28,FALSE))</f>
        <v>0</v>
      </c>
      <c r="AG100" s="601"/>
      <c r="AK100" s="178"/>
      <c r="AL100" s="178"/>
      <c r="AM100" s="594"/>
      <c r="AO100" s="24">
        <f>IF($O100=0,0,IF(AP100=0,0,IF(COUNTIF(AP$5:AP100,AP100)&gt;1,0,MAX(AO$5:AO99)+1)))</f>
        <v>0</v>
      </c>
      <c r="AP100" s="521">
        <f>IF(OR($O100=0,$O100&gt;S!$I$8),0,VLOOKUP($O100,S!$D$9:$AF$10,29,FALSE))</f>
        <v>0</v>
      </c>
      <c r="AQ100" s="601"/>
      <c r="AU100" s="178"/>
      <c r="AV100" s="178"/>
      <c r="AW100" s="594"/>
      <c r="AY100" s="24">
        <f>IF($O100=0,0,IF(AZ100=0,0,IF(COUNTIF(AZ$5:AZ100,AZ100)&gt;1,0,MAX(AY$5:AY99)+1)))</f>
        <v>0</v>
      </c>
      <c r="AZ100" s="521">
        <f>IF(OR($O100=0,$O100&gt;S!$I$8),0,VLOOKUP($P100,O!$O$9:$AJ$10,12,FALSE))</f>
        <v>0</v>
      </c>
      <c r="BA100" s="601"/>
      <c r="BE100" s="178"/>
      <c r="BF100" s="178"/>
      <c r="BG100" s="594"/>
    </row>
    <row r="101" spans="3:59" x14ac:dyDescent="0.2">
      <c r="C101" s="599"/>
      <c r="D101" s="599"/>
      <c r="E101" s="599"/>
      <c r="F101" s="599"/>
      <c r="G101" s="599"/>
      <c r="I101" s="534">
        <f t="shared" si="57"/>
        <v>1900</v>
      </c>
      <c r="J101" s="535">
        <f t="shared" si="58"/>
        <v>19001</v>
      </c>
      <c r="K101" s="534" t="str">
        <f t="shared" si="59"/>
        <v>190001</v>
      </c>
      <c r="L101" s="536">
        <f t="shared" si="60"/>
        <v>190000</v>
      </c>
      <c r="M101" s="537">
        <f t="shared" si="61"/>
        <v>19000100</v>
      </c>
      <c r="N101" s="25">
        <v>97</v>
      </c>
      <c r="O101" s="518">
        <f>IF(N101&gt;S!$I$8,0,N101)</f>
        <v>0</v>
      </c>
      <c r="P101" s="519">
        <f>IF(OR($O101=0,$O101&gt;S!$I$8),0,VLOOKUP($O101,S!$D$9:$AF$10,14,FALSE))</f>
        <v>0</v>
      </c>
      <c r="Q101" s="519">
        <f>IF(OR($O101=0,$O101&gt;S!$I$8),0,VLOOKUP($O101,S!$D$9:$AF$10,6,FALSE))</f>
        <v>0</v>
      </c>
      <c r="R101" s="548">
        <f>IF(OR($O101=0,$O101&gt;S!$I$8),0,VLOOKUP($O101,S!$D$9:$AF$10,24,FALSE))</f>
        <v>0</v>
      </c>
      <c r="S101" s="521">
        <f>IF(OR($O101=0,$O101&gt;S!$I$8),0,VLOOKUP($O101,S!$D$9:$AF$10,23,FALSE))</f>
        <v>0</v>
      </c>
      <c r="U101" s="24">
        <f>IF($O101=0,0,IF(V101=0,0,IF(COUNTIF(V$5:V101,V101)&gt;1,0,MAX(U$5:U100)+1)))</f>
        <v>0</v>
      </c>
      <c r="V101" s="521">
        <f>IF(OR($O101=0,$O101&gt;S!$I$8),0,VLOOKUP($O101,S!$D$9:$AF$10,22,FALSE))</f>
        <v>0</v>
      </c>
      <c r="W101" s="601"/>
      <c r="AA101" s="178"/>
      <c r="AB101" s="178"/>
      <c r="AC101" s="594"/>
      <c r="AE101" s="24">
        <f>IF($O101=0,0,IF(AF101=0,0,IF(COUNTIF(AF$5:AF101,AF101)&gt;1,0,MAX(AE$5:AE100)+1)))</f>
        <v>0</v>
      </c>
      <c r="AF101" s="521">
        <f>IF(OR($O101=0,$O101&gt;S!$I$8),0,VLOOKUP($O101,S!$D$9:$AF$10,28,FALSE))</f>
        <v>0</v>
      </c>
      <c r="AG101" s="601"/>
      <c r="AK101" s="178"/>
      <c r="AL101" s="178"/>
      <c r="AM101" s="594"/>
      <c r="AO101" s="24">
        <f>IF($O101=0,0,IF(AP101=0,0,IF(COUNTIF(AP$5:AP101,AP101)&gt;1,0,MAX(AO$5:AO100)+1)))</f>
        <v>0</v>
      </c>
      <c r="AP101" s="521">
        <f>IF(OR($O101=0,$O101&gt;S!$I$8),0,VLOOKUP($O101,S!$D$9:$AF$10,29,FALSE))</f>
        <v>0</v>
      </c>
      <c r="AQ101" s="601"/>
      <c r="AU101" s="178"/>
      <c r="AV101" s="178"/>
      <c r="AW101" s="594"/>
      <c r="AY101" s="24">
        <f>IF($O101=0,0,IF(AZ101=0,0,IF(COUNTIF(AZ$5:AZ101,AZ101)&gt;1,0,MAX(AY$5:AY100)+1)))</f>
        <v>0</v>
      </c>
      <c r="AZ101" s="521">
        <f>IF(OR($O101=0,$O101&gt;S!$I$8),0,VLOOKUP($P101,O!$O$9:$AJ$10,12,FALSE))</f>
        <v>0</v>
      </c>
      <c r="BA101" s="601"/>
      <c r="BE101" s="178"/>
      <c r="BF101" s="178"/>
      <c r="BG101" s="594"/>
    </row>
    <row r="102" spans="3:59" x14ac:dyDescent="0.2">
      <c r="C102" s="599"/>
      <c r="D102" s="599"/>
      <c r="E102" s="599"/>
      <c r="F102" s="599"/>
      <c r="G102" s="599"/>
      <c r="I102" s="534">
        <f t="shared" si="57"/>
        <v>1900</v>
      </c>
      <c r="J102" s="535">
        <f t="shared" si="58"/>
        <v>19001</v>
      </c>
      <c r="K102" s="534" t="str">
        <f t="shared" si="59"/>
        <v>190001</v>
      </c>
      <c r="L102" s="536">
        <f t="shared" si="60"/>
        <v>190000</v>
      </c>
      <c r="M102" s="537">
        <f t="shared" si="61"/>
        <v>19000100</v>
      </c>
      <c r="N102" s="25">
        <v>98</v>
      </c>
      <c r="O102" s="518">
        <f>IF(N102&gt;S!$I$8,0,N102)</f>
        <v>0</v>
      </c>
      <c r="P102" s="519">
        <f>IF(OR($O102=0,$O102&gt;S!$I$8),0,VLOOKUP($O102,S!$D$9:$AF$10,14,FALSE))</f>
        <v>0</v>
      </c>
      <c r="Q102" s="519">
        <f>IF(OR($O102=0,$O102&gt;S!$I$8),0,VLOOKUP($O102,S!$D$9:$AF$10,6,FALSE))</f>
        <v>0</v>
      </c>
      <c r="R102" s="548">
        <f>IF(OR($O102=0,$O102&gt;S!$I$8),0,VLOOKUP($O102,S!$D$9:$AF$10,24,FALSE))</f>
        <v>0</v>
      </c>
      <c r="S102" s="521">
        <f>IF(OR($O102=0,$O102&gt;S!$I$8),0,VLOOKUP($O102,S!$D$9:$AF$10,23,FALSE))</f>
        <v>0</v>
      </c>
      <c r="U102" s="24">
        <f>IF($O102=0,0,IF(V102=0,0,IF(COUNTIF(V$5:V102,V102)&gt;1,0,MAX(U$5:U101)+1)))</f>
        <v>0</v>
      </c>
      <c r="V102" s="521">
        <f>IF(OR($O102=0,$O102&gt;S!$I$8),0,VLOOKUP($O102,S!$D$9:$AF$10,22,FALSE))</f>
        <v>0</v>
      </c>
      <c r="W102" s="601"/>
      <c r="AA102" s="178"/>
      <c r="AB102" s="178"/>
      <c r="AC102" s="594"/>
      <c r="AE102" s="24">
        <f>IF($O102=0,0,IF(AF102=0,0,IF(COUNTIF(AF$5:AF102,AF102)&gt;1,0,MAX(AE$5:AE101)+1)))</f>
        <v>0</v>
      </c>
      <c r="AF102" s="521">
        <f>IF(OR($O102=0,$O102&gt;S!$I$8),0,VLOOKUP($O102,S!$D$9:$AF$10,28,FALSE))</f>
        <v>0</v>
      </c>
      <c r="AG102" s="601"/>
      <c r="AK102" s="178"/>
      <c r="AL102" s="178"/>
      <c r="AM102" s="594"/>
      <c r="AO102" s="24">
        <f>IF($O102=0,0,IF(AP102=0,0,IF(COUNTIF(AP$5:AP102,AP102)&gt;1,0,MAX(AO$5:AO101)+1)))</f>
        <v>0</v>
      </c>
      <c r="AP102" s="521">
        <f>IF(OR($O102=0,$O102&gt;S!$I$8),0,VLOOKUP($O102,S!$D$9:$AF$10,29,FALSE))</f>
        <v>0</v>
      </c>
      <c r="AQ102" s="601"/>
      <c r="AU102" s="178"/>
      <c r="AV102" s="178"/>
      <c r="AW102" s="594"/>
      <c r="AY102" s="24">
        <f>IF($O102=0,0,IF(AZ102=0,0,IF(COUNTIF(AZ$5:AZ102,AZ102)&gt;1,0,MAX(AY$5:AY101)+1)))</f>
        <v>0</v>
      </c>
      <c r="AZ102" s="521">
        <f>IF(OR($O102=0,$O102&gt;S!$I$8),0,VLOOKUP($P102,O!$O$9:$AJ$10,12,FALSE))</f>
        <v>0</v>
      </c>
      <c r="BA102" s="601"/>
      <c r="BE102" s="178"/>
      <c r="BF102" s="178"/>
      <c r="BG102" s="594"/>
    </row>
    <row r="103" spans="3:59" x14ac:dyDescent="0.2">
      <c r="C103" s="599"/>
      <c r="D103" s="599"/>
      <c r="E103" s="599"/>
      <c r="F103" s="599"/>
      <c r="G103" s="599"/>
      <c r="I103" s="534">
        <f t="shared" si="57"/>
        <v>1900</v>
      </c>
      <c r="J103" s="535">
        <f t="shared" si="58"/>
        <v>19001</v>
      </c>
      <c r="K103" s="534" t="str">
        <f t="shared" si="59"/>
        <v>190001</v>
      </c>
      <c r="L103" s="536">
        <f t="shared" si="60"/>
        <v>190000</v>
      </c>
      <c r="M103" s="537">
        <f t="shared" si="61"/>
        <v>19000100</v>
      </c>
      <c r="N103" s="25">
        <v>99</v>
      </c>
      <c r="O103" s="518">
        <f>IF(N103&gt;S!$I$8,0,N103)</f>
        <v>0</v>
      </c>
      <c r="P103" s="519">
        <f>IF(OR($O103=0,$O103&gt;S!$I$8),0,VLOOKUP($O103,S!$D$9:$AF$10,14,FALSE))</f>
        <v>0</v>
      </c>
      <c r="Q103" s="519">
        <f>IF(OR($O103=0,$O103&gt;S!$I$8),0,VLOOKUP($O103,S!$D$9:$AF$10,6,FALSE))</f>
        <v>0</v>
      </c>
      <c r="R103" s="548">
        <f>IF(OR($O103=0,$O103&gt;S!$I$8),0,VLOOKUP($O103,S!$D$9:$AF$10,24,FALSE))</f>
        <v>0</v>
      </c>
      <c r="S103" s="521">
        <f>IF(OR($O103=0,$O103&gt;S!$I$8),0,VLOOKUP($O103,S!$D$9:$AF$10,23,FALSE))</f>
        <v>0</v>
      </c>
      <c r="U103" s="24">
        <f>IF($O103=0,0,IF(V103=0,0,IF(COUNTIF(V$5:V103,V103)&gt;1,0,MAX(U$5:U102)+1)))</f>
        <v>0</v>
      </c>
      <c r="V103" s="521">
        <f>IF(OR($O103=0,$O103&gt;S!$I$8),0,VLOOKUP($O103,S!$D$9:$AF$10,22,FALSE))</f>
        <v>0</v>
      </c>
      <c r="W103" s="601"/>
      <c r="AA103" s="178"/>
      <c r="AB103" s="178"/>
      <c r="AC103" s="594"/>
      <c r="AE103" s="24">
        <f>IF($O103=0,0,IF(AF103=0,0,IF(COUNTIF(AF$5:AF103,AF103)&gt;1,0,MAX(AE$5:AE102)+1)))</f>
        <v>0</v>
      </c>
      <c r="AF103" s="521">
        <f>IF(OR($O103=0,$O103&gt;S!$I$8),0,VLOOKUP($O103,S!$D$9:$AF$10,28,FALSE))</f>
        <v>0</v>
      </c>
      <c r="AG103" s="601"/>
      <c r="AK103" s="178"/>
      <c r="AL103" s="178"/>
      <c r="AM103" s="594"/>
      <c r="AO103" s="24">
        <f>IF($O103=0,0,IF(AP103=0,0,IF(COUNTIF(AP$5:AP103,AP103)&gt;1,0,MAX(AO$5:AO102)+1)))</f>
        <v>0</v>
      </c>
      <c r="AP103" s="521">
        <f>IF(OR($O103=0,$O103&gt;S!$I$8),0,VLOOKUP($O103,S!$D$9:$AF$10,29,FALSE))</f>
        <v>0</v>
      </c>
      <c r="AQ103" s="601"/>
      <c r="AU103" s="178"/>
      <c r="AV103" s="178"/>
      <c r="AW103" s="594"/>
      <c r="AY103" s="24">
        <f>IF($O103=0,0,IF(AZ103=0,0,IF(COUNTIF(AZ$5:AZ103,AZ103)&gt;1,0,MAX(AY$5:AY102)+1)))</f>
        <v>0</v>
      </c>
      <c r="AZ103" s="521">
        <f>IF(OR($O103=0,$O103&gt;S!$I$8),0,VLOOKUP($P103,O!$O$9:$AJ$10,12,FALSE))</f>
        <v>0</v>
      </c>
      <c r="BA103" s="601"/>
      <c r="BE103" s="178"/>
      <c r="BF103" s="178"/>
      <c r="BG103" s="594"/>
    </row>
    <row r="104" spans="3:59" x14ac:dyDescent="0.2">
      <c r="C104" s="599"/>
      <c r="D104" s="599"/>
      <c r="E104" s="599"/>
      <c r="F104" s="599"/>
      <c r="G104" s="599"/>
      <c r="I104" s="534">
        <f t="shared" si="57"/>
        <v>1900</v>
      </c>
      <c r="J104" s="535">
        <f t="shared" si="58"/>
        <v>19001</v>
      </c>
      <c r="K104" s="534" t="str">
        <f t="shared" si="59"/>
        <v>190001</v>
      </c>
      <c r="L104" s="536">
        <f t="shared" si="60"/>
        <v>190000</v>
      </c>
      <c r="M104" s="537">
        <f t="shared" si="61"/>
        <v>19000100</v>
      </c>
      <c r="N104" s="25">
        <v>100</v>
      </c>
      <c r="O104" s="518">
        <f>IF(N104&gt;S!$I$8,0,N104)</f>
        <v>0</v>
      </c>
      <c r="P104" s="519">
        <f>IF(OR($O104=0,$O104&gt;S!$I$8),0,VLOOKUP($O104,S!$D$9:$AF$10,14,FALSE))</f>
        <v>0</v>
      </c>
      <c r="Q104" s="519">
        <f>IF(OR($O104=0,$O104&gt;S!$I$8),0,VLOOKUP($O104,S!$D$9:$AF$10,6,FALSE))</f>
        <v>0</v>
      </c>
      <c r="R104" s="548">
        <f>IF(OR($O104=0,$O104&gt;S!$I$8),0,VLOOKUP($O104,S!$D$9:$AF$10,24,FALSE))</f>
        <v>0</v>
      </c>
      <c r="S104" s="521">
        <f>IF(OR($O104=0,$O104&gt;S!$I$8),0,VLOOKUP($O104,S!$D$9:$AF$10,23,FALSE))</f>
        <v>0</v>
      </c>
      <c r="U104" s="24">
        <f>IF($O104=0,0,IF(V104=0,0,IF(COUNTIF(V$5:V104,V104)&gt;1,0,MAX(U$5:U103)+1)))</f>
        <v>0</v>
      </c>
      <c r="V104" s="521">
        <f>IF(OR($O104=0,$O104&gt;S!$I$8),0,VLOOKUP($O104,S!$D$9:$AF$10,22,FALSE))</f>
        <v>0</v>
      </c>
      <c r="W104" s="601"/>
      <c r="AA104" s="178"/>
      <c r="AB104" s="178"/>
      <c r="AC104" s="594"/>
      <c r="AE104" s="24">
        <f>IF($O104=0,0,IF(AF104=0,0,IF(COUNTIF(AF$5:AF104,AF104)&gt;1,0,MAX(AE$5:AE103)+1)))</f>
        <v>0</v>
      </c>
      <c r="AF104" s="521">
        <f>IF(OR($O104=0,$O104&gt;S!$I$8),0,VLOOKUP($O104,S!$D$9:$AF$10,28,FALSE))</f>
        <v>0</v>
      </c>
      <c r="AG104" s="601"/>
      <c r="AK104" s="178"/>
      <c r="AL104" s="178"/>
      <c r="AM104" s="594"/>
      <c r="AO104" s="24">
        <f>IF($O104=0,0,IF(AP104=0,0,IF(COUNTIF(AP$5:AP104,AP104)&gt;1,0,MAX(AO$5:AO103)+1)))</f>
        <v>0</v>
      </c>
      <c r="AP104" s="521">
        <f>IF(OR($O104=0,$O104&gt;S!$I$8),0,VLOOKUP($O104,S!$D$9:$AF$10,29,FALSE))</f>
        <v>0</v>
      </c>
      <c r="AQ104" s="601"/>
      <c r="AU104" s="178"/>
      <c r="AV104" s="178"/>
      <c r="AW104" s="594"/>
      <c r="AY104" s="24">
        <f>IF($O104=0,0,IF(AZ104=0,0,IF(COUNTIF(AZ$5:AZ104,AZ104)&gt;1,0,MAX(AY$5:AY103)+1)))</f>
        <v>0</v>
      </c>
      <c r="AZ104" s="521">
        <f>IF(OR($O104=0,$O104&gt;S!$I$8),0,VLOOKUP($P104,O!$O$9:$AJ$10,12,FALSE))</f>
        <v>0</v>
      </c>
      <c r="BA104" s="601"/>
      <c r="BE104" s="178"/>
      <c r="BF104" s="178"/>
      <c r="BG104" s="594"/>
    </row>
    <row r="105" spans="3:59" x14ac:dyDescent="0.2">
      <c r="C105" s="599"/>
      <c r="D105" s="599"/>
      <c r="E105" s="599"/>
      <c r="F105" s="599"/>
      <c r="G105" s="599"/>
      <c r="I105" s="534">
        <f t="shared" si="57"/>
        <v>1900</v>
      </c>
      <c r="J105" s="535">
        <f t="shared" si="58"/>
        <v>19001</v>
      </c>
      <c r="K105" s="534" t="str">
        <f t="shared" si="59"/>
        <v>190001</v>
      </c>
      <c r="L105" s="536">
        <f t="shared" si="60"/>
        <v>190000</v>
      </c>
      <c r="M105" s="537">
        <f t="shared" si="61"/>
        <v>19000100</v>
      </c>
      <c r="N105" s="25">
        <v>101</v>
      </c>
      <c r="O105" s="518">
        <f>IF(N105&gt;S!$I$8,0,N105)</f>
        <v>0</v>
      </c>
      <c r="P105" s="519">
        <f>IF(OR($O105=0,$O105&gt;S!$I$8),0,VLOOKUP($O105,S!$D$9:$AF$10,14,FALSE))</f>
        <v>0</v>
      </c>
      <c r="Q105" s="519">
        <f>IF(OR($O105=0,$O105&gt;S!$I$8),0,VLOOKUP($O105,S!$D$9:$AF$10,6,FALSE))</f>
        <v>0</v>
      </c>
      <c r="R105" s="548">
        <f>IF(OR($O105=0,$O105&gt;S!$I$8),0,VLOOKUP($O105,S!$D$9:$AF$10,24,FALSE))</f>
        <v>0</v>
      </c>
      <c r="S105" s="521">
        <f>IF(OR($O105=0,$O105&gt;S!$I$8),0,VLOOKUP($O105,S!$D$9:$AF$10,23,FALSE))</f>
        <v>0</v>
      </c>
      <c r="U105" s="24">
        <f>IF($O105=0,0,IF(V105=0,0,IF(COUNTIF(V$5:V105,V105)&gt;1,0,MAX(U$5:U104)+1)))</f>
        <v>0</v>
      </c>
      <c r="V105" s="521">
        <f>IF(OR($O105=0,$O105&gt;S!$I$8),0,VLOOKUP($O105,S!$D$9:$AF$10,22,FALSE))</f>
        <v>0</v>
      </c>
      <c r="W105" s="601"/>
      <c r="AA105" s="178"/>
      <c r="AB105" s="178"/>
      <c r="AC105" s="594"/>
      <c r="AE105" s="24">
        <f>IF($O105=0,0,IF(AF105=0,0,IF(COUNTIF(AF$5:AF105,AF105)&gt;1,0,MAX(AE$5:AE104)+1)))</f>
        <v>0</v>
      </c>
      <c r="AF105" s="521">
        <f>IF(OR($O105=0,$O105&gt;S!$I$8),0,VLOOKUP($O105,S!$D$9:$AF$10,28,FALSE))</f>
        <v>0</v>
      </c>
      <c r="AG105" s="601"/>
      <c r="AK105" s="178"/>
      <c r="AL105" s="178"/>
      <c r="AM105" s="594"/>
      <c r="AO105" s="24">
        <f>IF($O105=0,0,IF(AP105=0,0,IF(COUNTIF(AP$5:AP105,AP105)&gt;1,0,MAX(AO$5:AO104)+1)))</f>
        <v>0</v>
      </c>
      <c r="AP105" s="521">
        <f>IF(OR($O105=0,$O105&gt;S!$I$8),0,VLOOKUP($O105,S!$D$9:$AF$10,29,FALSE))</f>
        <v>0</v>
      </c>
      <c r="AQ105" s="601"/>
      <c r="AU105" s="178"/>
      <c r="AV105" s="178"/>
      <c r="AW105" s="594"/>
      <c r="AY105" s="24">
        <f>IF($O105=0,0,IF(AZ105=0,0,IF(COUNTIF(AZ$5:AZ105,AZ105)&gt;1,0,MAX(AY$5:AY104)+1)))</f>
        <v>0</v>
      </c>
      <c r="AZ105" s="521">
        <f>IF(OR($O105=0,$O105&gt;S!$I$8),0,VLOOKUP($P105,O!$O$9:$AJ$10,12,FALSE))</f>
        <v>0</v>
      </c>
      <c r="BA105" s="601"/>
      <c r="BE105" s="178"/>
      <c r="BF105" s="178"/>
      <c r="BG105" s="594"/>
    </row>
    <row r="106" spans="3:59" x14ac:dyDescent="0.2">
      <c r="C106" s="599"/>
      <c r="D106" s="599"/>
      <c r="E106" s="599"/>
      <c r="F106" s="599"/>
      <c r="G106" s="599"/>
      <c r="I106" s="534">
        <f t="shared" si="57"/>
        <v>1900</v>
      </c>
      <c r="J106" s="535">
        <f t="shared" si="58"/>
        <v>19001</v>
      </c>
      <c r="K106" s="534" t="str">
        <f t="shared" si="59"/>
        <v>190001</v>
      </c>
      <c r="L106" s="536">
        <f t="shared" si="60"/>
        <v>190000</v>
      </c>
      <c r="M106" s="537">
        <f t="shared" si="61"/>
        <v>19000100</v>
      </c>
      <c r="N106" s="25">
        <v>102</v>
      </c>
      <c r="O106" s="518">
        <f>IF(N106&gt;S!$I$8,0,N106)</f>
        <v>0</v>
      </c>
      <c r="P106" s="519">
        <f>IF(OR($O106=0,$O106&gt;S!$I$8),0,VLOOKUP($O106,S!$D$9:$AF$10,14,FALSE))</f>
        <v>0</v>
      </c>
      <c r="Q106" s="519">
        <f>IF(OR($O106=0,$O106&gt;S!$I$8),0,VLOOKUP($O106,S!$D$9:$AF$10,6,FALSE))</f>
        <v>0</v>
      </c>
      <c r="R106" s="548">
        <f>IF(OR($O106=0,$O106&gt;S!$I$8),0,VLOOKUP($O106,S!$D$9:$AF$10,24,FALSE))</f>
        <v>0</v>
      </c>
      <c r="S106" s="521">
        <f>IF(OR($O106=0,$O106&gt;S!$I$8),0,VLOOKUP($O106,S!$D$9:$AF$10,23,FALSE))</f>
        <v>0</v>
      </c>
      <c r="U106" s="24">
        <f>IF($O106=0,0,IF(V106=0,0,IF(COUNTIF(V$5:V106,V106)&gt;1,0,MAX(U$5:U105)+1)))</f>
        <v>0</v>
      </c>
      <c r="V106" s="521">
        <f>IF(OR($O106=0,$O106&gt;S!$I$8),0,VLOOKUP($O106,S!$D$9:$AF$10,22,FALSE))</f>
        <v>0</v>
      </c>
      <c r="W106" s="601"/>
      <c r="AA106" s="178"/>
      <c r="AB106" s="178"/>
      <c r="AC106" s="594"/>
      <c r="AE106" s="24">
        <f>IF($O106=0,0,IF(AF106=0,0,IF(COUNTIF(AF$5:AF106,AF106)&gt;1,0,MAX(AE$5:AE105)+1)))</f>
        <v>0</v>
      </c>
      <c r="AF106" s="521">
        <f>IF(OR($O106=0,$O106&gt;S!$I$8),0,VLOOKUP($O106,S!$D$9:$AF$10,28,FALSE))</f>
        <v>0</v>
      </c>
      <c r="AG106" s="601"/>
      <c r="AK106" s="178"/>
      <c r="AL106" s="178"/>
      <c r="AM106" s="594"/>
      <c r="AO106" s="24">
        <f>IF($O106=0,0,IF(AP106=0,0,IF(COUNTIF(AP$5:AP106,AP106)&gt;1,0,MAX(AO$5:AO105)+1)))</f>
        <v>0</v>
      </c>
      <c r="AP106" s="521">
        <f>IF(OR($O106=0,$O106&gt;S!$I$8),0,VLOOKUP($O106,S!$D$9:$AF$10,29,FALSE))</f>
        <v>0</v>
      </c>
      <c r="AQ106" s="601"/>
      <c r="AU106" s="178"/>
      <c r="AV106" s="178"/>
      <c r="AW106" s="594"/>
      <c r="AY106" s="24">
        <f>IF($O106=0,0,IF(AZ106=0,0,IF(COUNTIF(AZ$5:AZ106,AZ106)&gt;1,0,MAX(AY$5:AY105)+1)))</f>
        <v>0</v>
      </c>
      <c r="AZ106" s="521">
        <f>IF(OR($O106=0,$O106&gt;S!$I$8),0,VLOOKUP($P106,O!$O$9:$AJ$10,12,FALSE))</f>
        <v>0</v>
      </c>
      <c r="BA106" s="601"/>
      <c r="BE106" s="178"/>
      <c r="BF106" s="178"/>
      <c r="BG106" s="594"/>
    </row>
    <row r="107" spans="3:59" x14ac:dyDescent="0.2">
      <c r="C107" s="599"/>
      <c r="D107" s="599"/>
      <c r="E107" s="599"/>
      <c r="F107" s="599"/>
      <c r="G107" s="599"/>
      <c r="I107" s="534">
        <f t="shared" si="57"/>
        <v>1900</v>
      </c>
      <c r="J107" s="535">
        <f t="shared" si="58"/>
        <v>19001</v>
      </c>
      <c r="K107" s="534" t="str">
        <f t="shared" si="59"/>
        <v>190001</v>
      </c>
      <c r="L107" s="536">
        <f t="shared" si="60"/>
        <v>190000</v>
      </c>
      <c r="M107" s="537">
        <f t="shared" si="61"/>
        <v>19000100</v>
      </c>
      <c r="N107" s="25">
        <v>103</v>
      </c>
      <c r="O107" s="518">
        <f>IF(N107&gt;S!$I$8,0,N107)</f>
        <v>0</v>
      </c>
      <c r="P107" s="519">
        <f>IF(OR($O107=0,$O107&gt;S!$I$8),0,VLOOKUP($O107,S!$D$9:$AF$10,14,FALSE))</f>
        <v>0</v>
      </c>
      <c r="Q107" s="519">
        <f>IF(OR($O107=0,$O107&gt;S!$I$8),0,VLOOKUP($O107,S!$D$9:$AF$10,6,FALSE))</f>
        <v>0</v>
      </c>
      <c r="R107" s="548">
        <f>IF(OR($O107=0,$O107&gt;S!$I$8),0,VLOOKUP($O107,S!$D$9:$AF$10,24,FALSE))</f>
        <v>0</v>
      </c>
      <c r="S107" s="521">
        <f>IF(OR($O107=0,$O107&gt;S!$I$8),0,VLOOKUP($O107,S!$D$9:$AF$10,23,FALSE))</f>
        <v>0</v>
      </c>
      <c r="U107" s="24">
        <f>IF($O107=0,0,IF(V107=0,0,IF(COUNTIF(V$5:V107,V107)&gt;1,0,MAX(U$5:U106)+1)))</f>
        <v>0</v>
      </c>
      <c r="V107" s="521">
        <f>IF(OR($O107=0,$O107&gt;S!$I$8),0,VLOOKUP($O107,S!$D$9:$AF$10,22,FALSE))</f>
        <v>0</v>
      </c>
      <c r="W107" s="601"/>
      <c r="AA107" s="178"/>
      <c r="AB107" s="178"/>
      <c r="AC107" s="594"/>
      <c r="AE107" s="24">
        <f>IF($O107=0,0,IF(AF107=0,0,IF(COUNTIF(AF$5:AF107,AF107)&gt;1,0,MAX(AE$5:AE106)+1)))</f>
        <v>0</v>
      </c>
      <c r="AF107" s="521">
        <f>IF(OR($O107=0,$O107&gt;S!$I$8),0,VLOOKUP($O107,S!$D$9:$AF$10,28,FALSE))</f>
        <v>0</v>
      </c>
      <c r="AG107" s="601"/>
      <c r="AK107" s="178"/>
      <c r="AL107" s="178"/>
      <c r="AM107" s="594"/>
      <c r="AO107" s="24">
        <f>IF($O107=0,0,IF(AP107=0,0,IF(COUNTIF(AP$5:AP107,AP107)&gt;1,0,MAX(AO$5:AO106)+1)))</f>
        <v>0</v>
      </c>
      <c r="AP107" s="521">
        <f>IF(OR($O107=0,$O107&gt;S!$I$8),0,VLOOKUP($O107,S!$D$9:$AF$10,29,FALSE))</f>
        <v>0</v>
      </c>
      <c r="AQ107" s="601"/>
      <c r="AU107" s="178"/>
      <c r="AV107" s="178"/>
      <c r="AW107" s="594"/>
      <c r="AY107" s="24">
        <f>IF($O107=0,0,IF(AZ107=0,0,IF(COUNTIF(AZ$5:AZ107,AZ107)&gt;1,0,MAX(AY$5:AY106)+1)))</f>
        <v>0</v>
      </c>
      <c r="AZ107" s="521">
        <f>IF(OR($O107=0,$O107&gt;S!$I$8),0,VLOOKUP($P107,O!$O$9:$AJ$10,12,FALSE))</f>
        <v>0</v>
      </c>
      <c r="BA107" s="601"/>
      <c r="BE107" s="178"/>
      <c r="BF107" s="178"/>
      <c r="BG107" s="594"/>
    </row>
    <row r="108" spans="3:59" x14ac:dyDescent="0.2">
      <c r="C108" s="599"/>
      <c r="D108" s="599"/>
      <c r="E108" s="599"/>
      <c r="F108" s="599"/>
      <c r="G108" s="599"/>
      <c r="I108" s="534">
        <f t="shared" si="57"/>
        <v>1900</v>
      </c>
      <c r="J108" s="535">
        <f t="shared" si="58"/>
        <v>19001</v>
      </c>
      <c r="K108" s="534" t="str">
        <f t="shared" si="59"/>
        <v>190001</v>
      </c>
      <c r="L108" s="536">
        <f t="shared" si="60"/>
        <v>190000</v>
      </c>
      <c r="M108" s="537">
        <f t="shared" si="61"/>
        <v>19000100</v>
      </c>
      <c r="N108" s="25">
        <v>104</v>
      </c>
      <c r="O108" s="518">
        <f>IF(N108&gt;S!$I$8,0,N108)</f>
        <v>0</v>
      </c>
      <c r="P108" s="519">
        <f>IF(OR($O108=0,$O108&gt;S!$I$8),0,VLOOKUP($O108,S!$D$9:$AF$10,14,FALSE))</f>
        <v>0</v>
      </c>
      <c r="Q108" s="519">
        <f>IF(OR($O108=0,$O108&gt;S!$I$8),0,VLOOKUP($O108,S!$D$9:$AF$10,6,FALSE))</f>
        <v>0</v>
      </c>
      <c r="R108" s="548">
        <f>IF(OR($O108=0,$O108&gt;S!$I$8),0,VLOOKUP($O108,S!$D$9:$AF$10,24,FALSE))</f>
        <v>0</v>
      </c>
      <c r="S108" s="521">
        <f>IF(OR($O108=0,$O108&gt;S!$I$8),0,VLOOKUP($O108,S!$D$9:$AF$10,23,FALSE))</f>
        <v>0</v>
      </c>
      <c r="U108" s="24">
        <f>IF($O108=0,0,IF(V108=0,0,IF(COUNTIF(V$5:V108,V108)&gt;1,0,MAX(U$5:U107)+1)))</f>
        <v>0</v>
      </c>
      <c r="V108" s="521">
        <f>IF(OR($O108=0,$O108&gt;S!$I$8),0,VLOOKUP($O108,S!$D$9:$AF$10,22,FALSE))</f>
        <v>0</v>
      </c>
      <c r="W108" s="601"/>
      <c r="AA108" s="178"/>
      <c r="AB108" s="178"/>
      <c r="AC108" s="594"/>
      <c r="AE108" s="24">
        <f>IF($O108=0,0,IF(AF108=0,0,IF(COUNTIF(AF$5:AF108,AF108)&gt;1,0,MAX(AE$5:AE107)+1)))</f>
        <v>0</v>
      </c>
      <c r="AF108" s="521">
        <f>IF(OR($O108=0,$O108&gt;S!$I$8),0,VLOOKUP($O108,S!$D$9:$AF$10,28,FALSE))</f>
        <v>0</v>
      </c>
      <c r="AG108" s="601"/>
      <c r="AK108" s="178"/>
      <c r="AL108" s="178"/>
      <c r="AM108" s="594"/>
      <c r="AO108" s="24">
        <f>IF($O108=0,0,IF(AP108=0,0,IF(COUNTIF(AP$5:AP108,AP108)&gt;1,0,MAX(AO$5:AO107)+1)))</f>
        <v>0</v>
      </c>
      <c r="AP108" s="521">
        <f>IF(OR($O108=0,$O108&gt;S!$I$8),0,VLOOKUP($O108,S!$D$9:$AF$10,29,FALSE))</f>
        <v>0</v>
      </c>
      <c r="AQ108" s="601"/>
      <c r="AU108" s="178"/>
      <c r="AV108" s="178"/>
      <c r="AW108" s="594"/>
      <c r="AY108" s="24">
        <f>IF($O108=0,0,IF(AZ108=0,0,IF(COUNTIF(AZ$5:AZ108,AZ108)&gt;1,0,MAX(AY$5:AY107)+1)))</f>
        <v>0</v>
      </c>
      <c r="AZ108" s="521">
        <f>IF(OR($O108=0,$O108&gt;S!$I$8),0,VLOOKUP($P108,O!$O$9:$AJ$10,12,FALSE))</f>
        <v>0</v>
      </c>
      <c r="BA108" s="601"/>
      <c r="BE108" s="178"/>
      <c r="BF108" s="178"/>
      <c r="BG108" s="594"/>
    </row>
    <row r="109" spans="3:59" x14ac:dyDescent="0.2">
      <c r="C109" s="599"/>
      <c r="D109" s="599"/>
      <c r="E109" s="599"/>
      <c r="F109" s="599"/>
      <c r="G109" s="599"/>
      <c r="I109" s="534">
        <f t="shared" si="57"/>
        <v>1900</v>
      </c>
      <c r="J109" s="535">
        <f t="shared" si="58"/>
        <v>19001</v>
      </c>
      <c r="K109" s="534" t="str">
        <f t="shared" si="59"/>
        <v>190001</v>
      </c>
      <c r="L109" s="536">
        <f t="shared" si="60"/>
        <v>190000</v>
      </c>
      <c r="M109" s="537">
        <f t="shared" si="61"/>
        <v>19000100</v>
      </c>
      <c r="N109" s="25">
        <v>105</v>
      </c>
      <c r="O109" s="518">
        <f>IF(N109&gt;S!$I$8,0,N109)</f>
        <v>0</v>
      </c>
      <c r="P109" s="519">
        <f>IF(OR($O109=0,$O109&gt;S!$I$8),0,VLOOKUP($O109,S!$D$9:$AF$10,14,FALSE))</f>
        <v>0</v>
      </c>
      <c r="Q109" s="519">
        <f>IF(OR($O109=0,$O109&gt;S!$I$8),0,VLOOKUP($O109,S!$D$9:$AF$10,6,FALSE))</f>
        <v>0</v>
      </c>
      <c r="R109" s="548">
        <f>IF(OR($O109=0,$O109&gt;S!$I$8),0,VLOOKUP($O109,S!$D$9:$AF$10,24,FALSE))</f>
        <v>0</v>
      </c>
      <c r="S109" s="521">
        <f>IF(OR($O109=0,$O109&gt;S!$I$8),0,VLOOKUP($O109,S!$D$9:$AF$10,23,FALSE))</f>
        <v>0</v>
      </c>
      <c r="U109" s="24">
        <f>IF($O109=0,0,IF(V109=0,0,IF(COUNTIF(V$5:V109,V109)&gt;1,0,MAX(U$5:U108)+1)))</f>
        <v>0</v>
      </c>
      <c r="V109" s="521">
        <f>IF(OR($O109=0,$O109&gt;S!$I$8),0,VLOOKUP($O109,S!$D$9:$AF$10,22,FALSE))</f>
        <v>0</v>
      </c>
      <c r="W109" s="601"/>
      <c r="AA109" s="178"/>
      <c r="AB109" s="178"/>
      <c r="AC109" s="594"/>
      <c r="AE109" s="24">
        <f>IF($O109=0,0,IF(AF109=0,0,IF(COUNTIF(AF$5:AF109,AF109)&gt;1,0,MAX(AE$5:AE108)+1)))</f>
        <v>0</v>
      </c>
      <c r="AF109" s="521">
        <f>IF(OR($O109=0,$O109&gt;S!$I$8),0,VLOOKUP($O109,S!$D$9:$AF$10,28,FALSE))</f>
        <v>0</v>
      </c>
      <c r="AG109" s="601"/>
      <c r="AK109" s="178"/>
      <c r="AL109" s="178"/>
      <c r="AM109" s="594"/>
      <c r="AO109" s="24">
        <f>IF($O109=0,0,IF(AP109=0,0,IF(COUNTIF(AP$5:AP109,AP109)&gt;1,0,MAX(AO$5:AO108)+1)))</f>
        <v>0</v>
      </c>
      <c r="AP109" s="521">
        <f>IF(OR($O109=0,$O109&gt;S!$I$8),0,VLOOKUP($O109,S!$D$9:$AF$10,29,FALSE))</f>
        <v>0</v>
      </c>
      <c r="AQ109" s="601"/>
      <c r="AU109" s="178"/>
      <c r="AV109" s="178"/>
      <c r="AW109" s="594"/>
      <c r="AY109" s="24">
        <f>IF($O109=0,0,IF(AZ109=0,0,IF(COUNTIF(AZ$5:AZ109,AZ109)&gt;1,0,MAX(AY$5:AY108)+1)))</f>
        <v>0</v>
      </c>
      <c r="AZ109" s="521">
        <f>IF(OR($O109=0,$O109&gt;S!$I$8),0,VLOOKUP($P109,O!$O$9:$AJ$10,12,FALSE))</f>
        <v>0</v>
      </c>
      <c r="BA109" s="601"/>
      <c r="BE109" s="178"/>
      <c r="BF109" s="178"/>
      <c r="BG109" s="594"/>
    </row>
    <row r="110" spans="3:59" x14ac:dyDescent="0.2">
      <c r="C110" s="599"/>
      <c r="D110" s="599"/>
      <c r="E110" s="599"/>
      <c r="F110" s="599"/>
      <c r="G110" s="599"/>
      <c r="I110" s="534">
        <f t="shared" si="57"/>
        <v>1900</v>
      </c>
      <c r="J110" s="535">
        <f t="shared" si="58"/>
        <v>19001</v>
      </c>
      <c r="K110" s="534" t="str">
        <f t="shared" si="59"/>
        <v>190001</v>
      </c>
      <c r="L110" s="536">
        <f t="shared" si="60"/>
        <v>190000</v>
      </c>
      <c r="M110" s="537">
        <f t="shared" si="61"/>
        <v>19000100</v>
      </c>
      <c r="N110" s="25">
        <v>106</v>
      </c>
      <c r="O110" s="518">
        <f>IF(N110&gt;S!$I$8,0,N110)</f>
        <v>0</v>
      </c>
      <c r="P110" s="519">
        <f>IF(OR($O110=0,$O110&gt;S!$I$8),0,VLOOKUP($O110,S!$D$9:$AF$10,14,FALSE))</f>
        <v>0</v>
      </c>
      <c r="Q110" s="519">
        <f>IF(OR($O110=0,$O110&gt;S!$I$8),0,VLOOKUP($O110,S!$D$9:$AF$10,6,FALSE))</f>
        <v>0</v>
      </c>
      <c r="R110" s="548">
        <f>IF(OR($O110=0,$O110&gt;S!$I$8),0,VLOOKUP($O110,S!$D$9:$AF$10,24,FALSE))</f>
        <v>0</v>
      </c>
      <c r="S110" s="521">
        <f>IF(OR($O110=0,$O110&gt;S!$I$8),0,VLOOKUP($O110,S!$D$9:$AF$10,23,FALSE))</f>
        <v>0</v>
      </c>
      <c r="U110" s="24">
        <f>IF($O110=0,0,IF(V110=0,0,IF(COUNTIF(V$5:V110,V110)&gt;1,0,MAX(U$5:U109)+1)))</f>
        <v>0</v>
      </c>
      <c r="V110" s="521">
        <f>IF(OR($O110=0,$O110&gt;S!$I$8),0,VLOOKUP($O110,S!$D$9:$AF$10,22,FALSE))</f>
        <v>0</v>
      </c>
      <c r="W110" s="601"/>
      <c r="AA110" s="178"/>
      <c r="AB110" s="178"/>
      <c r="AC110" s="594"/>
      <c r="AE110" s="24">
        <f>IF($O110=0,0,IF(AF110=0,0,IF(COUNTIF(AF$5:AF110,AF110)&gt;1,0,MAX(AE$5:AE109)+1)))</f>
        <v>0</v>
      </c>
      <c r="AF110" s="521">
        <f>IF(OR($O110=0,$O110&gt;S!$I$8),0,VLOOKUP($O110,S!$D$9:$AF$10,28,FALSE))</f>
        <v>0</v>
      </c>
      <c r="AG110" s="601"/>
      <c r="AK110" s="178"/>
      <c r="AL110" s="178"/>
      <c r="AM110" s="594"/>
      <c r="AO110" s="24">
        <f>IF($O110=0,0,IF(AP110=0,0,IF(COUNTIF(AP$5:AP110,AP110)&gt;1,0,MAX(AO$5:AO109)+1)))</f>
        <v>0</v>
      </c>
      <c r="AP110" s="521">
        <f>IF(OR($O110=0,$O110&gt;S!$I$8),0,VLOOKUP($O110,S!$D$9:$AF$10,29,FALSE))</f>
        <v>0</v>
      </c>
      <c r="AQ110" s="601"/>
      <c r="AU110" s="178"/>
      <c r="AV110" s="178"/>
      <c r="AW110" s="594"/>
      <c r="AY110" s="24">
        <f>IF($O110=0,0,IF(AZ110=0,0,IF(COUNTIF(AZ$5:AZ110,AZ110)&gt;1,0,MAX(AY$5:AY109)+1)))</f>
        <v>0</v>
      </c>
      <c r="AZ110" s="521">
        <f>IF(OR($O110=0,$O110&gt;S!$I$8),0,VLOOKUP($P110,O!$O$9:$AJ$10,12,FALSE))</f>
        <v>0</v>
      </c>
      <c r="BA110" s="601"/>
      <c r="BE110" s="178"/>
      <c r="BF110" s="178"/>
      <c r="BG110" s="594"/>
    </row>
    <row r="111" spans="3:59" x14ac:dyDescent="0.2">
      <c r="C111" s="599"/>
      <c r="D111" s="599"/>
      <c r="E111" s="599"/>
      <c r="F111" s="599"/>
      <c r="G111" s="599"/>
      <c r="I111" s="534">
        <f t="shared" si="57"/>
        <v>1900</v>
      </c>
      <c r="J111" s="535">
        <f t="shared" si="58"/>
        <v>19001</v>
      </c>
      <c r="K111" s="534" t="str">
        <f t="shared" si="59"/>
        <v>190001</v>
      </c>
      <c r="L111" s="536">
        <f t="shared" si="60"/>
        <v>190000</v>
      </c>
      <c r="M111" s="537">
        <f t="shared" si="61"/>
        <v>19000100</v>
      </c>
      <c r="N111" s="25">
        <v>107</v>
      </c>
      <c r="O111" s="518">
        <f>IF(N111&gt;S!$I$8,0,N111)</f>
        <v>0</v>
      </c>
      <c r="P111" s="519">
        <f>IF(OR($O111=0,$O111&gt;S!$I$8),0,VLOOKUP($O111,S!$D$9:$AF$10,14,FALSE))</f>
        <v>0</v>
      </c>
      <c r="Q111" s="519">
        <f>IF(OR($O111=0,$O111&gt;S!$I$8),0,VLOOKUP($O111,S!$D$9:$AF$10,6,FALSE))</f>
        <v>0</v>
      </c>
      <c r="R111" s="548">
        <f>IF(OR($O111=0,$O111&gt;S!$I$8),0,VLOOKUP($O111,S!$D$9:$AF$10,24,FALSE))</f>
        <v>0</v>
      </c>
      <c r="S111" s="521">
        <f>IF(OR($O111=0,$O111&gt;S!$I$8),0,VLOOKUP($O111,S!$D$9:$AF$10,23,FALSE))</f>
        <v>0</v>
      </c>
      <c r="U111" s="24">
        <f>IF($O111=0,0,IF(V111=0,0,IF(COUNTIF(V$5:V111,V111)&gt;1,0,MAX(U$5:U110)+1)))</f>
        <v>0</v>
      </c>
      <c r="V111" s="521">
        <f>IF(OR($O111=0,$O111&gt;S!$I$8),0,VLOOKUP($O111,S!$D$9:$AF$10,22,FALSE))</f>
        <v>0</v>
      </c>
      <c r="W111" s="601"/>
      <c r="AA111" s="178"/>
      <c r="AB111" s="178"/>
      <c r="AC111" s="594"/>
      <c r="AE111" s="24">
        <f>IF($O111=0,0,IF(AF111=0,0,IF(COUNTIF(AF$5:AF111,AF111)&gt;1,0,MAX(AE$5:AE110)+1)))</f>
        <v>0</v>
      </c>
      <c r="AF111" s="521">
        <f>IF(OR($O111=0,$O111&gt;S!$I$8),0,VLOOKUP($O111,S!$D$9:$AF$10,28,FALSE))</f>
        <v>0</v>
      </c>
      <c r="AG111" s="601"/>
      <c r="AK111" s="178"/>
      <c r="AL111" s="178"/>
      <c r="AM111" s="594"/>
      <c r="AO111" s="24">
        <f>IF($O111=0,0,IF(AP111=0,0,IF(COUNTIF(AP$5:AP111,AP111)&gt;1,0,MAX(AO$5:AO110)+1)))</f>
        <v>0</v>
      </c>
      <c r="AP111" s="521">
        <f>IF(OR($O111=0,$O111&gt;S!$I$8),0,VLOOKUP($O111,S!$D$9:$AF$10,29,FALSE))</f>
        <v>0</v>
      </c>
      <c r="AQ111" s="601"/>
      <c r="AU111" s="178"/>
      <c r="AV111" s="178"/>
      <c r="AW111" s="594"/>
      <c r="AY111" s="24">
        <f>IF($O111=0,0,IF(AZ111=0,0,IF(COUNTIF(AZ$5:AZ111,AZ111)&gt;1,0,MAX(AY$5:AY110)+1)))</f>
        <v>0</v>
      </c>
      <c r="AZ111" s="521">
        <f>IF(OR($O111=0,$O111&gt;S!$I$8),0,VLOOKUP($P111,O!$O$9:$AJ$10,12,FALSE))</f>
        <v>0</v>
      </c>
      <c r="BA111" s="601"/>
      <c r="BE111" s="178"/>
      <c r="BF111" s="178"/>
      <c r="BG111" s="594"/>
    </row>
    <row r="112" spans="3:59" x14ac:dyDescent="0.2">
      <c r="C112" s="599"/>
      <c r="D112" s="599"/>
      <c r="E112" s="599"/>
      <c r="F112" s="599"/>
      <c r="G112" s="599"/>
      <c r="I112" s="534">
        <f t="shared" si="57"/>
        <v>1900</v>
      </c>
      <c r="J112" s="535">
        <f t="shared" si="58"/>
        <v>19001</v>
      </c>
      <c r="K112" s="534" t="str">
        <f t="shared" si="59"/>
        <v>190001</v>
      </c>
      <c r="L112" s="536">
        <f t="shared" si="60"/>
        <v>190000</v>
      </c>
      <c r="M112" s="537">
        <f t="shared" si="61"/>
        <v>19000100</v>
      </c>
      <c r="N112" s="25">
        <v>108</v>
      </c>
      <c r="O112" s="518">
        <f>IF(N112&gt;S!$I$8,0,N112)</f>
        <v>0</v>
      </c>
      <c r="P112" s="519">
        <f>IF(OR($O112=0,$O112&gt;S!$I$8),0,VLOOKUP($O112,S!$D$9:$AF$10,14,FALSE))</f>
        <v>0</v>
      </c>
      <c r="Q112" s="519">
        <f>IF(OR($O112=0,$O112&gt;S!$I$8),0,VLOOKUP($O112,S!$D$9:$AF$10,6,FALSE))</f>
        <v>0</v>
      </c>
      <c r="R112" s="548">
        <f>IF(OR($O112=0,$O112&gt;S!$I$8),0,VLOOKUP($O112,S!$D$9:$AF$10,24,FALSE))</f>
        <v>0</v>
      </c>
      <c r="S112" s="521">
        <f>IF(OR($O112=0,$O112&gt;S!$I$8),0,VLOOKUP($O112,S!$D$9:$AF$10,23,FALSE))</f>
        <v>0</v>
      </c>
      <c r="U112" s="24">
        <f>IF($O112=0,0,IF(V112=0,0,IF(COUNTIF(V$5:V112,V112)&gt;1,0,MAX(U$5:U111)+1)))</f>
        <v>0</v>
      </c>
      <c r="V112" s="521">
        <f>IF(OR($O112=0,$O112&gt;S!$I$8),0,VLOOKUP($O112,S!$D$9:$AF$10,22,FALSE))</f>
        <v>0</v>
      </c>
      <c r="W112" s="601"/>
      <c r="AA112" s="178"/>
      <c r="AB112" s="178"/>
      <c r="AC112" s="594"/>
      <c r="AE112" s="24">
        <f>IF($O112=0,0,IF(AF112=0,0,IF(COUNTIF(AF$5:AF112,AF112)&gt;1,0,MAX(AE$5:AE111)+1)))</f>
        <v>0</v>
      </c>
      <c r="AF112" s="521">
        <f>IF(OR($O112=0,$O112&gt;S!$I$8),0,VLOOKUP($O112,S!$D$9:$AF$10,28,FALSE))</f>
        <v>0</v>
      </c>
      <c r="AG112" s="601"/>
      <c r="AK112" s="178"/>
      <c r="AL112" s="178"/>
      <c r="AM112" s="594"/>
      <c r="AO112" s="24">
        <f>IF($O112=0,0,IF(AP112=0,0,IF(COUNTIF(AP$5:AP112,AP112)&gt;1,0,MAX(AO$5:AO111)+1)))</f>
        <v>0</v>
      </c>
      <c r="AP112" s="521">
        <f>IF(OR($O112=0,$O112&gt;S!$I$8),0,VLOOKUP($O112,S!$D$9:$AF$10,29,FALSE))</f>
        <v>0</v>
      </c>
      <c r="AQ112" s="601"/>
      <c r="AU112" s="178"/>
      <c r="AV112" s="178"/>
      <c r="AW112" s="594"/>
      <c r="AY112" s="24">
        <f>IF($O112=0,0,IF(AZ112=0,0,IF(COUNTIF(AZ$5:AZ112,AZ112)&gt;1,0,MAX(AY$5:AY111)+1)))</f>
        <v>0</v>
      </c>
      <c r="AZ112" s="521">
        <f>IF(OR($O112=0,$O112&gt;S!$I$8),0,VLOOKUP($P112,O!$O$9:$AJ$10,12,FALSE))</f>
        <v>0</v>
      </c>
      <c r="BA112" s="601"/>
      <c r="BE112" s="178"/>
      <c r="BF112" s="178"/>
      <c r="BG112" s="594"/>
    </row>
    <row r="113" spans="3:59" x14ac:dyDescent="0.2">
      <c r="C113" s="599"/>
      <c r="D113" s="599"/>
      <c r="E113" s="599"/>
      <c r="F113" s="599"/>
      <c r="G113" s="599"/>
      <c r="I113" s="534">
        <f t="shared" si="57"/>
        <v>1900</v>
      </c>
      <c r="J113" s="535">
        <f t="shared" si="58"/>
        <v>19001</v>
      </c>
      <c r="K113" s="534" t="str">
        <f t="shared" si="59"/>
        <v>190001</v>
      </c>
      <c r="L113" s="536">
        <f t="shared" si="60"/>
        <v>190000</v>
      </c>
      <c r="M113" s="537">
        <f t="shared" si="61"/>
        <v>19000100</v>
      </c>
      <c r="N113" s="25">
        <v>109</v>
      </c>
      <c r="O113" s="518">
        <f>IF(N113&gt;S!$I$8,0,N113)</f>
        <v>0</v>
      </c>
      <c r="P113" s="519">
        <f>IF(OR($O113=0,$O113&gt;S!$I$8),0,VLOOKUP($O113,S!$D$9:$AF$10,14,FALSE))</f>
        <v>0</v>
      </c>
      <c r="Q113" s="519">
        <f>IF(OR($O113=0,$O113&gt;S!$I$8),0,VLOOKUP($O113,S!$D$9:$AF$10,6,FALSE))</f>
        <v>0</v>
      </c>
      <c r="R113" s="548">
        <f>IF(OR($O113=0,$O113&gt;S!$I$8),0,VLOOKUP($O113,S!$D$9:$AF$10,24,FALSE))</f>
        <v>0</v>
      </c>
      <c r="S113" s="521">
        <f>IF(OR($O113=0,$O113&gt;S!$I$8),0,VLOOKUP($O113,S!$D$9:$AF$10,23,FALSE))</f>
        <v>0</v>
      </c>
      <c r="U113" s="24">
        <f>IF($O113=0,0,IF(V113=0,0,IF(COUNTIF(V$5:V113,V113)&gt;1,0,MAX(U$5:U112)+1)))</f>
        <v>0</v>
      </c>
      <c r="V113" s="521">
        <f>IF(OR($O113=0,$O113&gt;S!$I$8),0,VLOOKUP($O113,S!$D$9:$AF$10,22,FALSE))</f>
        <v>0</v>
      </c>
      <c r="W113" s="601"/>
      <c r="AA113" s="178"/>
      <c r="AB113" s="178"/>
      <c r="AC113" s="594"/>
      <c r="AE113" s="24">
        <f>IF($O113=0,0,IF(AF113=0,0,IF(COUNTIF(AF$5:AF113,AF113)&gt;1,0,MAX(AE$5:AE112)+1)))</f>
        <v>0</v>
      </c>
      <c r="AF113" s="521">
        <f>IF(OR($O113=0,$O113&gt;S!$I$8),0,VLOOKUP($O113,S!$D$9:$AF$10,28,FALSE))</f>
        <v>0</v>
      </c>
      <c r="AG113" s="601"/>
      <c r="AK113" s="178"/>
      <c r="AL113" s="178"/>
      <c r="AM113" s="594"/>
      <c r="AO113" s="24">
        <f>IF($O113=0,0,IF(AP113=0,0,IF(COUNTIF(AP$5:AP113,AP113)&gt;1,0,MAX(AO$5:AO112)+1)))</f>
        <v>0</v>
      </c>
      <c r="AP113" s="521">
        <f>IF(OR($O113=0,$O113&gt;S!$I$8),0,VLOOKUP($O113,S!$D$9:$AF$10,29,FALSE))</f>
        <v>0</v>
      </c>
      <c r="AQ113" s="601"/>
      <c r="AU113" s="178"/>
      <c r="AV113" s="178"/>
      <c r="AW113" s="594"/>
      <c r="AY113" s="24">
        <f>IF($O113=0,0,IF(AZ113=0,0,IF(COUNTIF(AZ$5:AZ113,AZ113)&gt;1,0,MAX(AY$5:AY112)+1)))</f>
        <v>0</v>
      </c>
      <c r="AZ113" s="521">
        <f>IF(OR($O113=0,$O113&gt;S!$I$8),0,VLOOKUP($P113,O!$O$9:$AJ$10,12,FALSE))</f>
        <v>0</v>
      </c>
      <c r="BA113" s="601"/>
      <c r="BE113" s="178"/>
      <c r="BF113" s="178"/>
      <c r="BG113" s="594"/>
    </row>
    <row r="114" spans="3:59" x14ac:dyDescent="0.2">
      <c r="C114" s="599"/>
      <c r="D114" s="599"/>
      <c r="E114" s="599"/>
      <c r="F114" s="599"/>
      <c r="G114" s="599"/>
      <c r="I114" s="534">
        <f t="shared" si="57"/>
        <v>1900</v>
      </c>
      <c r="J114" s="535">
        <f t="shared" si="58"/>
        <v>19001</v>
      </c>
      <c r="K114" s="534" t="str">
        <f t="shared" si="59"/>
        <v>190001</v>
      </c>
      <c r="L114" s="536">
        <f t="shared" si="60"/>
        <v>190000</v>
      </c>
      <c r="M114" s="537">
        <f t="shared" si="61"/>
        <v>19000100</v>
      </c>
      <c r="N114" s="25">
        <v>110</v>
      </c>
      <c r="O114" s="518">
        <f>IF(N114&gt;S!$I$8,0,N114)</f>
        <v>0</v>
      </c>
      <c r="P114" s="519">
        <f>IF(OR($O114=0,$O114&gt;S!$I$8),0,VLOOKUP($O114,S!$D$9:$AF$10,14,FALSE))</f>
        <v>0</v>
      </c>
      <c r="Q114" s="519">
        <f>IF(OR($O114=0,$O114&gt;S!$I$8),0,VLOOKUP($O114,S!$D$9:$AF$10,6,FALSE))</f>
        <v>0</v>
      </c>
      <c r="R114" s="548">
        <f>IF(OR($O114=0,$O114&gt;S!$I$8),0,VLOOKUP($O114,S!$D$9:$AF$10,24,FALSE))</f>
        <v>0</v>
      </c>
      <c r="S114" s="521">
        <f>IF(OR($O114=0,$O114&gt;S!$I$8),0,VLOOKUP($O114,S!$D$9:$AF$10,23,FALSE))</f>
        <v>0</v>
      </c>
      <c r="U114" s="24">
        <f>IF($O114=0,0,IF(V114=0,0,IF(COUNTIF(V$5:V114,V114)&gt;1,0,MAX(U$5:U113)+1)))</f>
        <v>0</v>
      </c>
      <c r="V114" s="521">
        <f>IF(OR($O114=0,$O114&gt;S!$I$8),0,VLOOKUP($O114,S!$D$9:$AF$10,22,FALSE))</f>
        <v>0</v>
      </c>
      <c r="W114" s="601"/>
      <c r="AA114" s="178"/>
      <c r="AB114" s="178"/>
      <c r="AC114" s="594"/>
      <c r="AE114" s="24">
        <f>IF($O114=0,0,IF(AF114=0,0,IF(COUNTIF(AF$5:AF114,AF114)&gt;1,0,MAX(AE$5:AE113)+1)))</f>
        <v>0</v>
      </c>
      <c r="AF114" s="521">
        <f>IF(OR($O114=0,$O114&gt;S!$I$8),0,VLOOKUP($O114,S!$D$9:$AF$10,28,FALSE))</f>
        <v>0</v>
      </c>
      <c r="AG114" s="601"/>
      <c r="AK114" s="178"/>
      <c r="AL114" s="178"/>
      <c r="AM114" s="594"/>
      <c r="AO114" s="24">
        <f>IF($O114=0,0,IF(AP114=0,0,IF(COUNTIF(AP$5:AP114,AP114)&gt;1,0,MAX(AO$5:AO113)+1)))</f>
        <v>0</v>
      </c>
      <c r="AP114" s="521">
        <f>IF(OR($O114=0,$O114&gt;S!$I$8),0,VLOOKUP($O114,S!$D$9:$AF$10,29,FALSE))</f>
        <v>0</v>
      </c>
      <c r="AQ114" s="601"/>
      <c r="AU114" s="178"/>
      <c r="AV114" s="178"/>
      <c r="AW114" s="594"/>
      <c r="AY114" s="24">
        <f>IF($O114=0,0,IF(AZ114=0,0,IF(COUNTIF(AZ$5:AZ114,AZ114)&gt;1,0,MAX(AY$5:AY113)+1)))</f>
        <v>0</v>
      </c>
      <c r="AZ114" s="521">
        <f>IF(OR($O114=0,$O114&gt;S!$I$8),0,VLOOKUP($P114,O!$O$9:$AJ$10,12,FALSE))</f>
        <v>0</v>
      </c>
      <c r="BA114" s="601"/>
      <c r="BE114" s="178"/>
      <c r="BF114" s="178"/>
      <c r="BG114" s="594"/>
    </row>
    <row r="115" spans="3:59" x14ac:dyDescent="0.2">
      <c r="C115" s="599"/>
      <c r="D115" s="599"/>
      <c r="E115" s="599"/>
      <c r="F115" s="599"/>
      <c r="G115" s="599"/>
      <c r="I115" s="534">
        <f t="shared" si="57"/>
        <v>1900</v>
      </c>
      <c r="J115" s="535">
        <f t="shared" si="58"/>
        <v>19001</v>
      </c>
      <c r="K115" s="534" t="str">
        <f t="shared" si="59"/>
        <v>190001</v>
      </c>
      <c r="L115" s="536">
        <f t="shared" si="60"/>
        <v>190000</v>
      </c>
      <c r="M115" s="537">
        <f t="shared" si="61"/>
        <v>19000100</v>
      </c>
      <c r="N115" s="25">
        <v>111</v>
      </c>
      <c r="O115" s="518">
        <f>IF(N115&gt;S!$I$8,0,N115)</f>
        <v>0</v>
      </c>
      <c r="P115" s="519">
        <f>IF(OR($O115=0,$O115&gt;S!$I$8),0,VLOOKUP($O115,S!$D$9:$AF$10,14,FALSE))</f>
        <v>0</v>
      </c>
      <c r="Q115" s="519">
        <f>IF(OR($O115=0,$O115&gt;S!$I$8),0,VLOOKUP($O115,S!$D$9:$AF$10,6,FALSE))</f>
        <v>0</v>
      </c>
      <c r="R115" s="548">
        <f>IF(OR($O115=0,$O115&gt;S!$I$8),0,VLOOKUP($O115,S!$D$9:$AF$10,24,FALSE))</f>
        <v>0</v>
      </c>
      <c r="S115" s="521">
        <f>IF(OR($O115=0,$O115&gt;S!$I$8),0,VLOOKUP($O115,S!$D$9:$AF$10,23,FALSE))</f>
        <v>0</v>
      </c>
      <c r="U115" s="24">
        <f>IF($O115=0,0,IF(V115=0,0,IF(COUNTIF(V$5:V115,V115)&gt;1,0,MAX(U$5:U114)+1)))</f>
        <v>0</v>
      </c>
      <c r="V115" s="521">
        <f>IF(OR($O115=0,$O115&gt;S!$I$8),0,VLOOKUP($O115,S!$D$9:$AF$10,22,FALSE))</f>
        <v>0</v>
      </c>
      <c r="W115" s="601"/>
      <c r="AA115" s="178"/>
      <c r="AB115" s="178"/>
      <c r="AC115" s="594"/>
      <c r="AE115" s="24">
        <f>IF($O115=0,0,IF(AF115=0,0,IF(COUNTIF(AF$5:AF115,AF115)&gt;1,0,MAX(AE$5:AE114)+1)))</f>
        <v>0</v>
      </c>
      <c r="AF115" s="521">
        <f>IF(OR($O115=0,$O115&gt;S!$I$8),0,VLOOKUP($O115,S!$D$9:$AF$10,28,FALSE))</f>
        <v>0</v>
      </c>
      <c r="AG115" s="601"/>
      <c r="AK115" s="178"/>
      <c r="AL115" s="178"/>
      <c r="AM115" s="594"/>
      <c r="AO115" s="24">
        <f>IF($O115=0,0,IF(AP115=0,0,IF(COUNTIF(AP$5:AP115,AP115)&gt;1,0,MAX(AO$5:AO114)+1)))</f>
        <v>0</v>
      </c>
      <c r="AP115" s="521">
        <f>IF(OR($O115=0,$O115&gt;S!$I$8),0,VLOOKUP($O115,S!$D$9:$AF$10,29,FALSE))</f>
        <v>0</v>
      </c>
      <c r="AQ115" s="601"/>
      <c r="AU115" s="178"/>
      <c r="AV115" s="178"/>
      <c r="AW115" s="594"/>
      <c r="AY115" s="24">
        <f>IF($O115=0,0,IF(AZ115=0,0,IF(COUNTIF(AZ$5:AZ115,AZ115)&gt;1,0,MAX(AY$5:AY114)+1)))</f>
        <v>0</v>
      </c>
      <c r="AZ115" s="521">
        <f>IF(OR($O115=0,$O115&gt;S!$I$8),0,VLOOKUP($P115,O!$O$9:$AJ$10,12,FALSE))</f>
        <v>0</v>
      </c>
      <c r="BA115" s="601"/>
      <c r="BE115" s="178"/>
      <c r="BF115" s="178"/>
      <c r="BG115" s="594"/>
    </row>
    <row r="116" spans="3:59" x14ac:dyDescent="0.2">
      <c r="C116" s="599"/>
      <c r="D116" s="599"/>
      <c r="E116" s="599"/>
      <c r="F116" s="599"/>
      <c r="G116" s="599"/>
      <c r="I116" s="534">
        <f t="shared" si="57"/>
        <v>1900</v>
      </c>
      <c r="J116" s="535">
        <f t="shared" si="58"/>
        <v>19001</v>
      </c>
      <c r="K116" s="534" t="str">
        <f t="shared" si="59"/>
        <v>190001</v>
      </c>
      <c r="L116" s="536">
        <f t="shared" si="60"/>
        <v>190000</v>
      </c>
      <c r="M116" s="537">
        <f t="shared" si="61"/>
        <v>19000100</v>
      </c>
      <c r="N116" s="25">
        <v>112</v>
      </c>
      <c r="O116" s="518">
        <f>IF(N116&gt;S!$I$8,0,N116)</f>
        <v>0</v>
      </c>
      <c r="P116" s="519">
        <f>IF(OR($O116=0,$O116&gt;S!$I$8),0,VLOOKUP($O116,S!$D$9:$AF$10,14,FALSE))</f>
        <v>0</v>
      </c>
      <c r="Q116" s="519">
        <f>IF(OR($O116=0,$O116&gt;S!$I$8),0,VLOOKUP($O116,S!$D$9:$AF$10,6,FALSE))</f>
        <v>0</v>
      </c>
      <c r="R116" s="548">
        <f>IF(OR($O116=0,$O116&gt;S!$I$8),0,VLOOKUP($O116,S!$D$9:$AF$10,24,FALSE))</f>
        <v>0</v>
      </c>
      <c r="S116" s="521">
        <f>IF(OR($O116=0,$O116&gt;S!$I$8),0,VLOOKUP($O116,S!$D$9:$AF$10,23,FALSE))</f>
        <v>0</v>
      </c>
      <c r="U116" s="24">
        <f>IF($O116=0,0,IF(V116=0,0,IF(COUNTIF(V$5:V116,V116)&gt;1,0,MAX(U$5:U115)+1)))</f>
        <v>0</v>
      </c>
      <c r="V116" s="521">
        <f>IF(OR($O116=0,$O116&gt;S!$I$8),0,VLOOKUP($O116,S!$D$9:$AF$10,22,FALSE))</f>
        <v>0</v>
      </c>
      <c r="W116" s="601"/>
      <c r="AA116" s="178"/>
      <c r="AB116" s="178"/>
      <c r="AC116" s="594"/>
      <c r="AE116" s="24">
        <f>IF($O116=0,0,IF(AF116=0,0,IF(COUNTIF(AF$5:AF116,AF116)&gt;1,0,MAX(AE$5:AE115)+1)))</f>
        <v>0</v>
      </c>
      <c r="AF116" s="521">
        <f>IF(OR($O116=0,$O116&gt;S!$I$8),0,VLOOKUP($O116,S!$D$9:$AF$10,28,FALSE))</f>
        <v>0</v>
      </c>
      <c r="AG116" s="601"/>
      <c r="AK116" s="178"/>
      <c r="AL116" s="178"/>
      <c r="AM116" s="594"/>
      <c r="AO116" s="24">
        <f>IF($O116=0,0,IF(AP116=0,0,IF(COUNTIF(AP$5:AP116,AP116)&gt;1,0,MAX(AO$5:AO115)+1)))</f>
        <v>0</v>
      </c>
      <c r="AP116" s="521">
        <f>IF(OR($O116=0,$O116&gt;S!$I$8),0,VLOOKUP($O116,S!$D$9:$AF$10,29,FALSE))</f>
        <v>0</v>
      </c>
      <c r="AQ116" s="601"/>
      <c r="AU116" s="178"/>
      <c r="AV116" s="178"/>
      <c r="AW116" s="594"/>
      <c r="AY116" s="24">
        <f>IF($O116=0,0,IF(AZ116=0,0,IF(COUNTIF(AZ$5:AZ116,AZ116)&gt;1,0,MAX(AY$5:AY115)+1)))</f>
        <v>0</v>
      </c>
      <c r="AZ116" s="521">
        <f>IF(OR($O116=0,$O116&gt;S!$I$8),0,VLOOKUP($P116,O!$O$9:$AJ$10,12,FALSE))</f>
        <v>0</v>
      </c>
      <c r="BA116" s="601"/>
      <c r="BE116" s="178"/>
      <c r="BF116" s="178"/>
      <c r="BG116" s="594"/>
    </row>
    <row r="117" spans="3:59" x14ac:dyDescent="0.2">
      <c r="C117" s="599"/>
      <c r="D117" s="599"/>
      <c r="E117" s="599"/>
      <c r="F117" s="599"/>
      <c r="G117" s="599"/>
      <c r="I117" s="534">
        <f t="shared" si="57"/>
        <v>1900</v>
      </c>
      <c r="J117" s="535">
        <f t="shared" si="58"/>
        <v>19001</v>
      </c>
      <c r="K117" s="534" t="str">
        <f t="shared" si="59"/>
        <v>190001</v>
      </c>
      <c r="L117" s="536">
        <f t="shared" si="60"/>
        <v>190000</v>
      </c>
      <c r="M117" s="537">
        <f t="shared" si="61"/>
        <v>19000100</v>
      </c>
      <c r="N117" s="25">
        <v>113</v>
      </c>
      <c r="O117" s="518">
        <f>IF(N117&gt;S!$I$8,0,N117)</f>
        <v>0</v>
      </c>
      <c r="P117" s="519">
        <f>IF(OR($O117=0,$O117&gt;S!$I$8),0,VLOOKUP($O117,S!$D$9:$AF$10,14,FALSE))</f>
        <v>0</v>
      </c>
      <c r="Q117" s="519">
        <f>IF(OR($O117=0,$O117&gt;S!$I$8),0,VLOOKUP($O117,S!$D$9:$AF$10,6,FALSE))</f>
        <v>0</v>
      </c>
      <c r="R117" s="548">
        <f>IF(OR($O117=0,$O117&gt;S!$I$8),0,VLOOKUP($O117,S!$D$9:$AF$10,24,FALSE))</f>
        <v>0</v>
      </c>
      <c r="S117" s="521">
        <f>IF(OR($O117=0,$O117&gt;S!$I$8),0,VLOOKUP($O117,S!$D$9:$AF$10,23,FALSE))</f>
        <v>0</v>
      </c>
      <c r="U117" s="24">
        <f>IF($O117=0,0,IF(V117=0,0,IF(COUNTIF(V$5:V117,V117)&gt;1,0,MAX(U$5:U116)+1)))</f>
        <v>0</v>
      </c>
      <c r="V117" s="521">
        <f>IF(OR($O117=0,$O117&gt;S!$I$8),0,VLOOKUP($O117,S!$D$9:$AF$10,22,FALSE))</f>
        <v>0</v>
      </c>
      <c r="W117" s="601"/>
      <c r="AA117" s="178"/>
      <c r="AB117" s="178"/>
      <c r="AC117" s="594"/>
      <c r="AE117" s="24">
        <f>IF($O117=0,0,IF(AF117=0,0,IF(COUNTIF(AF$5:AF117,AF117)&gt;1,0,MAX(AE$5:AE116)+1)))</f>
        <v>0</v>
      </c>
      <c r="AF117" s="521">
        <f>IF(OR($O117=0,$O117&gt;S!$I$8),0,VLOOKUP($O117,S!$D$9:$AF$10,28,FALSE))</f>
        <v>0</v>
      </c>
      <c r="AG117" s="601"/>
      <c r="AK117" s="178"/>
      <c r="AL117" s="178"/>
      <c r="AM117" s="594"/>
      <c r="AO117" s="24">
        <f>IF($O117=0,0,IF(AP117=0,0,IF(COUNTIF(AP$5:AP117,AP117)&gt;1,0,MAX(AO$5:AO116)+1)))</f>
        <v>0</v>
      </c>
      <c r="AP117" s="521">
        <f>IF(OR($O117=0,$O117&gt;S!$I$8),0,VLOOKUP($O117,S!$D$9:$AF$10,29,FALSE))</f>
        <v>0</v>
      </c>
      <c r="AQ117" s="601"/>
      <c r="AU117" s="178"/>
      <c r="AV117" s="178"/>
      <c r="AW117" s="594"/>
      <c r="AY117" s="24">
        <f>IF($O117=0,0,IF(AZ117=0,0,IF(COUNTIF(AZ$5:AZ117,AZ117)&gt;1,0,MAX(AY$5:AY116)+1)))</f>
        <v>0</v>
      </c>
      <c r="AZ117" s="521">
        <f>IF(OR($O117=0,$O117&gt;S!$I$8),0,VLOOKUP($P117,O!$O$9:$AJ$10,12,FALSE))</f>
        <v>0</v>
      </c>
      <c r="BA117" s="601"/>
      <c r="BE117" s="178"/>
      <c r="BF117" s="178"/>
      <c r="BG117" s="594"/>
    </row>
    <row r="118" spans="3:59" x14ac:dyDescent="0.2">
      <c r="C118" s="599"/>
      <c r="D118" s="599"/>
      <c r="E118" s="599"/>
      <c r="F118" s="599"/>
      <c r="G118" s="599"/>
      <c r="I118" s="534">
        <f t="shared" si="57"/>
        <v>1900</v>
      </c>
      <c r="J118" s="535">
        <f t="shared" si="58"/>
        <v>19001</v>
      </c>
      <c r="K118" s="534" t="str">
        <f t="shared" si="59"/>
        <v>190001</v>
      </c>
      <c r="L118" s="536">
        <f t="shared" si="60"/>
        <v>190000</v>
      </c>
      <c r="M118" s="537">
        <f t="shared" si="61"/>
        <v>19000100</v>
      </c>
      <c r="N118" s="25">
        <v>114</v>
      </c>
      <c r="O118" s="518">
        <f>IF(N118&gt;S!$I$8,0,N118)</f>
        <v>0</v>
      </c>
      <c r="P118" s="519">
        <f>IF(OR($O118=0,$O118&gt;S!$I$8),0,VLOOKUP($O118,S!$D$9:$AF$10,14,FALSE))</f>
        <v>0</v>
      </c>
      <c r="Q118" s="519">
        <f>IF(OR($O118=0,$O118&gt;S!$I$8),0,VLOOKUP($O118,S!$D$9:$AF$10,6,FALSE))</f>
        <v>0</v>
      </c>
      <c r="R118" s="548">
        <f>IF(OR($O118=0,$O118&gt;S!$I$8),0,VLOOKUP($O118,S!$D$9:$AF$10,24,FALSE))</f>
        <v>0</v>
      </c>
      <c r="S118" s="521">
        <f>IF(OR($O118=0,$O118&gt;S!$I$8),0,VLOOKUP($O118,S!$D$9:$AF$10,23,FALSE))</f>
        <v>0</v>
      </c>
      <c r="U118" s="24">
        <f>IF($O118=0,0,IF(V118=0,0,IF(COUNTIF(V$5:V118,V118)&gt;1,0,MAX(U$5:U117)+1)))</f>
        <v>0</v>
      </c>
      <c r="V118" s="521">
        <f>IF(OR($O118=0,$O118&gt;S!$I$8),0,VLOOKUP($O118,S!$D$9:$AF$10,22,FALSE))</f>
        <v>0</v>
      </c>
      <c r="W118" s="601"/>
      <c r="AA118" s="178"/>
      <c r="AB118" s="178"/>
      <c r="AC118" s="594"/>
      <c r="AE118" s="24">
        <f>IF($O118=0,0,IF(AF118=0,0,IF(COUNTIF(AF$5:AF118,AF118)&gt;1,0,MAX(AE$5:AE117)+1)))</f>
        <v>0</v>
      </c>
      <c r="AF118" s="521">
        <f>IF(OR($O118=0,$O118&gt;S!$I$8),0,VLOOKUP($O118,S!$D$9:$AF$10,28,FALSE))</f>
        <v>0</v>
      </c>
      <c r="AG118" s="601"/>
      <c r="AK118" s="178"/>
      <c r="AL118" s="178"/>
      <c r="AM118" s="594"/>
      <c r="AO118" s="24">
        <f>IF($O118=0,0,IF(AP118=0,0,IF(COUNTIF(AP$5:AP118,AP118)&gt;1,0,MAX(AO$5:AO117)+1)))</f>
        <v>0</v>
      </c>
      <c r="AP118" s="521">
        <f>IF(OR($O118=0,$O118&gt;S!$I$8),0,VLOOKUP($O118,S!$D$9:$AF$10,29,FALSE))</f>
        <v>0</v>
      </c>
      <c r="AQ118" s="601"/>
      <c r="AU118" s="178"/>
      <c r="AV118" s="178"/>
      <c r="AW118" s="594"/>
      <c r="AY118" s="24">
        <f>IF($O118=0,0,IF(AZ118=0,0,IF(COUNTIF(AZ$5:AZ118,AZ118)&gt;1,0,MAX(AY$5:AY117)+1)))</f>
        <v>0</v>
      </c>
      <c r="AZ118" s="521">
        <f>IF(OR($O118=0,$O118&gt;S!$I$8),0,VLOOKUP($P118,O!$O$9:$AJ$10,12,FALSE))</f>
        <v>0</v>
      </c>
      <c r="BA118" s="601"/>
      <c r="BE118" s="178"/>
      <c r="BF118" s="178"/>
      <c r="BG118" s="594"/>
    </row>
    <row r="119" spans="3:59" x14ac:dyDescent="0.2">
      <c r="C119" s="599"/>
      <c r="D119" s="599"/>
      <c r="E119" s="599"/>
      <c r="F119" s="599"/>
      <c r="G119" s="599"/>
      <c r="I119" s="534">
        <f t="shared" si="57"/>
        <v>1900</v>
      </c>
      <c r="J119" s="535">
        <f t="shared" si="58"/>
        <v>19001</v>
      </c>
      <c r="K119" s="534" t="str">
        <f t="shared" si="59"/>
        <v>190001</v>
      </c>
      <c r="L119" s="536">
        <f t="shared" si="60"/>
        <v>190000</v>
      </c>
      <c r="M119" s="537">
        <f t="shared" si="61"/>
        <v>19000100</v>
      </c>
      <c r="N119" s="25">
        <v>115</v>
      </c>
      <c r="O119" s="518">
        <f>IF(N119&gt;S!$I$8,0,N119)</f>
        <v>0</v>
      </c>
      <c r="P119" s="519">
        <f>IF(OR($O119=0,$O119&gt;S!$I$8),0,VLOOKUP($O119,S!$D$9:$AF$10,14,FALSE))</f>
        <v>0</v>
      </c>
      <c r="Q119" s="519">
        <f>IF(OR($O119=0,$O119&gt;S!$I$8),0,VLOOKUP($O119,S!$D$9:$AF$10,6,FALSE))</f>
        <v>0</v>
      </c>
      <c r="R119" s="548">
        <f>IF(OR($O119=0,$O119&gt;S!$I$8),0,VLOOKUP($O119,S!$D$9:$AF$10,24,FALSE))</f>
        <v>0</v>
      </c>
      <c r="S119" s="521">
        <f>IF(OR($O119=0,$O119&gt;S!$I$8),0,VLOOKUP($O119,S!$D$9:$AF$10,23,FALSE))</f>
        <v>0</v>
      </c>
      <c r="U119" s="24">
        <f>IF($O119=0,0,IF(V119=0,0,IF(COUNTIF(V$5:V119,V119)&gt;1,0,MAX(U$5:U118)+1)))</f>
        <v>0</v>
      </c>
      <c r="V119" s="521">
        <f>IF(OR($O119=0,$O119&gt;S!$I$8),0,VLOOKUP($O119,S!$D$9:$AF$10,22,FALSE))</f>
        <v>0</v>
      </c>
      <c r="W119" s="601"/>
      <c r="AA119" s="178"/>
      <c r="AB119" s="178"/>
      <c r="AC119" s="594"/>
      <c r="AE119" s="24">
        <f>IF($O119=0,0,IF(AF119=0,0,IF(COUNTIF(AF$5:AF119,AF119)&gt;1,0,MAX(AE$5:AE118)+1)))</f>
        <v>0</v>
      </c>
      <c r="AF119" s="521">
        <f>IF(OR($O119=0,$O119&gt;S!$I$8),0,VLOOKUP($O119,S!$D$9:$AF$10,28,FALSE))</f>
        <v>0</v>
      </c>
      <c r="AG119" s="601"/>
      <c r="AK119" s="178"/>
      <c r="AL119" s="178"/>
      <c r="AM119" s="594"/>
      <c r="AO119" s="24">
        <f>IF($O119=0,0,IF(AP119=0,0,IF(COUNTIF(AP$5:AP119,AP119)&gt;1,0,MAX(AO$5:AO118)+1)))</f>
        <v>0</v>
      </c>
      <c r="AP119" s="521">
        <f>IF(OR($O119=0,$O119&gt;S!$I$8),0,VLOOKUP($O119,S!$D$9:$AF$10,29,FALSE))</f>
        <v>0</v>
      </c>
      <c r="AQ119" s="601"/>
      <c r="AU119" s="178"/>
      <c r="AV119" s="178"/>
      <c r="AW119" s="594"/>
      <c r="AY119" s="24">
        <f>IF($O119=0,0,IF(AZ119=0,0,IF(COUNTIF(AZ$5:AZ119,AZ119)&gt;1,0,MAX(AY$5:AY118)+1)))</f>
        <v>0</v>
      </c>
      <c r="AZ119" s="521">
        <f>IF(OR($O119=0,$O119&gt;S!$I$8),0,VLOOKUP($P119,O!$O$9:$AJ$10,12,FALSE))</f>
        <v>0</v>
      </c>
      <c r="BA119" s="601"/>
      <c r="BE119" s="178"/>
      <c r="BF119" s="178"/>
      <c r="BG119" s="594"/>
    </row>
    <row r="120" spans="3:59" x14ac:dyDescent="0.2">
      <c r="C120" s="599"/>
      <c r="D120" s="599"/>
      <c r="E120" s="599"/>
      <c r="F120" s="599"/>
      <c r="G120" s="599"/>
      <c r="I120" s="534">
        <f t="shared" si="57"/>
        <v>1900</v>
      </c>
      <c r="J120" s="535">
        <f t="shared" si="58"/>
        <v>19001</v>
      </c>
      <c r="K120" s="534" t="str">
        <f t="shared" si="59"/>
        <v>190001</v>
      </c>
      <c r="L120" s="536">
        <f t="shared" si="60"/>
        <v>190000</v>
      </c>
      <c r="M120" s="537">
        <f t="shared" si="61"/>
        <v>19000100</v>
      </c>
      <c r="N120" s="25">
        <v>116</v>
      </c>
      <c r="O120" s="518">
        <f>IF(N120&gt;S!$I$8,0,N120)</f>
        <v>0</v>
      </c>
      <c r="P120" s="519">
        <f>IF(OR($O120=0,$O120&gt;S!$I$8),0,VLOOKUP($O120,S!$D$9:$AF$10,14,FALSE))</f>
        <v>0</v>
      </c>
      <c r="Q120" s="519">
        <f>IF(OR($O120=0,$O120&gt;S!$I$8),0,VLOOKUP($O120,S!$D$9:$AF$10,6,FALSE))</f>
        <v>0</v>
      </c>
      <c r="R120" s="548">
        <f>IF(OR($O120=0,$O120&gt;S!$I$8),0,VLOOKUP($O120,S!$D$9:$AF$10,24,FALSE))</f>
        <v>0</v>
      </c>
      <c r="S120" s="521">
        <f>IF(OR($O120=0,$O120&gt;S!$I$8),0,VLOOKUP($O120,S!$D$9:$AF$10,23,FALSE))</f>
        <v>0</v>
      </c>
      <c r="U120" s="24">
        <f>IF($O120=0,0,IF(V120=0,0,IF(COUNTIF(V$5:V120,V120)&gt;1,0,MAX(U$5:U119)+1)))</f>
        <v>0</v>
      </c>
      <c r="V120" s="521">
        <f>IF(OR($O120=0,$O120&gt;S!$I$8),0,VLOOKUP($O120,S!$D$9:$AF$10,22,FALSE))</f>
        <v>0</v>
      </c>
      <c r="W120" s="601"/>
      <c r="AA120" s="178"/>
      <c r="AB120" s="178"/>
      <c r="AC120" s="594"/>
      <c r="AE120" s="24">
        <f>IF($O120=0,0,IF(AF120=0,0,IF(COUNTIF(AF$5:AF120,AF120)&gt;1,0,MAX(AE$5:AE119)+1)))</f>
        <v>0</v>
      </c>
      <c r="AF120" s="521">
        <f>IF(OR($O120=0,$O120&gt;S!$I$8),0,VLOOKUP($O120,S!$D$9:$AF$10,28,FALSE))</f>
        <v>0</v>
      </c>
      <c r="AG120" s="601"/>
      <c r="AK120" s="178"/>
      <c r="AL120" s="178"/>
      <c r="AM120" s="594"/>
      <c r="AO120" s="24">
        <f>IF($O120=0,0,IF(AP120=0,0,IF(COUNTIF(AP$5:AP120,AP120)&gt;1,0,MAX(AO$5:AO119)+1)))</f>
        <v>0</v>
      </c>
      <c r="AP120" s="521">
        <f>IF(OR($O120=0,$O120&gt;S!$I$8),0,VLOOKUP($O120,S!$D$9:$AF$10,29,FALSE))</f>
        <v>0</v>
      </c>
      <c r="AQ120" s="601"/>
      <c r="AU120" s="178"/>
      <c r="AV120" s="178"/>
      <c r="AW120" s="594"/>
      <c r="AY120" s="24">
        <f>IF($O120=0,0,IF(AZ120=0,0,IF(COUNTIF(AZ$5:AZ120,AZ120)&gt;1,0,MAX(AY$5:AY119)+1)))</f>
        <v>0</v>
      </c>
      <c r="AZ120" s="521">
        <f>IF(OR($O120=0,$O120&gt;S!$I$8),0,VLOOKUP($P120,O!$O$9:$AJ$10,12,FALSE))</f>
        <v>0</v>
      </c>
      <c r="BA120" s="601"/>
      <c r="BE120" s="178"/>
      <c r="BF120" s="178"/>
      <c r="BG120" s="594"/>
    </row>
    <row r="121" spans="3:59" x14ac:dyDescent="0.2">
      <c r="C121" s="599"/>
      <c r="D121" s="599"/>
      <c r="E121" s="599"/>
      <c r="F121" s="599"/>
      <c r="G121" s="599"/>
      <c r="I121" s="534">
        <f t="shared" si="57"/>
        <v>1900</v>
      </c>
      <c r="J121" s="535">
        <f t="shared" si="58"/>
        <v>19001</v>
      </c>
      <c r="K121" s="534" t="str">
        <f t="shared" si="59"/>
        <v>190001</v>
      </c>
      <c r="L121" s="536">
        <f t="shared" si="60"/>
        <v>190000</v>
      </c>
      <c r="M121" s="537">
        <f t="shared" si="61"/>
        <v>19000100</v>
      </c>
      <c r="N121" s="25">
        <v>117</v>
      </c>
      <c r="O121" s="518">
        <f>IF(N121&gt;S!$I$8,0,N121)</f>
        <v>0</v>
      </c>
      <c r="P121" s="519">
        <f>IF(OR($O121=0,$O121&gt;S!$I$8),0,VLOOKUP($O121,S!$D$9:$AF$10,14,FALSE))</f>
        <v>0</v>
      </c>
      <c r="Q121" s="519">
        <f>IF(OR($O121=0,$O121&gt;S!$I$8),0,VLOOKUP($O121,S!$D$9:$AF$10,6,FALSE))</f>
        <v>0</v>
      </c>
      <c r="R121" s="548">
        <f>IF(OR($O121=0,$O121&gt;S!$I$8),0,VLOOKUP($O121,S!$D$9:$AF$10,24,FALSE))</f>
        <v>0</v>
      </c>
      <c r="S121" s="521">
        <f>IF(OR($O121=0,$O121&gt;S!$I$8),0,VLOOKUP($O121,S!$D$9:$AF$10,23,FALSE))</f>
        <v>0</v>
      </c>
      <c r="U121" s="24">
        <f>IF($O121=0,0,IF(V121=0,0,IF(COUNTIF(V$5:V121,V121)&gt;1,0,MAX(U$5:U120)+1)))</f>
        <v>0</v>
      </c>
      <c r="V121" s="521">
        <f>IF(OR($O121=0,$O121&gt;S!$I$8),0,VLOOKUP($O121,S!$D$9:$AF$10,22,FALSE))</f>
        <v>0</v>
      </c>
      <c r="W121" s="601"/>
      <c r="AA121" s="178"/>
      <c r="AB121" s="178"/>
      <c r="AC121" s="594"/>
      <c r="AE121" s="24">
        <f>IF($O121=0,0,IF(AF121=0,0,IF(COUNTIF(AF$5:AF121,AF121)&gt;1,0,MAX(AE$5:AE120)+1)))</f>
        <v>0</v>
      </c>
      <c r="AF121" s="521">
        <f>IF(OR($O121=0,$O121&gt;S!$I$8),0,VLOOKUP($O121,S!$D$9:$AF$10,28,FALSE))</f>
        <v>0</v>
      </c>
      <c r="AG121" s="601"/>
      <c r="AK121" s="178"/>
      <c r="AL121" s="178"/>
      <c r="AM121" s="594"/>
      <c r="AO121" s="24">
        <f>IF($O121=0,0,IF(AP121=0,0,IF(COUNTIF(AP$5:AP121,AP121)&gt;1,0,MAX(AO$5:AO120)+1)))</f>
        <v>0</v>
      </c>
      <c r="AP121" s="521">
        <f>IF(OR($O121=0,$O121&gt;S!$I$8),0,VLOOKUP($O121,S!$D$9:$AF$10,29,FALSE))</f>
        <v>0</v>
      </c>
      <c r="AQ121" s="601"/>
      <c r="AU121" s="178"/>
      <c r="AV121" s="178"/>
      <c r="AW121" s="594"/>
      <c r="AY121" s="24">
        <f>IF($O121=0,0,IF(AZ121=0,0,IF(COUNTIF(AZ$5:AZ121,AZ121)&gt;1,0,MAX(AY$5:AY120)+1)))</f>
        <v>0</v>
      </c>
      <c r="AZ121" s="521">
        <f>IF(OR($O121=0,$O121&gt;S!$I$8),0,VLOOKUP($P121,O!$O$9:$AJ$10,12,FALSE))</f>
        <v>0</v>
      </c>
      <c r="BA121" s="601"/>
      <c r="BE121" s="178"/>
      <c r="BF121" s="178"/>
      <c r="BG121" s="594"/>
    </row>
    <row r="122" spans="3:59" x14ac:dyDescent="0.2">
      <c r="C122" s="599"/>
      <c r="D122" s="599"/>
      <c r="E122" s="599"/>
      <c r="F122" s="599"/>
      <c r="G122" s="599"/>
      <c r="I122" s="534">
        <f t="shared" si="57"/>
        <v>1900</v>
      </c>
      <c r="J122" s="535">
        <f t="shared" si="58"/>
        <v>19001</v>
      </c>
      <c r="K122" s="534" t="str">
        <f t="shared" si="59"/>
        <v>190001</v>
      </c>
      <c r="L122" s="536">
        <f t="shared" si="60"/>
        <v>190000</v>
      </c>
      <c r="M122" s="537">
        <f t="shared" si="61"/>
        <v>19000100</v>
      </c>
      <c r="N122" s="25">
        <v>118</v>
      </c>
      <c r="O122" s="518">
        <f>IF(N122&gt;S!$I$8,0,N122)</f>
        <v>0</v>
      </c>
      <c r="P122" s="519">
        <f>IF(OR($O122=0,$O122&gt;S!$I$8),0,VLOOKUP($O122,S!$D$9:$AF$10,14,FALSE))</f>
        <v>0</v>
      </c>
      <c r="Q122" s="519">
        <f>IF(OR($O122=0,$O122&gt;S!$I$8),0,VLOOKUP($O122,S!$D$9:$AF$10,6,FALSE))</f>
        <v>0</v>
      </c>
      <c r="R122" s="548">
        <f>IF(OR($O122=0,$O122&gt;S!$I$8),0,VLOOKUP($O122,S!$D$9:$AF$10,24,FALSE))</f>
        <v>0</v>
      </c>
      <c r="S122" s="521">
        <f>IF(OR($O122=0,$O122&gt;S!$I$8),0,VLOOKUP($O122,S!$D$9:$AF$10,23,FALSE))</f>
        <v>0</v>
      </c>
      <c r="U122" s="24">
        <f>IF($O122=0,0,IF(V122=0,0,IF(COUNTIF(V$5:V122,V122)&gt;1,0,MAX(U$5:U121)+1)))</f>
        <v>0</v>
      </c>
      <c r="V122" s="521">
        <f>IF(OR($O122=0,$O122&gt;S!$I$8),0,VLOOKUP($O122,S!$D$9:$AF$10,22,FALSE))</f>
        <v>0</v>
      </c>
      <c r="W122" s="601"/>
      <c r="AA122" s="178"/>
      <c r="AB122" s="178"/>
      <c r="AC122" s="594"/>
      <c r="AE122" s="24">
        <f>IF($O122=0,0,IF(AF122=0,0,IF(COUNTIF(AF$5:AF122,AF122)&gt;1,0,MAX(AE$5:AE121)+1)))</f>
        <v>0</v>
      </c>
      <c r="AF122" s="521">
        <f>IF(OR($O122=0,$O122&gt;S!$I$8),0,VLOOKUP($O122,S!$D$9:$AF$10,28,FALSE))</f>
        <v>0</v>
      </c>
      <c r="AG122" s="601"/>
      <c r="AK122" s="178"/>
      <c r="AL122" s="178"/>
      <c r="AM122" s="594"/>
      <c r="AO122" s="24">
        <f>IF($O122=0,0,IF(AP122=0,0,IF(COUNTIF(AP$5:AP122,AP122)&gt;1,0,MAX(AO$5:AO121)+1)))</f>
        <v>0</v>
      </c>
      <c r="AP122" s="521">
        <f>IF(OR($O122=0,$O122&gt;S!$I$8),0,VLOOKUP($O122,S!$D$9:$AF$10,29,FALSE))</f>
        <v>0</v>
      </c>
      <c r="AQ122" s="601"/>
      <c r="AU122" s="178"/>
      <c r="AV122" s="178"/>
      <c r="AW122" s="594"/>
      <c r="AY122" s="24">
        <f>IF($O122=0,0,IF(AZ122=0,0,IF(COUNTIF(AZ$5:AZ122,AZ122)&gt;1,0,MAX(AY$5:AY121)+1)))</f>
        <v>0</v>
      </c>
      <c r="AZ122" s="521">
        <f>IF(OR($O122=0,$O122&gt;S!$I$8),0,VLOOKUP($P122,O!$O$9:$AJ$10,12,FALSE))</f>
        <v>0</v>
      </c>
      <c r="BA122" s="601"/>
      <c r="BE122" s="178"/>
      <c r="BF122" s="178"/>
      <c r="BG122" s="594"/>
    </row>
    <row r="123" spans="3:59" x14ac:dyDescent="0.2">
      <c r="C123" s="599"/>
      <c r="D123" s="599"/>
      <c r="E123" s="599"/>
      <c r="F123" s="599"/>
      <c r="G123" s="599"/>
      <c r="I123" s="534">
        <f t="shared" si="57"/>
        <v>1900</v>
      </c>
      <c r="J123" s="535">
        <f t="shared" si="58"/>
        <v>19001</v>
      </c>
      <c r="K123" s="534" t="str">
        <f t="shared" si="59"/>
        <v>190001</v>
      </c>
      <c r="L123" s="536">
        <f t="shared" si="60"/>
        <v>190000</v>
      </c>
      <c r="M123" s="537">
        <f t="shared" si="61"/>
        <v>19000100</v>
      </c>
      <c r="N123" s="25">
        <v>119</v>
      </c>
      <c r="O123" s="518">
        <f>IF(N123&gt;S!$I$8,0,N123)</f>
        <v>0</v>
      </c>
      <c r="P123" s="519">
        <f>IF(OR($O123=0,$O123&gt;S!$I$8),0,VLOOKUP($O123,S!$D$9:$AF$10,14,FALSE))</f>
        <v>0</v>
      </c>
      <c r="Q123" s="519">
        <f>IF(OR($O123=0,$O123&gt;S!$I$8),0,VLOOKUP($O123,S!$D$9:$AF$10,6,FALSE))</f>
        <v>0</v>
      </c>
      <c r="R123" s="548">
        <f>IF(OR($O123=0,$O123&gt;S!$I$8),0,VLOOKUP($O123,S!$D$9:$AF$10,24,FALSE))</f>
        <v>0</v>
      </c>
      <c r="S123" s="521">
        <f>IF(OR($O123=0,$O123&gt;S!$I$8),0,VLOOKUP($O123,S!$D$9:$AF$10,23,FALSE))</f>
        <v>0</v>
      </c>
      <c r="U123" s="24">
        <f>IF($O123=0,0,IF(V123=0,0,IF(COUNTIF(V$5:V123,V123)&gt;1,0,MAX(U$5:U122)+1)))</f>
        <v>0</v>
      </c>
      <c r="V123" s="521">
        <f>IF(OR($O123=0,$O123&gt;S!$I$8),0,VLOOKUP($O123,S!$D$9:$AF$10,22,FALSE))</f>
        <v>0</v>
      </c>
      <c r="W123" s="601"/>
      <c r="AA123" s="178"/>
      <c r="AB123" s="178"/>
      <c r="AC123" s="594"/>
      <c r="AE123" s="24">
        <f>IF($O123=0,0,IF(AF123=0,0,IF(COUNTIF(AF$5:AF123,AF123)&gt;1,0,MAX(AE$5:AE122)+1)))</f>
        <v>0</v>
      </c>
      <c r="AF123" s="521">
        <f>IF(OR($O123=0,$O123&gt;S!$I$8),0,VLOOKUP($O123,S!$D$9:$AF$10,28,FALSE))</f>
        <v>0</v>
      </c>
      <c r="AG123" s="601"/>
      <c r="AK123" s="178"/>
      <c r="AL123" s="178"/>
      <c r="AM123" s="594"/>
      <c r="AO123" s="24">
        <f>IF($O123=0,0,IF(AP123=0,0,IF(COUNTIF(AP$5:AP123,AP123)&gt;1,0,MAX(AO$5:AO122)+1)))</f>
        <v>0</v>
      </c>
      <c r="AP123" s="521">
        <f>IF(OR($O123=0,$O123&gt;S!$I$8),0,VLOOKUP($O123,S!$D$9:$AF$10,29,FALSE))</f>
        <v>0</v>
      </c>
      <c r="AQ123" s="601"/>
      <c r="AU123" s="178"/>
      <c r="AV123" s="178"/>
      <c r="AW123" s="594"/>
      <c r="AY123" s="24">
        <f>IF($O123=0,0,IF(AZ123=0,0,IF(COUNTIF(AZ$5:AZ123,AZ123)&gt;1,0,MAX(AY$5:AY122)+1)))</f>
        <v>0</v>
      </c>
      <c r="AZ123" s="521">
        <f>IF(OR($O123=0,$O123&gt;S!$I$8),0,VLOOKUP($P123,O!$O$9:$AJ$10,12,FALSE))</f>
        <v>0</v>
      </c>
      <c r="BA123" s="601"/>
      <c r="BE123" s="178"/>
      <c r="BF123" s="178"/>
      <c r="BG123" s="594"/>
    </row>
    <row r="124" spans="3:59" x14ac:dyDescent="0.2">
      <c r="C124" s="599"/>
      <c r="D124" s="599"/>
      <c r="E124" s="599"/>
      <c r="F124" s="599"/>
      <c r="G124" s="599"/>
      <c r="I124" s="534">
        <f t="shared" si="57"/>
        <v>1900</v>
      </c>
      <c r="J124" s="535">
        <f t="shared" si="58"/>
        <v>19001</v>
      </c>
      <c r="K124" s="534" t="str">
        <f t="shared" si="59"/>
        <v>190001</v>
      </c>
      <c r="L124" s="536">
        <f t="shared" si="60"/>
        <v>190000</v>
      </c>
      <c r="M124" s="537">
        <f t="shared" si="61"/>
        <v>19000100</v>
      </c>
      <c r="N124" s="25">
        <v>120</v>
      </c>
      <c r="O124" s="518">
        <f>IF(N124&gt;S!$I$8,0,N124)</f>
        <v>0</v>
      </c>
      <c r="P124" s="519">
        <f>IF(OR($O124=0,$O124&gt;S!$I$8),0,VLOOKUP($O124,S!$D$9:$AF$10,14,FALSE))</f>
        <v>0</v>
      </c>
      <c r="Q124" s="519">
        <f>IF(OR($O124=0,$O124&gt;S!$I$8),0,VLOOKUP($O124,S!$D$9:$AF$10,6,FALSE))</f>
        <v>0</v>
      </c>
      <c r="R124" s="548">
        <f>IF(OR($O124=0,$O124&gt;S!$I$8),0,VLOOKUP($O124,S!$D$9:$AF$10,24,FALSE))</f>
        <v>0</v>
      </c>
      <c r="S124" s="521">
        <f>IF(OR($O124=0,$O124&gt;S!$I$8),0,VLOOKUP($O124,S!$D$9:$AF$10,23,FALSE))</f>
        <v>0</v>
      </c>
      <c r="U124" s="24">
        <f>IF($O124=0,0,IF(V124=0,0,IF(COUNTIF(V$5:V124,V124)&gt;1,0,MAX(U$5:U123)+1)))</f>
        <v>0</v>
      </c>
      <c r="V124" s="521">
        <f>IF(OR($O124=0,$O124&gt;S!$I$8),0,VLOOKUP($O124,S!$D$9:$AF$10,22,FALSE))</f>
        <v>0</v>
      </c>
      <c r="W124" s="601"/>
      <c r="AA124" s="178"/>
      <c r="AB124" s="178"/>
      <c r="AC124" s="594"/>
      <c r="AE124" s="24">
        <f>IF($O124=0,0,IF(AF124=0,0,IF(COUNTIF(AF$5:AF124,AF124)&gt;1,0,MAX(AE$5:AE123)+1)))</f>
        <v>0</v>
      </c>
      <c r="AF124" s="521">
        <f>IF(OR($O124=0,$O124&gt;S!$I$8),0,VLOOKUP($O124,S!$D$9:$AF$10,28,FALSE))</f>
        <v>0</v>
      </c>
      <c r="AG124" s="601"/>
      <c r="AK124" s="178"/>
      <c r="AL124" s="178"/>
      <c r="AM124" s="594"/>
      <c r="AO124" s="24">
        <f>IF($O124=0,0,IF(AP124=0,0,IF(COUNTIF(AP$5:AP124,AP124)&gt;1,0,MAX(AO$5:AO123)+1)))</f>
        <v>0</v>
      </c>
      <c r="AP124" s="521">
        <f>IF(OR($O124=0,$O124&gt;S!$I$8),0,VLOOKUP($O124,S!$D$9:$AF$10,29,FALSE))</f>
        <v>0</v>
      </c>
      <c r="AQ124" s="601"/>
      <c r="AU124" s="178"/>
      <c r="AV124" s="178"/>
      <c r="AW124" s="594"/>
      <c r="AY124" s="24">
        <f>IF($O124=0,0,IF(AZ124=0,0,IF(COUNTIF(AZ$5:AZ124,AZ124)&gt;1,0,MAX(AY$5:AY123)+1)))</f>
        <v>0</v>
      </c>
      <c r="AZ124" s="521">
        <f>IF(OR($O124=0,$O124&gt;S!$I$8),0,VLOOKUP($P124,O!$O$9:$AJ$10,12,FALSE))</f>
        <v>0</v>
      </c>
      <c r="BA124" s="601"/>
      <c r="BE124" s="178"/>
      <c r="BF124" s="178"/>
      <c r="BG124" s="594"/>
    </row>
    <row r="125" spans="3:59" x14ac:dyDescent="0.2">
      <c r="C125" s="599"/>
      <c r="D125" s="599"/>
      <c r="E125" s="599"/>
      <c r="F125" s="599"/>
      <c r="G125" s="599"/>
      <c r="I125" s="534">
        <f t="shared" si="57"/>
        <v>1900</v>
      </c>
      <c r="J125" s="535">
        <f t="shared" si="58"/>
        <v>19001</v>
      </c>
      <c r="K125" s="534" t="str">
        <f t="shared" si="59"/>
        <v>190001</v>
      </c>
      <c r="L125" s="536">
        <f t="shared" si="60"/>
        <v>190000</v>
      </c>
      <c r="M125" s="537">
        <f t="shared" si="61"/>
        <v>19000100</v>
      </c>
      <c r="N125" s="25">
        <v>121</v>
      </c>
      <c r="O125" s="518">
        <f>IF(N125&gt;S!$I$8,0,N125)</f>
        <v>0</v>
      </c>
      <c r="P125" s="519">
        <f>IF(OR($O125=0,$O125&gt;S!$I$8),0,VLOOKUP($O125,S!$D$9:$AF$10,14,FALSE))</f>
        <v>0</v>
      </c>
      <c r="Q125" s="519">
        <f>IF(OR($O125=0,$O125&gt;S!$I$8),0,VLOOKUP($O125,S!$D$9:$AF$10,6,FALSE))</f>
        <v>0</v>
      </c>
      <c r="R125" s="548">
        <f>IF(OR($O125=0,$O125&gt;S!$I$8),0,VLOOKUP($O125,S!$D$9:$AF$10,24,FALSE))</f>
        <v>0</v>
      </c>
      <c r="S125" s="521">
        <f>IF(OR($O125=0,$O125&gt;S!$I$8),0,VLOOKUP($O125,S!$D$9:$AF$10,23,FALSE))</f>
        <v>0</v>
      </c>
      <c r="U125" s="24">
        <f>IF($O125=0,0,IF(V125=0,0,IF(COUNTIF(V$5:V125,V125)&gt;1,0,MAX(U$5:U124)+1)))</f>
        <v>0</v>
      </c>
      <c r="V125" s="521">
        <f>IF(OR($O125=0,$O125&gt;S!$I$8),0,VLOOKUP($O125,S!$D$9:$AF$10,22,FALSE))</f>
        <v>0</v>
      </c>
      <c r="W125" s="601"/>
      <c r="AA125" s="178"/>
      <c r="AB125" s="178"/>
      <c r="AC125" s="594"/>
      <c r="AE125" s="24">
        <f>IF($O125=0,0,IF(AF125=0,0,IF(COUNTIF(AF$5:AF125,AF125)&gt;1,0,MAX(AE$5:AE124)+1)))</f>
        <v>0</v>
      </c>
      <c r="AF125" s="521">
        <f>IF(OR($O125=0,$O125&gt;S!$I$8),0,VLOOKUP($O125,S!$D$9:$AF$10,28,FALSE))</f>
        <v>0</v>
      </c>
      <c r="AG125" s="601"/>
      <c r="AK125" s="178"/>
      <c r="AL125" s="178"/>
      <c r="AM125" s="594"/>
      <c r="AO125" s="24">
        <f>IF($O125=0,0,IF(AP125=0,0,IF(COUNTIF(AP$5:AP125,AP125)&gt;1,0,MAX(AO$5:AO124)+1)))</f>
        <v>0</v>
      </c>
      <c r="AP125" s="521">
        <f>IF(OR($O125=0,$O125&gt;S!$I$8),0,VLOOKUP($O125,S!$D$9:$AF$10,29,FALSE))</f>
        <v>0</v>
      </c>
      <c r="AQ125" s="601"/>
      <c r="AU125" s="178"/>
      <c r="AV125" s="178"/>
      <c r="AW125" s="594"/>
      <c r="AY125" s="24">
        <f>IF($O125=0,0,IF(AZ125=0,0,IF(COUNTIF(AZ$5:AZ125,AZ125)&gt;1,0,MAX(AY$5:AY124)+1)))</f>
        <v>0</v>
      </c>
      <c r="AZ125" s="521">
        <f>IF(OR($O125=0,$O125&gt;S!$I$8),0,VLOOKUP($P125,O!$O$9:$AJ$10,12,FALSE))</f>
        <v>0</v>
      </c>
      <c r="BA125" s="601"/>
      <c r="BE125" s="178"/>
      <c r="BF125" s="178"/>
      <c r="BG125" s="594"/>
    </row>
    <row r="126" spans="3:59" x14ac:dyDescent="0.2">
      <c r="C126" s="599"/>
      <c r="D126" s="599"/>
      <c r="E126" s="599"/>
      <c r="F126" s="599"/>
      <c r="G126" s="599"/>
      <c r="I126" s="534">
        <f t="shared" si="57"/>
        <v>1900</v>
      </c>
      <c r="J126" s="535">
        <f t="shared" si="58"/>
        <v>19001</v>
      </c>
      <c r="K126" s="534" t="str">
        <f t="shared" si="59"/>
        <v>190001</v>
      </c>
      <c r="L126" s="536">
        <f t="shared" si="60"/>
        <v>190000</v>
      </c>
      <c r="M126" s="537">
        <f t="shared" si="61"/>
        <v>19000100</v>
      </c>
      <c r="N126" s="25">
        <v>122</v>
      </c>
      <c r="O126" s="518">
        <f>IF(N126&gt;S!$I$8,0,N126)</f>
        <v>0</v>
      </c>
      <c r="P126" s="519">
        <f>IF(OR($O126=0,$O126&gt;S!$I$8),0,VLOOKUP($O126,S!$D$9:$AF$10,14,FALSE))</f>
        <v>0</v>
      </c>
      <c r="Q126" s="519">
        <f>IF(OR($O126=0,$O126&gt;S!$I$8),0,VLOOKUP($O126,S!$D$9:$AF$10,6,FALSE))</f>
        <v>0</v>
      </c>
      <c r="R126" s="548">
        <f>IF(OR($O126=0,$O126&gt;S!$I$8),0,VLOOKUP($O126,S!$D$9:$AF$10,24,FALSE))</f>
        <v>0</v>
      </c>
      <c r="S126" s="521">
        <f>IF(OR($O126=0,$O126&gt;S!$I$8),0,VLOOKUP($O126,S!$D$9:$AF$10,23,FALSE))</f>
        <v>0</v>
      </c>
      <c r="U126" s="24">
        <f>IF($O126=0,0,IF(V126=0,0,IF(COUNTIF(V$5:V126,V126)&gt;1,0,MAX(U$5:U125)+1)))</f>
        <v>0</v>
      </c>
      <c r="V126" s="521">
        <f>IF(OR($O126=0,$O126&gt;S!$I$8),0,VLOOKUP($O126,S!$D$9:$AF$10,22,FALSE))</f>
        <v>0</v>
      </c>
      <c r="W126" s="601"/>
      <c r="AA126" s="178"/>
      <c r="AB126" s="178"/>
      <c r="AC126" s="594"/>
      <c r="AE126" s="24">
        <f>IF($O126=0,0,IF(AF126=0,0,IF(COUNTIF(AF$5:AF126,AF126)&gt;1,0,MAX(AE$5:AE125)+1)))</f>
        <v>0</v>
      </c>
      <c r="AF126" s="521">
        <f>IF(OR($O126=0,$O126&gt;S!$I$8),0,VLOOKUP($O126,S!$D$9:$AF$10,28,FALSE))</f>
        <v>0</v>
      </c>
      <c r="AG126" s="601"/>
      <c r="AK126" s="178"/>
      <c r="AL126" s="178"/>
      <c r="AM126" s="594"/>
      <c r="AO126" s="24">
        <f>IF($O126=0,0,IF(AP126=0,0,IF(COUNTIF(AP$5:AP126,AP126)&gt;1,0,MAX(AO$5:AO125)+1)))</f>
        <v>0</v>
      </c>
      <c r="AP126" s="521">
        <f>IF(OR($O126=0,$O126&gt;S!$I$8),0,VLOOKUP($O126,S!$D$9:$AF$10,29,FALSE))</f>
        <v>0</v>
      </c>
      <c r="AQ126" s="601"/>
      <c r="AU126" s="178"/>
      <c r="AV126" s="178"/>
      <c r="AW126" s="594"/>
      <c r="AY126" s="24">
        <f>IF($O126=0,0,IF(AZ126=0,0,IF(COUNTIF(AZ$5:AZ126,AZ126)&gt;1,0,MAX(AY$5:AY125)+1)))</f>
        <v>0</v>
      </c>
      <c r="AZ126" s="521">
        <f>IF(OR($O126=0,$O126&gt;S!$I$8),0,VLOOKUP($P126,O!$O$9:$AJ$10,12,FALSE))</f>
        <v>0</v>
      </c>
      <c r="BA126" s="601"/>
      <c r="BE126" s="178"/>
      <c r="BF126" s="178"/>
      <c r="BG126" s="594"/>
    </row>
    <row r="127" spans="3:59" x14ac:dyDescent="0.2">
      <c r="C127" s="599"/>
      <c r="D127" s="599"/>
      <c r="E127" s="599"/>
      <c r="F127" s="599"/>
      <c r="G127" s="599"/>
      <c r="I127" s="534">
        <f t="shared" si="57"/>
        <v>1900</v>
      </c>
      <c r="J127" s="535">
        <f t="shared" si="58"/>
        <v>19001</v>
      </c>
      <c r="K127" s="534" t="str">
        <f t="shared" si="59"/>
        <v>190001</v>
      </c>
      <c r="L127" s="536">
        <f t="shared" si="60"/>
        <v>190000</v>
      </c>
      <c r="M127" s="537">
        <f t="shared" si="61"/>
        <v>19000100</v>
      </c>
      <c r="N127" s="25">
        <v>123</v>
      </c>
      <c r="O127" s="518">
        <f>IF(N127&gt;S!$I$8,0,N127)</f>
        <v>0</v>
      </c>
      <c r="P127" s="519">
        <f>IF(OR($O127=0,$O127&gt;S!$I$8),0,VLOOKUP($O127,S!$D$9:$AF$10,14,FALSE))</f>
        <v>0</v>
      </c>
      <c r="Q127" s="519">
        <f>IF(OR($O127=0,$O127&gt;S!$I$8),0,VLOOKUP($O127,S!$D$9:$AF$10,6,FALSE))</f>
        <v>0</v>
      </c>
      <c r="R127" s="548">
        <f>IF(OR($O127=0,$O127&gt;S!$I$8),0,VLOOKUP($O127,S!$D$9:$AF$10,24,FALSE))</f>
        <v>0</v>
      </c>
      <c r="S127" s="521">
        <f>IF(OR($O127=0,$O127&gt;S!$I$8),0,VLOOKUP($O127,S!$D$9:$AF$10,23,FALSE))</f>
        <v>0</v>
      </c>
      <c r="U127" s="24">
        <f>IF($O127=0,0,IF(V127=0,0,IF(COUNTIF(V$5:V127,V127)&gt;1,0,MAX(U$5:U126)+1)))</f>
        <v>0</v>
      </c>
      <c r="V127" s="521">
        <f>IF(OR($O127=0,$O127&gt;S!$I$8),0,VLOOKUP($O127,S!$D$9:$AF$10,22,FALSE))</f>
        <v>0</v>
      </c>
      <c r="W127" s="601"/>
      <c r="AA127" s="178"/>
      <c r="AB127" s="178"/>
      <c r="AC127" s="594"/>
      <c r="AE127" s="24">
        <f>IF($O127=0,0,IF(AF127=0,0,IF(COUNTIF(AF$5:AF127,AF127)&gt;1,0,MAX(AE$5:AE126)+1)))</f>
        <v>0</v>
      </c>
      <c r="AF127" s="521">
        <f>IF(OR($O127=0,$O127&gt;S!$I$8),0,VLOOKUP($O127,S!$D$9:$AF$10,28,FALSE))</f>
        <v>0</v>
      </c>
      <c r="AG127" s="601"/>
      <c r="AK127" s="178"/>
      <c r="AL127" s="178"/>
      <c r="AM127" s="594"/>
      <c r="AO127" s="24">
        <f>IF($O127=0,0,IF(AP127=0,0,IF(COUNTIF(AP$5:AP127,AP127)&gt;1,0,MAX(AO$5:AO126)+1)))</f>
        <v>0</v>
      </c>
      <c r="AP127" s="521">
        <f>IF(OR($O127=0,$O127&gt;S!$I$8),0,VLOOKUP($O127,S!$D$9:$AF$10,29,FALSE))</f>
        <v>0</v>
      </c>
      <c r="AQ127" s="601"/>
      <c r="AU127" s="178"/>
      <c r="AV127" s="178"/>
      <c r="AW127" s="594"/>
      <c r="AY127" s="24">
        <f>IF($O127=0,0,IF(AZ127=0,0,IF(COUNTIF(AZ$5:AZ127,AZ127)&gt;1,0,MAX(AY$5:AY126)+1)))</f>
        <v>0</v>
      </c>
      <c r="AZ127" s="521">
        <f>IF(OR($O127=0,$O127&gt;S!$I$8),0,VLOOKUP($P127,O!$O$9:$AJ$10,12,FALSE))</f>
        <v>0</v>
      </c>
      <c r="BA127" s="601"/>
      <c r="BE127" s="178"/>
      <c r="BF127" s="178"/>
      <c r="BG127" s="594"/>
    </row>
    <row r="128" spans="3:59" x14ac:dyDescent="0.2">
      <c r="C128" s="599"/>
      <c r="D128" s="599"/>
      <c r="E128" s="599"/>
      <c r="F128" s="599"/>
      <c r="G128" s="599"/>
      <c r="I128" s="534">
        <f t="shared" si="57"/>
        <v>1900</v>
      </c>
      <c r="J128" s="535">
        <f t="shared" si="58"/>
        <v>19001</v>
      </c>
      <c r="K128" s="534" t="str">
        <f t="shared" si="59"/>
        <v>190001</v>
      </c>
      <c r="L128" s="536">
        <f t="shared" si="60"/>
        <v>190000</v>
      </c>
      <c r="M128" s="537">
        <f t="shared" si="61"/>
        <v>19000100</v>
      </c>
      <c r="N128" s="25">
        <v>124</v>
      </c>
      <c r="O128" s="518">
        <f>IF(N128&gt;S!$I$8,0,N128)</f>
        <v>0</v>
      </c>
      <c r="P128" s="519">
        <f>IF(OR($O128=0,$O128&gt;S!$I$8),0,VLOOKUP($O128,S!$D$9:$AF$10,14,FALSE))</f>
        <v>0</v>
      </c>
      <c r="Q128" s="519">
        <f>IF(OR($O128=0,$O128&gt;S!$I$8),0,VLOOKUP($O128,S!$D$9:$AF$10,6,FALSE))</f>
        <v>0</v>
      </c>
      <c r="R128" s="548">
        <f>IF(OR($O128=0,$O128&gt;S!$I$8),0,VLOOKUP($O128,S!$D$9:$AF$10,24,FALSE))</f>
        <v>0</v>
      </c>
      <c r="S128" s="521">
        <f>IF(OR($O128=0,$O128&gt;S!$I$8),0,VLOOKUP($O128,S!$D$9:$AF$10,23,FALSE))</f>
        <v>0</v>
      </c>
      <c r="U128" s="24">
        <f>IF($O128=0,0,IF(V128=0,0,IF(COUNTIF(V$5:V128,V128)&gt;1,0,MAX(U$5:U127)+1)))</f>
        <v>0</v>
      </c>
      <c r="V128" s="521">
        <f>IF(OR($O128=0,$O128&gt;S!$I$8),0,VLOOKUP($O128,S!$D$9:$AF$10,22,FALSE))</f>
        <v>0</v>
      </c>
      <c r="W128" s="601"/>
      <c r="AA128" s="178"/>
      <c r="AB128" s="178"/>
      <c r="AC128" s="594"/>
      <c r="AE128" s="24">
        <f>IF($O128=0,0,IF(AF128=0,0,IF(COUNTIF(AF$5:AF128,AF128)&gt;1,0,MAX(AE$5:AE127)+1)))</f>
        <v>0</v>
      </c>
      <c r="AF128" s="521">
        <f>IF(OR($O128=0,$O128&gt;S!$I$8),0,VLOOKUP($O128,S!$D$9:$AF$10,28,FALSE))</f>
        <v>0</v>
      </c>
      <c r="AG128" s="601"/>
      <c r="AK128" s="178"/>
      <c r="AL128" s="178"/>
      <c r="AM128" s="594"/>
      <c r="AO128" s="24">
        <f>IF($O128=0,0,IF(AP128=0,0,IF(COUNTIF(AP$5:AP128,AP128)&gt;1,0,MAX(AO$5:AO127)+1)))</f>
        <v>0</v>
      </c>
      <c r="AP128" s="521">
        <f>IF(OR($O128=0,$O128&gt;S!$I$8),0,VLOOKUP($O128,S!$D$9:$AF$10,29,FALSE))</f>
        <v>0</v>
      </c>
      <c r="AQ128" s="601"/>
      <c r="AU128" s="178"/>
      <c r="AV128" s="178"/>
      <c r="AW128" s="594"/>
      <c r="AY128" s="24">
        <f>IF($O128=0,0,IF(AZ128=0,0,IF(COUNTIF(AZ$5:AZ128,AZ128)&gt;1,0,MAX(AY$5:AY127)+1)))</f>
        <v>0</v>
      </c>
      <c r="AZ128" s="521">
        <f>IF(OR($O128=0,$O128&gt;S!$I$8),0,VLOOKUP($P128,O!$O$9:$AJ$10,12,FALSE))</f>
        <v>0</v>
      </c>
      <c r="BA128" s="601"/>
      <c r="BE128" s="178"/>
      <c r="BF128" s="178"/>
      <c r="BG128" s="594"/>
    </row>
    <row r="129" spans="3:59" x14ac:dyDescent="0.2">
      <c r="C129" s="599"/>
      <c r="D129" s="599"/>
      <c r="E129" s="599"/>
      <c r="F129" s="599"/>
      <c r="G129" s="599"/>
      <c r="I129" s="534">
        <f t="shared" si="57"/>
        <v>1900</v>
      </c>
      <c r="J129" s="535">
        <f t="shared" si="58"/>
        <v>19001</v>
      </c>
      <c r="K129" s="534" t="str">
        <f t="shared" si="59"/>
        <v>190001</v>
      </c>
      <c r="L129" s="536">
        <f t="shared" si="60"/>
        <v>190000</v>
      </c>
      <c r="M129" s="537">
        <f t="shared" si="61"/>
        <v>19000100</v>
      </c>
      <c r="N129" s="25">
        <v>125</v>
      </c>
      <c r="O129" s="518">
        <f>IF(N129&gt;S!$I$8,0,N129)</f>
        <v>0</v>
      </c>
      <c r="P129" s="519">
        <f>IF(OR($O129=0,$O129&gt;S!$I$8),0,VLOOKUP($O129,S!$D$9:$AF$10,14,FALSE))</f>
        <v>0</v>
      </c>
      <c r="Q129" s="519">
        <f>IF(OR($O129=0,$O129&gt;S!$I$8),0,VLOOKUP($O129,S!$D$9:$AF$10,6,FALSE))</f>
        <v>0</v>
      </c>
      <c r="R129" s="548">
        <f>IF(OR($O129=0,$O129&gt;S!$I$8),0,VLOOKUP($O129,S!$D$9:$AF$10,24,FALSE))</f>
        <v>0</v>
      </c>
      <c r="S129" s="521">
        <f>IF(OR($O129=0,$O129&gt;S!$I$8),0,VLOOKUP($O129,S!$D$9:$AF$10,23,FALSE))</f>
        <v>0</v>
      </c>
      <c r="U129" s="24">
        <f>IF($O129=0,0,IF(V129=0,0,IF(COUNTIF(V$5:V129,V129)&gt;1,0,MAX(U$5:U128)+1)))</f>
        <v>0</v>
      </c>
      <c r="V129" s="521">
        <f>IF(OR($O129=0,$O129&gt;S!$I$8),0,VLOOKUP($O129,S!$D$9:$AF$10,22,FALSE))</f>
        <v>0</v>
      </c>
      <c r="W129" s="601"/>
      <c r="AA129" s="178"/>
      <c r="AB129" s="178"/>
      <c r="AC129" s="594"/>
      <c r="AE129" s="24">
        <f>IF($O129=0,0,IF(AF129=0,0,IF(COUNTIF(AF$5:AF129,AF129)&gt;1,0,MAX(AE$5:AE128)+1)))</f>
        <v>0</v>
      </c>
      <c r="AF129" s="521">
        <f>IF(OR($O129=0,$O129&gt;S!$I$8),0,VLOOKUP($O129,S!$D$9:$AF$10,28,FALSE))</f>
        <v>0</v>
      </c>
      <c r="AG129" s="601"/>
      <c r="AK129" s="178"/>
      <c r="AL129" s="178"/>
      <c r="AM129" s="594"/>
      <c r="AO129" s="24">
        <f>IF($O129=0,0,IF(AP129=0,0,IF(COUNTIF(AP$5:AP129,AP129)&gt;1,0,MAX(AO$5:AO128)+1)))</f>
        <v>0</v>
      </c>
      <c r="AP129" s="521">
        <f>IF(OR($O129=0,$O129&gt;S!$I$8),0,VLOOKUP($O129,S!$D$9:$AF$10,29,FALSE))</f>
        <v>0</v>
      </c>
      <c r="AQ129" s="601"/>
      <c r="AU129" s="178"/>
      <c r="AV129" s="178"/>
      <c r="AW129" s="594"/>
      <c r="AY129" s="24">
        <f>IF($O129=0,0,IF(AZ129=0,0,IF(COUNTIF(AZ$5:AZ129,AZ129)&gt;1,0,MAX(AY$5:AY128)+1)))</f>
        <v>0</v>
      </c>
      <c r="AZ129" s="521">
        <f>IF(OR($O129=0,$O129&gt;S!$I$8),0,VLOOKUP($P129,O!$O$9:$AJ$10,12,FALSE))</f>
        <v>0</v>
      </c>
      <c r="BA129" s="601"/>
      <c r="BE129" s="178"/>
      <c r="BF129" s="178"/>
      <c r="BG129" s="594"/>
    </row>
    <row r="130" spans="3:59" x14ac:dyDescent="0.2">
      <c r="C130" s="599"/>
      <c r="D130" s="599"/>
      <c r="E130" s="599"/>
      <c r="F130" s="599"/>
      <c r="G130" s="599"/>
      <c r="I130" s="534">
        <f t="shared" si="57"/>
        <v>1900</v>
      </c>
      <c r="J130" s="535">
        <f t="shared" si="58"/>
        <v>19001</v>
      </c>
      <c r="K130" s="534" t="str">
        <f t="shared" si="59"/>
        <v>190001</v>
      </c>
      <c r="L130" s="536">
        <f t="shared" si="60"/>
        <v>190000</v>
      </c>
      <c r="M130" s="537">
        <f t="shared" si="61"/>
        <v>19000100</v>
      </c>
      <c r="N130" s="25">
        <v>126</v>
      </c>
      <c r="O130" s="518">
        <f>IF(N130&gt;S!$I$8,0,N130)</f>
        <v>0</v>
      </c>
      <c r="P130" s="519">
        <f>IF(OR($O130=0,$O130&gt;S!$I$8),0,VLOOKUP($O130,S!$D$9:$AF$10,14,FALSE))</f>
        <v>0</v>
      </c>
      <c r="Q130" s="519">
        <f>IF(OR($O130=0,$O130&gt;S!$I$8),0,VLOOKUP($O130,S!$D$9:$AF$10,6,FALSE))</f>
        <v>0</v>
      </c>
      <c r="R130" s="548">
        <f>IF(OR($O130=0,$O130&gt;S!$I$8),0,VLOOKUP($O130,S!$D$9:$AF$10,24,FALSE))</f>
        <v>0</v>
      </c>
      <c r="S130" s="521">
        <f>IF(OR($O130=0,$O130&gt;S!$I$8),0,VLOOKUP($O130,S!$D$9:$AF$10,23,FALSE))</f>
        <v>0</v>
      </c>
      <c r="U130" s="24">
        <f>IF($O130=0,0,IF(V130=0,0,IF(COUNTIF(V$5:V130,V130)&gt;1,0,MAX(U$5:U129)+1)))</f>
        <v>0</v>
      </c>
      <c r="V130" s="521">
        <f>IF(OR($O130=0,$O130&gt;S!$I$8),0,VLOOKUP($O130,S!$D$9:$AF$10,22,FALSE))</f>
        <v>0</v>
      </c>
      <c r="W130" s="601"/>
      <c r="AA130" s="178"/>
      <c r="AB130" s="178"/>
      <c r="AC130" s="594"/>
      <c r="AE130" s="24">
        <f>IF($O130=0,0,IF(AF130=0,0,IF(COUNTIF(AF$5:AF130,AF130)&gt;1,0,MAX(AE$5:AE129)+1)))</f>
        <v>0</v>
      </c>
      <c r="AF130" s="521">
        <f>IF(OR($O130=0,$O130&gt;S!$I$8),0,VLOOKUP($O130,S!$D$9:$AF$10,28,FALSE))</f>
        <v>0</v>
      </c>
      <c r="AG130" s="601"/>
      <c r="AK130" s="178"/>
      <c r="AL130" s="178"/>
      <c r="AM130" s="594"/>
      <c r="AO130" s="24">
        <f>IF($O130=0,0,IF(AP130=0,0,IF(COUNTIF(AP$5:AP130,AP130)&gt;1,0,MAX(AO$5:AO129)+1)))</f>
        <v>0</v>
      </c>
      <c r="AP130" s="521">
        <f>IF(OR($O130=0,$O130&gt;S!$I$8),0,VLOOKUP($O130,S!$D$9:$AF$10,29,FALSE))</f>
        <v>0</v>
      </c>
      <c r="AQ130" s="601"/>
      <c r="AU130" s="178"/>
      <c r="AV130" s="178"/>
      <c r="AW130" s="594"/>
      <c r="AY130" s="24">
        <f>IF($O130=0,0,IF(AZ130=0,0,IF(COUNTIF(AZ$5:AZ130,AZ130)&gt;1,0,MAX(AY$5:AY129)+1)))</f>
        <v>0</v>
      </c>
      <c r="AZ130" s="521">
        <f>IF(OR($O130=0,$O130&gt;S!$I$8),0,VLOOKUP($P130,O!$O$9:$AJ$10,12,FALSE))</f>
        <v>0</v>
      </c>
      <c r="BA130" s="601"/>
      <c r="BE130" s="178"/>
      <c r="BF130" s="178"/>
      <c r="BG130" s="594"/>
    </row>
    <row r="131" spans="3:59" x14ac:dyDescent="0.2">
      <c r="C131" s="599"/>
      <c r="D131" s="599"/>
      <c r="E131" s="599"/>
      <c r="F131" s="599"/>
      <c r="G131" s="599"/>
      <c r="I131" s="534">
        <f t="shared" si="57"/>
        <v>1900</v>
      </c>
      <c r="J131" s="535">
        <f t="shared" si="58"/>
        <v>19001</v>
      </c>
      <c r="K131" s="534" t="str">
        <f t="shared" si="59"/>
        <v>190001</v>
      </c>
      <c r="L131" s="536">
        <f t="shared" si="60"/>
        <v>190000</v>
      </c>
      <c r="M131" s="537">
        <f t="shared" si="61"/>
        <v>19000100</v>
      </c>
      <c r="N131" s="25">
        <v>127</v>
      </c>
      <c r="O131" s="518">
        <f>IF(N131&gt;S!$I$8,0,N131)</f>
        <v>0</v>
      </c>
      <c r="P131" s="519">
        <f>IF(OR($O131=0,$O131&gt;S!$I$8),0,VLOOKUP($O131,S!$D$9:$AF$10,14,FALSE))</f>
        <v>0</v>
      </c>
      <c r="Q131" s="519">
        <f>IF(OR($O131=0,$O131&gt;S!$I$8),0,VLOOKUP($O131,S!$D$9:$AF$10,6,FALSE))</f>
        <v>0</v>
      </c>
      <c r="R131" s="548">
        <f>IF(OR($O131=0,$O131&gt;S!$I$8),0,VLOOKUP($O131,S!$D$9:$AF$10,24,FALSE))</f>
        <v>0</v>
      </c>
      <c r="S131" s="521">
        <f>IF(OR($O131=0,$O131&gt;S!$I$8),0,VLOOKUP($O131,S!$D$9:$AF$10,23,FALSE))</f>
        <v>0</v>
      </c>
      <c r="U131" s="24">
        <f>IF($O131=0,0,IF(V131=0,0,IF(COUNTIF(V$5:V131,V131)&gt;1,0,MAX(U$5:U130)+1)))</f>
        <v>0</v>
      </c>
      <c r="V131" s="521">
        <f>IF(OR($O131=0,$O131&gt;S!$I$8),0,VLOOKUP($O131,S!$D$9:$AF$10,22,FALSE))</f>
        <v>0</v>
      </c>
      <c r="W131" s="601"/>
      <c r="AA131" s="178"/>
      <c r="AB131" s="178"/>
      <c r="AC131" s="594"/>
      <c r="AE131" s="24">
        <f>IF($O131=0,0,IF(AF131=0,0,IF(COUNTIF(AF$5:AF131,AF131)&gt;1,0,MAX(AE$5:AE130)+1)))</f>
        <v>0</v>
      </c>
      <c r="AF131" s="521">
        <f>IF(OR($O131=0,$O131&gt;S!$I$8),0,VLOOKUP($O131,S!$D$9:$AF$10,28,FALSE))</f>
        <v>0</v>
      </c>
      <c r="AG131" s="601"/>
      <c r="AK131" s="178"/>
      <c r="AL131" s="178"/>
      <c r="AM131" s="594"/>
      <c r="AO131" s="24">
        <f>IF($O131=0,0,IF(AP131=0,0,IF(COUNTIF(AP$5:AP131,AP131)&gt;1,0,MAX(AO$5:AO130)+1)))</f>
        <v>0</v>
      </c>
      <c r="AP131" s="521">
        <f>IF(OR($O131=0,$O131&gt;S!$I$8),0,VLOOKUP($O131,S!$D$9:$AF$10,29,FALSE))</f>
        <v>0</v>
      </c>
      <c r="AQ131" s="601"/>
      <c r="AU131" s="178"/>
      <c r="AV131" s="178"/>
      <c r="AW131" s="594"/>
      <c r="AY131" s="24">
        <f>IF($O131=0,0,IF(AZ131=0,0,IF(COUNTIF(AZ$5:AZ131,AZ131)&gt;1,0,MAX(AY$5:AY130)+1)))</f>
        <v>0</v>
      </c>
      <c r="AZ131" s="521">
        <f>IF(OR($O131=0,$O131&gt;S!$I$8),0,VLOOKUP($P131,O!$O$9:$AJ$10,12,FALSE))</f>
        <v>0</v>
      </c>
      <c r="BA131" s="601"/>
      <c r="BE131" s="178"/>
      <c r="BF131" s="178"/>
      <c r="BG131" s="594"/>
    </row>
    <row r="132" spans="3:59" x14ac:dyDescent="0.2">
      <c r="C132" s="599"/>
      <c r="D132" s="599"/>
      <c r="E132" s="599"/>
      <c r="F132" s="599"/>
      <c r="G132" s="599"/>
      <c r="I132" s="534">
        <f t="shared" si="57"/>
        <v>1900</v>
      </c>
      <c r="J132" s="535">
        <f t="shared" si="58"/>
        <v>19001</v>
      </c>
      <c r="K132" s="534" t="str">
        <f t="shared" si="59"/>
        <v>190001</v>
      </c>
      <c r="L132" s="536">
        <f t="shared" si="60"/>
        <v>190000</v>
      </c>
      <c r="M132" s="537">
        <f t="shared" si="61"/>
        <v>19000100</v>
      </c>
      <c r="N132" s="25">
        <v>128</v>
      </c>
      <c r="O132" s="518">
        <f>IF(N132&gt;S!$I$8,0,N132)</f>
        <v>0</v>
      </c>
      <c r="P132" s="519">
        <f>IF(OR($O132=0,$O132&gt;S!$I$8),0,VLOOKUP($O132,S!$D$9:$AF$10,14,FALSE))</f>
        <v>0</v>
      </c>
      <c r="Q132" s="519">
        <f>IF(OR($O132=0,$O132&gt;S!$I$8),0,VLOOKUP($O132,S!$D$9:$AF$10,6,FALSE))</f>
        <v>0</v>
      </c>
      <c r="R132" s="548">
        <f>IF(OR($O132=0,$O132&gt;S!$I$8),0,VLOOKUP($O132,S!$D$9:$AF$10,24,FALSE))</f>
        <v>0</v>
      </c>
      <c r="S132" s="521">
        <f>IF(OR($O132=0,$O132&gt;S!$I$8),0,VLOOKUP($O132,S!$D$9:$AF$10,23,FALSE))</f>
        <v>0</v>
      </c>
      <c r="U132" s="24">
        <f>IF($O132=0,0,IF(V132=0,0,IF(COUNTIF(V$5:V132,V132)&gt;1,0,MAX(U$5:U131)+1)))</f>
        <v>0</v>
      </c>
      <c r="V132" s="521">
        <f>IF(OR($O132=0,$O132&gt;S!$I$8),0,VLOOKUP($O132,S!$D$9:$AF$10,22,FALSE))</f>
        <v>0</v>
      </c>
      <c r="W132" s="601"/>
      <c r="AA132" s="178"/>
      <c r="AB132" s="178"/>
      <c r="AC132" s="594"/>
      <c r="AE132" s="24">
        <f>IF($O132=0,0,IF(AF132=0,0,IF(COUNTIF(AF$5:AF132,AF132)&gt;1,0,MAX(AE$5:AE131)+1)))</f>
        <v>0</v>
      </c>
      <c r="AF132" s="521">
        <f>IF(OR($O132=0,$O132&gt;S!$I$8),0,VLOOKUP($O132,S!$D$9:$AF$10,28,FALSE))</f>
        <v>0</v>
      </c>
      <c r="AG132" s="601"/>
      <c r="AK132" s="178"/>
      <c r="AL132" s="178"/>
      <c r="AM132" s="594"/>
      <c r="AO132" s="24">
        <f>IF($O132=0,0,IF(AP132=0,0,IF(COUNTIF(AP$5:AP132,AP132)&gt;1,0,MAX(AO$5:AO131)+1)))</f>
        <v>0</v>
      </c>
      <c r="AP132" s="521">
        <f>IF(OR($O132=0,$O132&gt;S!$I$8),0,VLOOKUP($O132,S!$D$9:$AF$10,29,FALSE))</f>
        <v>0</v>
      </c>
      <c r="AQ132" s="601"/>
      <c r="AU132" s="178"/>
      <c r="AV132" s="178"/>
      <c r="AW132" s="594"/>
      <c r="AY132" s="24">
        <f>IF($O132=0,0,IF(AZ132=0,0,IF(COUNTIF(AZ$5:AZ132,AZ132)&gt;1,0,MAX(AY$5:AY131)+1)))</f>
        <v>0</v>
      </c>
      <c r="AZ132" s="521">
        <f>IF(OR($O132=0,$O132&gt;S!$I$8),0,VLOOKUP($P132,O!$O$9:$AJ$10,12,FALSE))</f>
        <v>0</v>
      </c>
      <c r="BA132" s="601"/>
      <c r="BE132" s="178"/>
      <c r="BF132" s="178"/>
      <c r="BG132" s="594"/>
    </row>
    <row r="133" spans="3:59" x14ac:dyDescent="0.2">
      <c r="C133" s="599"/>
      <c r="D133" s="599"/>
      <c r="E133" s="599"/>
      <c r="F133" s="599"/>
      <c r="G133" s="599"/>
      <c r="I133" s="534">
        <f t="shared" si="57"/>
        <v>1900</v>
      </c>
      <c r="J133" s="535">
        <f t="shared" si="58"/>
        <v>19001</v>
      </c>
      <c r="K133" s="534" t="str">
        <f t="shared" si="59"/>
        <v>190001</v>
      </c>
      <c r="L133" s="536">
        <f t="shared" si="60"/>
        <v>190000</v>
      </c>
      <c r="M133" s="537">
        <f t="shared" si="61"/>
        <v>19000100</v>
      </c>
      <c r="N133" s="25">
        <v>129</v>
      </c>
      <c r="O133" s="518">
        <f>IF(N133&gt;S!$I$8,0,N133)</f>
        <v>0</v>
      </c>
      <c r="P133" s="519">
        <f>IF(OR($O133=0,$O133&gt;S!$I$8),0,VLOOKUP($O133,S!$D$9:$AF$10,14,FALSE))</f>
        <v>0</v>
      </c>
      <c r="Q133" s="519">
        <f>IF(OR($O133=0,$O133&gt;S!$I$8),0,VLOOKUP($O133,S!$D$9:$AF$10,6,FALSE))</f>
        <v>0</v>
      </c>
      <c r="R133" s="548">
        <f>IF(OR($O133=0,$O133&gt;S!$I$8),0,VLOOKUP($O133,S!$D$9:$AF$10,24,FALSE))</f>
        <v>0</v>
      </c>
      <c r="S133" s="521">
        <f>IF(OR($O133=0,$O133&gt;S!$I$8),0,VLOOKUP($O133,S!$D$9:$AF$10,23,FALSE))</f>
        <v>0</v>
      </c>
      <c r="U133" s="24">
        <f>IF($O133=0,0,IF(V133=0,0,IF(COUNTIF(V$5:V133,V133)&gt;1,0,MAX(U$5:U132)+1)))</f>
        <v>0</v>
      </c>
      <c r="V133" s="521">
        <f>IF(OR($O133=0,$O133&gt;S!$I$8),0,VLOOKUP($O133,S!$D$9:$AF$10,22,FALSE))</f>
        <v>0</v>
      </c>
      <c r="W133" s="601"/>
      <c r="AA133" s="178"/>
      <c r="AB133" s="178"/>
      <c r="AC133" s="594"/>
      <c r="AE133" s="24">
        <f>IF($O133=0,0,IF(AF133=0,0,IF(COUNTIF(AF$5:AF133,AF133)&gt;1,0,MAX(AE$5:AE132)+1)))</f>
        <v>0</v>
      </c>
      <c r="AF133" s="521">
        <f>IF(OR($O133=0,$O133&gt;S!$I$8),0,VLOOKUP($O133,S!$D$9:$AF$10,28,FALSE))</f>
        <v>0</v>
      </c>
      <c r="AG133" s="601"/>
      <c r="AK133" s="178"/>
      <c r="AL133" s="178"/>
      <c r="AM133" s="594"/>
      <c r="AO133" s="24">
        <f>IF($O133=0,0,IF(AP133=0,0,IF(COUNTIF(AP$5:AP133,AP133)&gt;1,0,MAX(AO$5:AO132)+1)))</f>
        <v>0</v>
      </c>
      <c r="AP133" s="521">
        <f>IF(OR($O133=0,$O133&gt;S!$I$8),0,VLOOKUP($O133,S!$D$9:$AF$10,29,FALSE))</f>
        <v>0</v>
      </c>
      <c r="AQ133" s="601"/>
      <c r="AU133" s="178"/>
      <c r="AV133" s="178"/>
      <c r="AW133" s="594"/>
      <c r="AY133" s="24">
        <f>IF($O133=0,0,IF(AZ133=0,0,IF(COUNTIF(AZ$5:AZ133,AZ133)&gt;1,0,MAX(AY$5:AY132)+1)))</f>
        <v>0</v>
      </c>
      <c r="AZ133" s="521">
        <f>IF(OR($O133=0,$O133&gt;S!$I$8),0,VLOOKUP($P133,O!$O$9:$AJ$10,12,FALSE))</f>
        <v>0</v>
      </c>
      <c r="BA133" s="601"/>
      <c r="BE133" s="178"/>
      <c r="BF133" s="178"/>
      <c r="BG133" s="594"/>
    </row>
    <row r="134" spans="3:59" x14ac:dyDescent="0.2">
      <c r="C134" s="599"/>
      <c r="D134" s="599"/>
      <c r="E134" s="599"/>
      <c r="F134" s="599"/>
      <c r="G134" s="599"/>
      <c r="I134" s="534">
        <f t="shared" ref="I134:I197" si="62">YEAR(Q134)</f>
        <v>1900</v>
      </c>
      <c r="J134" s="535">
        <f t="shared" ref="J134:J197" si="63">YEAR(Q134)*10+IF(OR(MONTH(Q134)=1,MONTH(Q134)=2,MONTH(Q134)=3),1,IF(OR(MONTH(Q134)=4,MONTH(Q134)=5,MONTH(Q134)=6),2,IF(OR(MONTH(Q134)=7,MONTH(Q134)=8,MONTH(Q134)=9),3,4)))</f>
        <v>19001</v>
      </c>
      <c r="K134" s="534" t="str">
        <f t="shared" ref="K134:K197" si="64">LEFT(M134,6)</f>
        <v>190001</v>
      </c>
      <c r="L134" s="536">
        <f t="shared" ref="L134:L197" si="65">YEAR(Q134)*100+WEEKNUM(Q134)</f>
        <v>190000</v>
      </c>
      <c r="M134" s="537">
        <f t="shared" ref="M134:M197" si="66">ROUND(YEAR(Q134)*10000+MONTH(Q134)*100+DAY(Q134),0)</f>
        <v>19000100</v>
      </c>
      <c r="N134" s="25">
        <v>130</v>
      </c>
      <c r="O134" s="518">
        <f>IF(N134&gt;S!$I$8,0,N134)</f>
        <v>0</v>
      </c>
      <c r="P134" s="519">
        <f>IF(OR($O134=0,$O134&gt;S!$I$8),0,VLOOKUP($O134,S!$D$9:$AF$10,14,FALSE))</f>
        <v>0</v>
      </c>
      <c r="Q134" s="519">
        <f>IF(OR($O134=0,$O134&gt;S!$I$8),0,VLOOKUP($O134,S!$D$9:$AF$10,6,FALSE))</f>
        <v>0</v>
      </c>
      <c r="R134" s="548">
        <f>IF(OR($O134=0,$O134&gt;S!$I$8),0,VLOOKUP($O134,S!$D$9:$AF$10,24,FALSE))</f>
        <v>0</v>
      </c>
      <c r="S134" s="521">
        <f>IF(OR($O134=0,$O134&gt;S!$I$8),0,VLOOKUP($O134,S!$D$9:$AF$10,23,FALSE))</f>
        <v>0</v>
      </c>
      <c r="U134" s="24">
        <f>IF($O134=0,0,IF(V134=0,0,IF(COUNTIF(V$5:V134,V134)&gt;1,0,MAX(U$5:U133)+1)))</f>
        <v>0</v>
      </c>
      <c r="V134" s="521">
        <f>IF(OR($O134=0,$O134&gt;S!$I$8),0,VLOOKUP($O134,S!$D$9:$AF$10,22,FALSE))</f>
        <v>0</v>
      </c>
      <c r="W134" s="601"/>
      <c r="AA134" s="178"/>
      <c r="AB134" s="178"/>
      <c r="AC134" s="594"/>
      <c r="AE134" s="24">
        <f>IF($O134=0,0,IF(AF134=0,0,IF(COUNTIF(AF$5:AF134,AF134)&gt;1,0,MAX(AE$5:AE133)+1)))</f>
        <v>0</v>
      </c>
      <c r="AF134" s="521">
        <f>IF(OR($O134=0,$O134&gt;S!$I$8),0,VLOOKUP($O134,S!$D$9:$AF$10,28,FALSE))</f>
        <v>0</v>
      </c>
      <c r="AG134" s="601"/>
      <c r="AK134" s="178"/>
      <c r="AL134" s="178"/>
      <c r="AM134" s="594"/>
      <c r="AO134" s="24">
        <f>IF($O134=0,0,IF(AP134=0,0,IF(COUNTIF(AP$5:AP134,AP134)&gt;1,0,MAX(AO$5:AO133)+1)))</f>
        <v>0</v>
      </c>
      <c r="AP134" s="521">
        <f>IF(OR($O134=0,$O134&gt;S!$I$8),0,VLOOKUP($O134,S!$D$9:$AF$10,29,FALSE))</f>
        <v>0</v>
      </c>
      <c r="AQ134" s="601"/>
      <c r="AU134" s="178"/>
      <c r="AV134" s="178"/>
      <c r="AW134" s="594"/>
      <c r="AY134" s="24">
        <f>IF($O134=0,0,IF(AZ134=0,0,IF(COUNTIF(AZ$5:AZ134,AZ134)&gt;1,0,MAX(AY$5:AY133)+1)))</f>
        <v>0</v>
      </c>
      <c r="AZ134" s="521">
        <f>IF(OR($O134=0,$O134&gt;S!$I$8),0,VLOOKUP($P134,O!$O$9:$AJ$10,12,FALSE))</f>
        <v>0</v>
      </c>
      <c r="BA134" s="601"/>
      <c r="BE134" s="178"/>
      <c r="BF134" s="178"/>
      <c r="BG134" s="594"/>
    </row>
    <row r="135" spans="3:59" x14ac:dyDescent="0.2">
      <c r="C135" s="599"/>
      <c r="D135" s="599"/>
      <c r="E135" s="599"/>
      <c r="F135" s="599"/>
      <c r="G135" s="599"/>
      <c r="I135" s="534">
        <f t="shared" si="62"/>
        <v>1900</v>
      </c>
      <c r="J135" s="535">
        <f t="shared" si="63"/>
        <v>19001</v>
      </c>
      <c r="K135" s="534" t="str">
        <f t="shared" si="64"/>
        <v>190001</v>
      </c>
      <c r="L135" s="536">
        <f t="shared" si="65"/>
        <v>190000</v>
      </c>
      <c r="M135" s="537">
        <f t="shared" si="66"/>
        <v>19000100</v>
      </c>
      <c r="N135" s="25">
        <v>131</v>
      </c>
      <c r="O135" s="518">
        <f>IF(N135&gt;S!$I$8,0,N135)</f>
        <v>0</v>
      </c>
      <c r="P135" s="519">
        <f>IF(OR($O135=0,$O135&gt;S!$I$8),0,VLOOKUP($O135,S!$D$9:$AF$10,14,FALSE))</f>
        <v>0</v>
      </c>
      <c r="Q135" s="519">
        <f>IF(OR($O135=0,$O135&gt;S!$I$8),0,VLOOKUP($O135,S!$D$9:$AF$10,6,FALSE))</f>
        <v>0</v>
      </c>
      <c r="R135" s="548">
        <f>IF(OR($O135=0,$O135&gt;S!$I$8),0,VLOOKUP($O135,S!$D$9:$AF$10,24,FALSE))</f>
        <v>0</v>
      </c>
      <c r="S135" s="521">
        <f>IF(OR($O135=0,$O135&gt;S!$I$8),0,VLOOKUP($O135,S!$D$9:$AF$10,23,FALSE))</f>
        <v>0</v>
      </c>
      <c r="U135" s="24">
        <f>IF($O135=0,0,IF(V135=0,0,IF(COUNTIF(V$5:V135,V135)&gt;1,0,MAX(U$5:U134)+1)))</f>
        <v>0</v>
      </c>
      <c r="V135" s="521">
        <f>IF(OR($O135=0,$O135&gt;S!$I$8),0,VLOOKUP($O135,S!$D$9:$AF$10,22,FALSE))</f>
        <v>0</v>
      </c>
      <c r="W135" s="601"/>
      <c r="AA135" s="178"/>
      <c r="AB135" s="178"/>
      <c r="AC135" s="594"/>
      <c r="AE135" s="24">
        <f>IF($O135=0,0,IF(AF135=0,0,IF(COUNTIF(AF$5:AF135,AF135)&gt;1,0,MAX(AE$5:AE134)+1)))</f>
        <v>0</v>
      </c>
      <c r="AF135" s="521">
        <f>IF(OR($O135=0,$O135&gt;S!$I$8),0,VLOOKUP($O135,S!$D$9:$AF$10,28,FALSE))</f>
        <v>0</v>
      </c>
      <c r="AG135" s="601"/>
      <c r="AK135" s="178"/>
      <c r="AL135" s="178"/>
      <c r="AM135" s="594"/>
      <c r="AO135" s="24">
        <f>IF($O135=0,0,IF(AP135=0,0,IF(COUNTIF(AP$5:AP135,AP135)&gt;1,0,MAX(AO$5:AO134)+1)))</f>
        <v>0</v>
      </c>
      <c r="AP135" s="521">
        <f>IF(OR($O135=0,$O135&gt;S!$I$8),0,VLOOKUP($O135,S!$D$9:$AF$10,29,FALSE))</f>
        <v>0</v>
      </c>
      <c r="AQ135" s="601"/>
      <c r="AU135" s="178"/>
      <c r="AV135" s="178"/>
      <c r="AW135" s="594"/>
      <c r="AY135" s="24">
        <f>IF($O135=0,0,IF(AZ135=0,0,IF(COUNTIF(AZ$5:AZ135,AZ135)&gt;1,0,MAX(AY$5:AY134)+1)))</f>
        <v>0</v>
      </c>
      <c r="AZ135" s="521">
        <f>IF(OR($O135=0,$O135&gt;S!$I$8),0,VLOOKUP($P135,O!$O$9:$AJ$10,12,FALSE))</f>
        <v>0</v>
      </c>
      <c r="BA135" s="601"/>
      <c r="BE135" s="178"/>
      <c r="BF135" s="178"/>
      <c r="BG135" s="594"/>
    </row>
    <row r="136" spans="3:59" x14ac:dyDescent="0.2">
      <c r="C136" s="599"/>
      <c r="D136" s="599"/>
      <c r="E136" s="599"/>
      <c r="F136" s="599"/>
      <c r="G136" s="599"/>
      <c r="I136" s="534">
        <f t="shared" si="62"/>
        <v>1900</v>
      </c>
      <c r="J136" s="535">
        <f t="shared" si="63"/>
        <v>19001</v>
      </c>
      <c r="K136" s="534" t="str">
        <f t="shared" si="64"/>
        <v>190001</v>
      </c>
      <c r="L136" s="536">
        <f t="shared" si="65"/>
        <v>190000</v>
      </c>
      <c r="M136" s="537">
        <f t="shared" si="66"/>
        <v>19000100</v>
      </c>
      <c r="N136" s="25">
        <v>132</v>
      </c>
      <c r="O136" s="518">
        <f>IF(N136&gt;S!$I$8,0,N136)</f>
        <v>0</v>
      </c>
      <c r="P136" s="519">
        <f>IF(OR($O136=0,$O136&gt;S!$I$8),0,VLOOKUP($O136,S!$D$9:$AF$10,14,FALSE))</f>
        <v>0</v>
      </c>
      <c r="Q136" s="519">
        <f>IF(OR($O136=0,$O136&gt;S!$I$8),0,VLOOKUP($O136,S!$D$9:$AF$10,6,FALSE))</f>
        <v>0</v>
      </c>
      <c r="R136" s="548">
        <f>IF(OR($O136=0,$O136&gt;S!$I$8),0,VLOOKUP($O136,S!$D$9:$AF$10,24,FALSE))</f>
        <v>0</v>
      </c>
      <c r="S136" s="521">
        <f>IF(OR($O136=0,$O136&gt;S!$I$8),0,VLOOKUP($O136,S!$D$9:$AF$10,23,FALSE))</f>
        <v>0</v>
      </c>
      <c r="U136" s="24">
        <f>IF($O136=0,0,IF(V136=0,0,IF(COUNTIF(V$5:V136,V136)&gt;1,0,MAX(U$5:U135)+1)))</f>
        <v>0</v>
      </c>
      <c r="V136" s="521">
        <f>IF(OR($O136=0,$O136&gt;S!$I$8),0,VLOOKUP($O136,S!$D$9:$AF$10,22,FALSE))</f>
        <v>0</v>
      </c>
      <c r="W136" s="601"/>
      <c r="AA136" s="178"/>
      <c r="AB136" s="178"/>
      <c r="AC136" s="594"/>
      <c r="AE136" s="24">
        <f>IF($O136=0,0,IF(AF136=0,0,IF(COUNTIF(AF$5:AF136,AF136)&gt;1,0,MAX(AE$5:AE135)+1)))</f>
        <v>0</v>
      </c>
      <c r="AF136" s="521">
        <f>IF(OR($O136=0,$O136&gt;S!$I$8),0,VLOOKUP($O136,S!$D$9:$AF$10,28,FALSE))</f>
        <v>0</v>
      </c>
      <c r="AG136" s="601"/>
      <c r="AK136" s="178"/>
      <c r="AL136" s="178"/>
      <c r="AM136" s="594"/>
      <c r="AO136" s="24">
        <f>IF($O136=0,0,IF(AP136=0,0,IF(COUNTIF(AP$5:AP136,AP136)&gt;1,0,MAX(AO$5:AO135)+1)))</f>
        <v>0</v>
      </c>
      <c r="AP136" s="521">
        <f>IF(OR($O136=0,$O136&gt;S!$I$8),0,VLOOKUP($O136,S!$D$9:$AF$10,29,FALSE))</f>
        <v>0</v>
      </c>
      <c r="AQ136" s="601"/>
      <c r="AU136" s="178"/>
      <c r="AV136" s="178"/>
      <c r="AW136" s="594"/>
      <c r="AY136" s="24">
        <f>IF($O136=0,0,IF(AZ136=0,0,IF(COUNTIF(AZ$5:AZ136,AZ136)&gt;1,0,MAX(AY$5:AY135)+1)))</f>
        <v>0</v>
      </c>
      <c r="AZ136" s="521">
        <f>IF(OR($O136=0,$O136&gt;S!$I$8),0,VLOOKUP($P136,O!$O$9:$AJ$10,12,FALSE))</f>
        <v>0</v>
      </c>
      <c r="BA136" s="601"/>
      <c r="BE136" s="178"/>
      <c r="BF136" s="178"/>
      <c r="BG136" s="594"/>
    </row>
    <row r="137" spans="3:59" x14ac:dyDescent="0.2">
      <c r="C137" s="599"/>
      <c r="D137" s="599"/>
      <c r="E137" s="599"/>
      <c r="F137" s="599"/>
      <c r="G137" s="599"/>
      <c r="I137" s="534">
        <f t="shared" si="62"/>
        <v>1900</v>
      </c>
      <c r="J137" s="535">
        <f t="shared" si="63"/>
        <v>19001</v>
      </c>
      <c r="K137" s="534" t="str">
        <f t="shared" si="64"/>
        <v>190001</v>
      </c>
      <c r="L137" s="536">
        <f t="shared" si="65"/>
        <v>190000</v>
      </c>
      <c r="M137" s="537">
        <f t="shared" si="66"/>
        <v>19000100</v>
      </c>
      <c r="N137" s="25">
        <v>133</v>
      </c>
      <c r="O137" s="518">
        <f>IF(N137&gt;S!$I$8,0,N137)</f>
        <v>0</v>
      </c>
      <c r="P137" s="519">
        <f>IF(OR($O137=0,$O137&gt;S!$I$8),0,VLOOKUP($O137,S!$D$9:$AF$10,14,FALSE))</f>
        <v>0</v>
      </c>
      <c r="Q137" s="519">
        <f>IF(OR($O137=0,$O137&gt;S!$I$8),0,VLOOKUP($O137,S!$D$9:$AF$10,6,FALSE))</f>
        <v>0</v>
      </c>
      <c r="R137" s="548">
        <f>IF(OR($O137=0,$O137&gt;S!$I$8),0,VLOOKUP($O137,S!$D$9:$AF$10,24,FALSE))</f>
        <v>0</v>
      </c>
      <c r="S137" s="521">
        <f>IF(OR($O137=0,$O137&gt;S!$I$8),0,VLOOKUP($O137,S!$D$9:$AF$10,23,FALSE))</f>
        <v>0</v>
      </c>
      <c r="U137" s="24">
        <f>IF($O137=0,0,IF(V137=0,0,IF(COUNTIF(V$5:V137,V137)&gt;1,0,MAX(U$5:U136)+1)))</f>
        <v>0</v>
      </c>
      <c r="V137" s="521">
        <f>IF(OR($O137=0,$O137&gt;S!$I$8),0,VLOOKUP($O137,S!$D$9:$AF$10,22,FALSE))</f>
        <v>0</v>
      </c>
      <c r="W137" s="601"/>
      <c r="AA137" s="178"/>
      <c r="AB137" s="178"/>
      <c r="AC137" s="594"/>
      <c r="AE137" s="24">
        <f>IF($O137=0,0,IF(AF137=0,0,IF(COUNTIF(AF$5:AF137,AF137)&gt;1,0,MAX(AE$5:AE136)+1)))</f>
        <v>0</v>
      </c>
      <c r="AF137" s="521">
        <f>IF(OR($O137=0,$O137&gt;S!$I$8),0,VLOOKUP($O137,S!$D$9:$AF$10,28,FALSE))</f>
        <v>0</v>
      </c>
      <c r="AG137" s="601"/>
      <c r="AK137" s="178"/>
      <c r="AL137" s="178"/>
      <c r="AM137" s="594"/>
      <c r="AO137" s="24">
        <f>IF($O137=0,0,IF(AP137=0,0,IF(COUNTIF(AP$5:AP137,AP137)&gt;1,0,MAX(AO$5:AO136)+1)))</f>
        <v>0</v>
      </c>
      <c r="AP137" s="521">
        <f>IF(OR($O137=0,$O137&gt;S!$I$8),0,VLOOKUP($O137,S!$D$9:$AF$10,29,FALSE))</f>
        <v>0</v>
      </c>
      <c r="AQ137" s="601"/>
      <c r="AU137" s="178"/>
      <c r="AV137" s="178"/>
      <c r="AW137" s="594"/>
      <c r="AY137" s="24">
        <f>IF($O137=0,0,IF(AZ137=0,0,IF(COUNTIF(AZ$5:AZ137,AZ137)&gt;1,0,MAX(AY$5:AY136)+1)))</f>
        <v>0</v>
      </c>
      <c r="AZ137" s="521">
        <f>IF(OR($O137=0,$O137&gt;S!$I$8),0,VLOOKUP($P137,O!$O$9:$AJ$10,12,FALSE))</f>
        <v>0</v>
      </c>
      <c r="BA137" s="601"/>
      <c r="BE137" s="178"/>
      <c r="BF137" s="178"/>
      <c r="BG137" s="594"/>
    </row>
    <row r="138" spans="3:59" x14ac:dyDescent="0.2">
      <c r="C138" s="599"/>
      <c r="D138" s="599"/>
      <c r="E138" s="599"/>
      <c r="F138" s="599"/>
      <c r="G138" s="599"/>
      <c r="I138" s="534">
        <f t="shared" si="62"/>
        <v>1900</v>
      </c>
      <c r="J138" s="535">
        <f t="shared" si="63"/>
        <v>19001</v>
      </c>
      <c r="K138" s="534" t="str">
        <f t="shared" si="64"/>
        <v>190001</v>
      </c>
      <c r="L138" s="536">
        <f t="shared" si="65"/>
        <v>190000</v>
      </c>
      <c r="M138" s="537">
        <f t="shared" si="66"/>
        <v>19000100</v>
      </c>
      <c r="N138" s="25">
        <v>134</v>
      </c>
      <c r="O138" s="518">
        <f>IF(N138&gt;S!$I$8,0,N138)</f>
        <v>0</v>
      </c>
      <c r="P138" s="519">
        <f>IF(OR($O138=0,$O138&gt;S!$I$8),0,VLOOKUP($O138,S!$D$9:$AF$10,14,FALSE))</f>
        <v>0</v>
      </c>
      <c r="Q138" s="519">
        <f>IF(OR($O138=0,$O138&gt;S!$I$8),0,VLOOKUP($O138,S!$D$9:$AF$10,6,FALSE))</f>
        <v>0</v>
      </c>
      <c r="R138" s="548">
        <f>IF(OR($O138=0,$O138&gt;S!$I$8),0,VLOOKUP($O138,S!$D$9:$AF$10,24,FALSE))</f>
        <v>0</v>
      </c>
      <c r="S138" s="521">
        <f>IF(OR($O138=0,$O138&gt;S!$I$8),0,VLOOKUP($O138,S!$D$9:$AF$10,23,FALSE))</f>
        <v>0</v>
      </c>
      <c r="U138" s="24">
        <f>IF($O138=0,0,IF(V138=0,0,IF(COUNTIF(V$5:V138,V138)&gt;1,0,MAX(U$5:U137)+1)))</f>
        <v>0</v>
      </c>
      <c r="V138" s="521">
        <f>IF(OR($O138=0,$O138&gt;S!$I$8),0,VLOOKUP($O138,S!$D$9:$AF$10,22,FALSE))</f>
        <v>0</v>
      </c>
      <c r="W138" s="601"/>
      <c r="Z138" s="613"/>
      <c r="AA138" s="178"/>
      <c r="AB138" s="178"/>
      <c r="AC138" s="594"/>
      <c r="AE138" s="24">
        <f>IF($O138=0,0,IF(AF138=0,0,IF(COUNTIF(AF$5:AF138,AF138)&gt;1,0,MAX(AE$5:AE137)+1)))</f>
        <v>0</v>
      </c>
      <c r="AF138" s="521">
        <f>IF(OR($O138=0,$O138&gt;S!$I$8),0,VLOOKUP($O138,S!$D$9:$AF$10,28,FALSE))</f>
        <v>0</v>
      </c>
      <c r="AG138" s="601"/>
      <c r="AK138" s="178"/>
      <c r="AL138" s="178"/>
      <c r="AM138" s="594"/>
      <c r="AO138" s="24">
        <f>IF($O138=0,0,IF(AP138=0,0,IF(COUNTIF(AP$5:AP138,AP138)&gt;1,0,MAX(AO$5:AO137)+1)))</f>
        <v>0</v>
      </c>
      <c r="AP138" s="521">
        <f>IF(OR($O138=0,$O138&gt;S!$I$8),0,VLOOKUP($O138,S!$D$9:$AF$10,29,FALSE))</f>
        <v>0</v>
      </c>
      <c r="AQ138" s="601"/>
      <c r="AU138" s="178"/>
      <c r="AV138" s="178"/>
      <c r="AW138" s="594"/>
      <c r="AY138" s="24">
        <f>IF($O138=0,0,IF(AZ138=0,0,IF(COUNTIF(AZ$5:AZ138,AZ138)&gt;1,0,MAX(AY$5:AY137)+1)))</f>
        <v>0</v>
      </c>
      <c r="AZ138" s="521">
        <f>IF(OR($O138=0,$O138&gt;S!$I$8),0,VLOOKUP($P138,O!$O$9:$AJ$10,12,FALSE))</f>
        <v>0</v>
      </c>
      <c r="BA138" s="601"/>
      <c r="BE138" s="178"/>
      <c r="BF138" s="178"/>
      <c r="BG138" s="594"/>
    </row>
    <row r="139" spans="3:59" x14ac:dyDescent="0.2">
      <c r="C139" s="599"/>
      <c r="D139" s="599"/>
      <c r="E139" s="599"/>
      <c r="F139" s="599"/>
      <c r="G139" s="599"/>
      <c r="I139" s="534">
        <f t="shared" si="62"/>
        <v>1900</v>
      </c>
      <c r="J139" s="535">
        <f t="shared" si="63"/>
        <v>19001</v>
      </c>
      <c r="K139" s="534" t="str">
        <f t="shared" si="64"/>
        <v>190001</v>
      </c>
      <c r="L139" s="536">
        <f t="shared" si="65"/>
        <v>190000</v>
      </c>
      <c r="M139" s="537">
        <f t="shared" si="66"/>
        <v>19000100</v>
      </c>
      <c r="N139" s="25">
        <v>135</v>
      </c>
      <c r="O139" s="518">
        <f>IF(N139&gt;S!$I$8,0,N139)</f>
        <v>0</v>
      </c>
      <c r="P139" s="519">
        <f>IF(OR($O139=0,$O139&gt;S!$I$8),0,VLOOKUP($O139,S!$D$9:$AF$10,14,FALSE))</f>
        <v>0</v>
      </c>
      <c r="Q139" s="519">
        <f>IF(OR($O139=0,$O139&gt;S!$I$8),0,VLOOKUP($O139,S!$D$9:$AF$10,6,FALSE))</f>
        <v>0</v>
      </c>
      <c r="R139" s="548">
        <f>IF(OR($O139=0,$O139&gt;S!$I$8),0,VLOOKUP($O139,S!$D$9:$AF$10,24,FALSE))</f>
        <v>0</v>
      </c>
      <c r="S139" s="521">
        <f>IF(OR($O139=0,$O139&gt;S!$I$8),0,VLOOKUP($O139,S!$D$9:$AF$10,23,FALSE))</f>
        <v>0</v>
      </c>
      <c r="U139" s="24">
        <f>IF($O139=0,0,IF(V139=0,0,IF(COUNTIF(V$5:V139,V139)&gt;1,0,MAX(U$5:U138)+1)))</f>
        <v>0</v>
      </c>
      <c r="V139" s="521">
        <f>IF(OR($O139=0,$O139&gt;S!$I$8),0,VLOOKUP($O139,S!$D$9:$AF$10,22,FALSE))</f>
        <v>0</v>
      </c>
      <c r="W139" s="601"/>
      <c r="AA139" s="178"/>
      <c r="AB139" s="178"/>
      <c r="AC139" s="594"/>
      <c r="AE139" s="24">
        <f>IF($O139=0,0,IF(AF139=0,0,IF(COUNTIF(AF$5:AF139,AF139)&gt;1,0,MAX(AE$5:AE138)+1)))</f>
        <v>0</v>
      </c>
      <c r="AF139" s="521">
        <f>IF(OR($O139=0,$O139&gt;S!$I$8),0,VLOOKUP($O139,S!$D$9:$AF$10,28,FALSE))</f>
        <v>0</v>
      </c>
      <c r="AG139" s="601"/>
      <c r="AK139" s="178"/>
      <c r="AL139" s="178"/>
      <c r="AM139" s="594"/>
      <c r="AO139" s="24">
        <f>IF($O139=0,0,IF(AP139=0,0,IF(COUNTIF(AP$5:AP139,AP139)&gt;1,0,MAX(AO$5:AO138)+1)))</f>
        <v>0</v>
      </c>
      <c r="AP139" s="521">
        <f>IF(OR($O139=0,$O139&gt;S!$I$8),0,VLOOKUP($O139,S!$D$9:$AF$10,29,FALSE))</f>
        <v>0</v>
      </c>
      <c r="AQ139" s="601"/>
      <c r="AU139" s="178"/>
      <c r="AV139" s="178"/>
      <c r="AW139" s="594"/>
      <c r="AY139" s="24">
        <f>IF($O139=0,0,IF(AZ139=0,0,IF(COUNTIF(AZ$5:AZ139,AZ139)&gt;1,0,MAX(AY$5:AY138)+1)))</f>
        <v>0</v>
      </c>
      <c r="AZ139" s="521">
        <f>IF(OR($O139=0,$O139&gt;S!$I$8),0,VLOOKUP($P139,O!$O$9:$AJ$10,12,FALSE))</f>
        <v>0</v>
      </c>
      <c r="BA139" s="601"/>
      <c r="BE139" s="178"/>
      <c r="BF139" s="178"/>
      <c r="BG139" s="594"/>
    </row>
    <row r="140" spans="3:59" x14ac:dyDescent="0.2">
      <c r="C140" s="599"/>
      <c r="D140" s="599"/>
      <c r="E140" s="599"/>
      <c r="F140" s="599"/>
      <c r="G140" s="599"/>
      <c r="I140" s="534">
        <f t="shared" si="62"/>
        <v>1900</v>
      </c>
      <c r="J140" s="535">
        <f t="shared" si="63"/>
        <v>19001</v>
      </c>
      <c r="K140" s="534" t="str">
        <f t="shared" si="64"/>
        <v>190001</v>
      </c>
      <c r="L140" s="536">
        <f t="shared" si="65"/>
        <v>190000</v>
      </c>
      <c r="M140" s="537">
        <f t="shared" si="66"/>
        <v>19000100</v>
      </c>
      <c r="N140" s="25">
        <v>136</v>
      </c>
      <c r="O140" s="518">
        <f>IF(N140&gt;S!$I$8,0,N140)</f>
        <v>0</v>
      </c>
      <c r="P140" s="519">
        <f>IF(OR($O140=0,$O140&gt;S!$I$8),0,VLOOKUP($O140,S!$D$9:$AF$10,14,FALSE))</f>
        <v>0</v>
      </c>
      <c r="Q140" s="519">
        <f>IF(OR($O140=0,$O140&gt;S!$I$8),0,VLOOKUP($O140,S!$D$9:$AF$10,6,FALSE))</f>
        <v>0</v>
      </c>
      <c r="R140" s="548">
        <f>IF(OR($O140=0,$O140&gt;S!$I$8),0,VLOOKUP($O140,S!$D$9:$AF$10,24,FALSE))</f>
        <v>0</v>
      </c>
      <c r="S140" s="521">
        <f>IF(OR($O140=0,$O140&gt;S!$I$8),0,VLOOKUP($O140,S!$D$9:$AF$10,23,FALSE))</f>
        <v>0</v>
      </c>
      <c r="U140" s="24">
        <f>IF($O140=0,0,IF(V140=0,0,IF(COUNTIF(V$5:V140,V140)&gt;1,0,MAX(U$5:U139)+1)))</f>
        <v>0</v>
      </c>
      <c r="V140" s="521">
        <f>IF(OR($O140=0,$O140&gt;S!$I$8),0,VLOOKUP($O140,S!$D$9:$AF$10,22,FALSE))</f>
        <v>0</v>
      </c>
      <c r="W140" s="601"/>
      <c r="Z140" s="613"/>
      <c r="AA140" s="178"/>
      <c r="AB140" s="178"/>
      <c r="AC140" s="594"/>
      <c r="AE140" s="24">
        <f>IF($O140=0,0,IF(AF140=0,0,IF(COUNTIF(AF$5:AF140,AF140)&gt;1,0,MAX(AE$5:AE139)+1)))</f>
        <v>0</v>
      </c>
      <c r="AF140" s="521">
        <f>IF(OR($O140=0,$O140&gt;S!$I$8),0,VLOOKUP($O140,S!$D$9:$AF$10,28,FALSE))</f>
        <v>0</v>
      </c>
      <c r="AG140" s="601"/>
      <c r="AK140" s="178"/>
      <c r="AL140" s="178"/>
      <c r="AM140" s="594"/>
      <c r="AO140" s="24">
        <f>IF($O140=0,0,IF(AP140=0,0,IF(COUNTIF(AP$5:AP140,AP140)&gt;1,0,MAX(AO$5:AO139)+1)))</f>
        <v>0</v>
      </c>
      <c r="AP140" s="521">
        <f>IF(OR($O140=0,$O140&gt;S!$I$8),0,VLOOKUP($O140,S!$D$9:$AF$10,29,FALSE))</f>
        <v>0</v>
      </c>
      <c r="AQ140" s="601"/>
      <c r="AU140" s="178"/>
      <c r="AV140" s="178"/>
      <c r="AW140" s="594"/>
      <c r="AY140" s="24">
        <f>IF($O140=0,0,IF(AZ140=0,0,IF(COUNTIF(AZ$5:AZ140,AZ140)&gt;1,0,MAX(AY$5:AY139)+1)))</f>
        <v>0</v>
      </c>
      <c r="AZ140" s="521">
        <f>IF(OR($O140=0,$O140&gt;S!$I$8),0,VLOOKUP($P140,O!$O$9:$AJ$10,12,FALSE))</f>
        <v>0</v>
      </c>
      <c r="BA140" s="601"/>
      <c r="BE140" s="178"/>
      <c r="BF140" s="178"/>
      <c r="BG140" s="594"/>
    </row>
    <row r="141" spans="3:59" x14ac:dyDescent="0.2">
      <c r="C141" s="599"/>
      <c r="D141" s="599"/>
      <c r="E141" s="599"/>
      <c r="F141" s="599"/>
      <c r="G141" s="599"/>
      <c r="I141" s="534">
        <f t="shared" si="62"/>
        <v>1900</v>
      </c>
      <c r="J141" s="535">
        <f t="shared" si="63"/>
        <v>19001</v>
      </c>
      <c r="K141" s="534" t="str">
        <f t="shared" si="64"/>
        <v>190001</v>
      </c>
      <c r="L141" s="536">
        <f t="shared" si="65"/>
        <v>190000</v>
      </c>
      <c r="M141" s="537">
        <f t="shared" si="66"/>
        <v>19000100</v>
      </c>
      <c r="N141" s="25">
        <v>137</v>
      </c>
      <c r="O141" s="518">
        <f>IF(N141&gt;S!$I$8,0,N141)</f>
        <v>0</v>
      </c>
      <c r="P141" s="519">
        <f>IF(OR($O141=0,$O141&gt;S!$I$8),0,VLOOKUP($O141,S!$D$9:$AF$10,14,FALSE))</f>
        <v>0</v>
      </c>
      <c r="Q141" s="519">
        <f>IF(OR($O141=0,$O141&gt;S!$I$8),0,VLOOKUP($O141,S!$D$9:$AF$10,6,FALSE))</f>
        <v>0</v>
      </c>
      <c r="R141" s="548">
        <f>IF(OR($O141=0,$O141&gt;S!$I$8),0,VLOOKUP($O141,S!$D$9:$AF$10,24,FALSE))</f>
        <v>0</v>
      </c>
      <c r="S141" s="521">
        <f>IF(OR($O141=0,$O141&gt;S!$I$8),0,VLOOKUP($O141,S!$D$9:$AF$10,23,FALSE))</f>
        <v>0</v>
      </c>
      <c r="U141" s="24">
        <f>IF($O141=0,0,IF(V141=0,0,IF(COUNTIF(V$5:V141,V141)&gt;1,0,MAX(U$5:U140)+1)))</f>
        <v>0</v>
      </c>
      <c r="V141" s="521">
        <f>IF(OR($O141=0,$O141&gt;S!$I$8),0,VLOOKUP($O141,S!$D$9:$AF$10,22,FALSE))</f>
        <v>0</v>
      </c>
      <c r="W141" s="601"/>
      <c r="AA141" s="178"/>
      <c r="AB141" s="178"/>
      <c r="AC141" s="594"/>
      <c r="AE141" s="24">
        <f>IF($O141=0,0,IF(AF141=0,0,IF(COUNTIF(AF$5:AF141,AF141)&gt;1,0,MAX(AE$5:AE140)+1)))</f>
        <v>0</v>
      </c>
      <c r="AF141" s="521">
        <f>IF(OR($O141=0,$O141&gt;S!$I$8),0,VLOOKUP($O141,S!$D$9:$AF$10,28,FALSE))</f>
        <v>0</v>
      </c>
      <c r="AG141" s="601"/>
      <c r="AK141" s="178"/>
      <c r="AL141" s="178"/>
      <c r="AM141" s="594"/>
      <c r="AO141" s="24">
        <f>IF($O141=0,0,IF(AP141=0,0,IF(COUNTIF(AP$5:AP141,AP141)&gt;1,0,MAX(AO$5:AO140)+1)))</f>
        <v>0</v>
      </c>
      <c r="AP141" s="521">
        <f>IF(OR($O141=0,$O141&gt;S!$I$8),0,VLOOKUP($O141,S!$D$9:$AF$10,29,FALSE))</f>
        <v>0</v>
      </c>
      <c r="AQ141" s="601"/>
      <c r="AU141" s="178"/>
      <c r="AV141" s="178"/>
      <c r="AW141" s="594"/>
      <c r="AY141" s="24">
        <f>IF($O141=0,0,IF(AZ141=0,0,IF(COUNTIF(AZ$5:AZ141,AZ141)&gt;1,0,MAX(AY$5:AY140)+1)))</f>
        <v>0</v>
      </c>
      <c r="AZ141" s="521">
        <f>IF(OR($O141=0,$O141&gt;S!$I$8),0,VLOOKUP($P141,O!$O$9:$AJ$10,12,FALSE))</f>
        <v>0</v>
      </c>
      <c r="BA141" s="601"/>
      <c r="BE141" s="178"/>
      <c r="BF141" s="178"/>
      <c r="BG141" s="594"/>
    </row>
    <row r="142" spans="3:59" x14ac:dyDescent="0.2">
      <c r="C142" s="599"/>
      <c r="D142" s="599"/>
      <c r="E142" s="599"/>
      <c r="F142" s="599"/>
      <c r="G142" s="599"/>
      <c r="I142" s="534">
        <f t="shared" si="62"/>
        <v>1900</v>
      </c>
      <c r="J142" s="535">
        <f t="shared" si="63"/>
        <v>19001</v>
      </c>
      <c r="K142" s="534" t="str">
        <f t="shared" si="64"/>
        <v>190001</v>
      </c>
      <c r="L142" s="536">
        <f t="shared" si="65"/>
        <v>190000</v>
      </c>
      <c r="M142" s="537">
        <f t="shared" si="66"/>
        <v>19000100</v>
      </c>
      <c r="N142" s="25">
        <v>138</v>
      </c>
      <c r="O142" s="518">
        <f>IF(N142&gt;S!$I$8,0,N142)</f>
        <v>0</v>
      </c>
      <c r="P142" s="519">
        <f>IF(OR($O142=0,$O142&gt;S!$I$8),0,VLOOKUP($O142,S!$D$9:$AF$10,14,FALSE))</f>
        <v>0</v>
      </c>
      <c r="Q142" s="519">
        <f>IF(OR($O142=0,$O142&gt;S!$I$8),0,VLOOKUP($O142,S!$D$9:$AF$10,6,FALSE))</f>
        <v>0</v>
      </c>
      <c r="R142" s="548">
        <f>IF(OR($O142=0,$O142&gt;S!$I$8),0,VLOOKUP($O142,S!$D$9:$AF$10,24,FALSE))</f>
        <v>0</v>
      </c>
      <c r="S142" s="521">
        <f>IF(OR($O142=0,$O142&gt;S!$I$8),0,VLOOKUP($O142,S!$D$9:$AF$10,23,FALSE))</f>
        <v>0</v>
      </c>
      <c r="U142" s="24">
        <f>IF($O142=0,0,IF(V142=0,0,IF(COUNTIF(V$5:V142,V142)&gt;1,0,MAX(U$5:U141)+1)))</f>
        <v>0</v>
      </c>
      <c r="V142" s="521">
        <f>IF(OR($O142=0,$O142&gt;S!$I$8),0,VLOOKUP($O142,S!$D$9:$AF$10,22,FALSE))</f>
        <v>0</v>
      </c>
      <c r="W142" s="601"/>
      <c r="AA142" s="178"/>
      <c r="AB142" s="178"/>
      <c r="AC142" s="594"/>
      <c r="AE142" s="24">
        <f>IF($O142=0,0,IF(AF142=0,0,IF(COUNTIF(AF$5:AF142,AF142)&gt;1,0,MAX(AE$5:AE141)+1)))</f>
        <v>0</v>
      </c>
      <c r="AF142" s="521">
        <f>IF(OR($O142=0,$O142&gt;S!$I$8),0,VLOOKUP($O142,S!$D$9:$AF$10,28,FALSE))</f>
        <v>0</v>
      </c>
      <c r="AG142" s="601"/>
      <c r="AK142" s="178"/>
      <c r="AL142" s="178"/>
      <c r="AM142" s="594"/>
      <c r="AO142" s="24">
        <f>IF($O142=0,0,IF(AP142=0,0,IF(COUNTIF(AP$5:AP142,AP142)&gt;1,0,MAX(AO$5:AO141)+1)))</f>
        <v>0</v>
      </c>
      <c r="AP142" s="521">
        <f>IF(OR($O142=0,$O142&gt;S!$I$8),0,VLOOKUP($O142,S!$D$9:$AF$10,29,FALSE))</f>
        <v>0</v>
      </c>
      <c r="AQ142" s="601"/>
      <c r="AU142" s="178"/>
      <c r="AV142" s="178"/>
      <c r="AW142" s="594"/>
      <c r="AY142" s="24">
        <f>IF($O142=0,0,IF(AZ142=0,0,IF(COUNTIF(AZ$5:AZ142,AZ142)&gt;1,0,MAX(AY$5:AY141)+1)))</f>
        <v>0</v>
      </c>
      <c r="AZ142" s="521">
        <f>IF(OR($O142=0,$O142&gt;S!$I$8),0,VLOOKUP($P142,O!$O$9:$AJ$10,12,FALSE))</f>
        <v>0</v>
      </c>
      <c r="BA142" s="601"/>
      <c r="BE142" s="178"/>
      <c r="BF142" s="178"/>
      <c r="BG142" s="594"/>
    </row>
    <row r="143" spans="3:59" x14ac:dyDescent="0.2">
      <c r="C143" s="599"/>
      <c r="D143" s="599"/>
      <c r="E143" s="599"/>
      <c r="F143" s="599"/>
      <c r="G143" s="599"/>
      <c r="I143" s="534">
        <f t="shared" si="62"/>
        <v>1900</v>
      </c>
      <c r="J143" s="535">
        <f t="shared" si="63"/>
        <v>19001</v>
      </c>
      <c r="K143" s="534" t="str">
        <f t="shared" si="64"/>
        <v>190001</v>
      </c>
      <c r="L143" s="536">
        <f t="shared" si="65"/>
        <v>190000</v>
      </c>
      <c r="M143" s="537">
        <f t="shared" si="66"/>
        <v>19000100</v>
      </c>
      <c r="N143" s="25">
        <v>139</v>
      </c>
      <c r="O143" s="518">
        <f>IF(N143&gt;S!$I$8,0,N143)</f>
        <v>0</v>
      </c>
      <c r="P143" s="519">
        <f>IF(OR($O143=0,$O143&gt;S!$I$8),0,VLOOKUP($O143,S!$D$9:$AF$10,14,FALSE))</f>
        <v>0</v>
      </c>
      <c r="Q143" s="519">
        <f>IF(OR($O143=0,$O143&gt;S!$I$8),0,VLOOKUP($O143,S!$D$9:$AF$10,6,FALSE))</f>
        <v>0</v>
      </c>
      <c r="R143" s="548">
        <f>IF(OR($O143=0,$O143&gt;S!$I$8),0,VLOOKUP($O143,S!$D$9:$AF$10,24,FALSE))</f>
        <v>0</v>
      </c>
      <c r="S143" s="521">
        <f>IF(OR($O143=0,$O143&gt;S!$I$8),0,VLOOKUP($O143,S!$D$9:$AF$10,23,FALSE))</f>
        <v>0</v>
      </c>
      <c r="U143" s="24">
        <f>IF($O143=0,0,IF(V143=0,0,IF(COUNTIF(V$5:V143,V143)&gt;1,0,MAX(U$5:U142)+1)))</f>
        <v>0</v>
      </c>
      <c r="V143" s="521">
        <f>IF(OR($O143=0,$O143&gt;S!$I$8),0,VLOOKUP($O143,S!$D$9:$AF$10,22,FALSE))</f>
        <v>0</v>
      </c>
      <c r="W143" s="601"/>
      <c r="AA143" s="178"/>
      <c r="AB143" s="178"/>
      <c r="AC143" s="594"/>
      <c r="AE143" s="24">
        <f>IF($O143=0,0,IF(AF143=0,0,IF(COUNTIF(AF$5:AF143,AF143)&gt;1,0,MAX(AE$5:AE142)+1)))</f>
        <v>0</v>
      </c>
      <c r="AF143" s="521">
        <f>IF(OR($O143=0,$O143&gt;S!$I$8),0,VLOOKUP($O143,S!$D$9:$AF$10,28,FALSE))</f>
        <v>0</v>
      </c>
      <c r="AG143" s="601"/>
      <c r="AK143" s="178"/>
      <c r="AL143" s="178"/>
      <c r="AM143" s="594"/>
      <c r="AO143" s="24">
        <f>IF($O143=0,0,IF(AP143=0,0,IF(COUNTIF(AP$5:AP143,AP143)&gt;1,0,MAX(AO$5:AO142)+1)))</f>
        <v>0</v>
      </c>
      <c r="AP143" s="521">
        <f>IF(OR($O143=0,$O143&gt;S!$I$8),0,VLOOKUP($O143,S!$D$9:$AF$10,29,FALSE))</f>
        <v>0</v>
      </c>
      <c r="AQ143" s="601"/>
      <c r="AU143" s="178"/>
      <c r="AV143" s="178"/>
      <c r="AW143" s="594"/>
      <c r="AY143" s="24">
        <f>IF($O143=0,0,IF(AZ143=0,0,IF(COUNTIF(AZ$5:AZ143,AZ143)&gt;1,0,MAX(AY$5:AY142)+1)))</f>
        <v>0</v>
      </c>
      <c r="AZ143" s="521">
        <f>IF(OR($O143=0,$O143&gt;S!$I$8),0,VLOOKUP($P143,O!$O$9:$AJ$10,12,FALSE))</f>
        <v>0</v>
      </c>
      <c r="BA143" s="601"/>
      <c r="BE143" s="178"/>
      <c r="BF143" s="178"/>
      <c r="BG143" s="594"/>
    </row>
    <row r="144" spans="3:59" x14ac:dyDescent="0.2">
      <c r="C144" s="599"/>
      <c r="D144" s="599"/>
      <c r="E144" s="599"/>
      <c r="F144" s="599"/>
      <c r="G144" s="599"/>
      <c r="I144" s="534">
        <f t="shared" si="62"/>
        <v>1900</v>
      </c>
      <c r="J144" s="535">
        <f t="shared" si="63"/>
        <v>19001</v>
      </c>
      <c r="K144" s="534" t="str">
        <f t="shared" si="64"/>
        <v>190001</v>
      </c>
      <c r="L144" s="536">
        <f t="shared" si="65"/>
        <v>190000</v>
      </c>
      <c r="M144" s="537">
        <f t="shared" si="66"/>
        <v>19000100</v>
      </c>
      <c r="N144" s="25">
        <v>140</v>
      </c>
      <c r="O144" s="518">
        <f>IF(N144&gt;S!$I$8,0,N144)</f>
        <v>0</v>
      </c>
      <c r="P144" s="519">
        <f>IF(OR($O144=0,$O144&gt;S!$I$8),0,VLOOKUP($O144,S!$D$9:$AF$10,14,FALSE))</f>
        <v>0</v>
      </c>
      <c r="Q144" s="519">
        <f>IF(OR($O144=0,$O144&gt;S!$I$8),0,VLOOKUP($O144,S!$D$9:$AF$10,6,FALSE))</f>
        <v>0</v>
      </c>
      <c r="R144" s="548">
        <f>IF(OR($O144=0,$O144&gt;S!$I$8),0,VLOOKUP($O144,S!$D$9:$AF$10,24,FALSE))</f>
        <v>0</v>
      </c>
      <c r="S144" s="521">
        <f>IF(OR($O144=0,$O144&gt;S!$I$8),0,VLOOKUP($O144,S!$D$9:$AF$10,23,FALSE))</f>
        <v>0</v>
      </c>
      <c r="U144" s="24">
        <f>IF($O144=0,0,IF(V144=0,0,IF(COUNTIF(V$5:V144,V144)&gt;1,0,MAX(U$5:U143)+1)))</f>
        <v>0</v>
      </c>
      <c r="V144" s="521">
        <f>IF(OR($O144=0,$O144&gt;S!$I$8),0,VLOOKUP($O144,S!$D$9:$AF$10,22,FALSE))</f>
        <v>0</v>
      </c>
      <c r="W144" s="601"/>
      <c r="AA144" s="178"/>
      <c r="AB144" s="178"/>
      <c r="AC144" s="594"/>
      <c r="AE144" s="24">
        <f>IF($O144=0,0,IF(AF144=0,0,IF(COUNTIF(AF$5:AF144,AF144)&gt;1,0,MAX(AE$5:AE143)+1)))</f>
        <v>0</v>
      </c>
      <c r="AF144" s="521">
        <f>IF(OR($O144=0,$O144&gt;S!$I$8),0,VLOOKUP($O144,S!$D$9:$AF$10,28,FALSE))</f>
        <v>0</v>
      </c>
      <c r="AG144" s="601"/>
      <c r="AK144" s="178"/>
      <c r="AL144" s="178"/>
      <c r="AM144" s="594"/>
      <c r="AO144" s="24">
        <f>IF($O144=0,0,IF(AP144=0,0,IF(COUNTIF(AP$5:AP144,AP144)&gt;1,0,MAX(AO$5:AO143)+1)))</f>
        <v>0</v>
      </c>
      <c r="AP144" s="521">
        <f>IF(OR($O144=0,$O144&gt;S!$I$8),0,VLOOKUP($O144,S!$D$9:$AF$10,29,FALSE))</f>
        <v>0</v>
      </c>
      <c r="AQ144" s="601"/>
      <c r="AU144" s="178"/>
      <c r="AV144" s="178"/>
      <c r="AW144" s="594"/>
      <c r="AY144" s="24">
        <f>IF($O144=0,0,IF(AZ144=0,0,IF(COUNTIF(AZ$5:AZ144,AZ144)&gt;1,0,MAX(AY$5:AY143)+1)))</f>
        <v>0</v>
      </c>
      <c r="AZ144" s="521">
        <f>IF(OR($O144=0,$O144&gt;S!$I$8),0,VLOOKUP($P144,O!$O$9:$AJ$10,12,FALSE))</f>
        <v>0</v>
      </c>
      <c r="BA144" s="601"/>
      <c r="BE144" s="178"/>
      <c r="BF144" s="178"/>
      <c r="BG144" s="594"/>
    </row>
    <row r="145" spans="3:59" x14ac:dyDescent="0.2">
      <c r="C145" s="599"/>
      <c r="D145" s="599"/>
      <c r="E145" s="599"/>
      <c r="F145" s="599"/>
      <c r="G145" s="599"/>
      <c r="I145" s="534">
        <f t="shared" si="62"/>
        <v>1900</v>
      </c>
      <c r="J145" s="535">
        <f t="shared" si="63"/>
        <v>19001</v>
      </c>
      <c r="K145" s="534" t="str">
        <f t="shared" si="64"/>
        <v>190001</v>
      </c>
      <c r="L145" s="536">
        <f t="shared" si="65"/>
        <v>190000</v>
      </c>
      <c r="M145" s="537">
        <f t="shared" si="66"/>
        <v>19000100</v>
      </c>
      <c r="N145" s="25">
        <v>141</v>
      </c>
      <c r="O145" s="518">
        <f>IF(N145&gt;S!$I$8,0,N145)</f>
        <v>0</v>
      </c>
      <c r="P145" s="519">
        <f>IF(OR($O145=0,$O145&gt;S!$I$8),0,VLOOKUP($O145,S!$D$9:$AF$10,14,FALSE))</f>
        <v>0</v>
      </c>
      <c r="Q145" s="519">
        <f>IF(OR($O145=0,$O145&gt;S!$I$8),0,VLOOKUP($O145,S!$D$9:$AF$10,6,FALSE))</f>
        <v>0</v>
      </c>
      <c r="R145" s="548">
        <f>IF(OR($O145=0,$O145&gt;S!$I$8),0,VLOOKUP($O145,S!$D$9:$AF$10,24,FALSE))</f>
        <v>0</v>
      </c>
      <c r="S145" s="521">
        <f>IF(OR($O145=0,$O145&gt;S!$I$8),0,VLOOKUP($O145,S!$D$9:$AF$10,23,FALSE))</f>
        <v>0</v>
      </c>
      <c r="U145" s="24">
        <f>IF($O145=0,0,IF(V145=0,0,IF(COUNTIF(V$5:V145,V145)&gt;1,0,MAX(U$5:U144)+1)))</f>
        <v>0</v>
      </c>
      <c r="V145" s="521">
        <f>IF(OR($O145=0,$O145&gt;S!$I$8),0,VLOOKUP($O145,S!$D$9:$AF$10,22,FALSE))</f>
        <v>0</v>
      </c>
      <c r="W145" s="601"/>
      <c r="AA145" s="178"/>
      <c r="AB145" s="178"/>
      <c r="AC145" s="594"/>
      <c r="AE145" s="24">
        <f>IF($O145=0,0,IF(AF145=0,0,IF(COUNTIF(AF$5:AF145,AF145)&gt;1,0,MAX(AE$5:AE144)+1)))</f>
        <v>0</v>
      </c>
      <c r="AF145" s="521">
        <f>IF(OR($O145=0,$O145&gt;S!$I$8),0,VLOOKUP($O145,S!$D$9:$AF$10,28,FALSE))</f>
        <v>0</v>
      </c>
      <c r="AG145" s="601"/>
      <c r="AK145" s="178"/>
      <c r="AL145" s="178"/>
      <c r="AM145" s="594"/>
      <c r="AO145" s="24">
        <f>IF($O145=0,0,IF(AP145=0,0,IF(COUNTIF(AP$5:AP145,AP145)&gt;1,0,MAX(AO$5:AO144)+1)))</f>
        <v>0</v>
      </c>
      <c r="AP145" s="521">
        <f>IF(OR($O145=0,$O145&gt;S!$I$8),0,VLOOKUP($O145,S!$D$9:$AF$10,29,FALSE))</f>
        <v>0</v>
      </c>
      <c r="AQ145" s="601"/>
      <c r="AU145" s="178"/>
      <c r="AV145" s="178"/>
      <c r="AW145" s="594"/>
      <c r="AY145" s="24">
        <f>IF($O145=0,0,IF(AZ145=0,0,IF(COUNTIF(AZ$5:AZ145,AZ145)&gt;1,0,MAX(AY$5:AY144)+1)))</f>
        <v>0</v>
      </c>
      <c r="AZ145" s="521">
        <f>IF(OR($O145=0,$O145&gt;S!$I$8),0,VLOOKUP($P145,O!$O$9:$AJ$10,12,FALSE))</f>
        <v>0</v>
      </c>
      <c r="BA145" s="601"/>
      <c r="BE145" s="178"/>
      <c r="BF145" s="178"/>
      <c r="BG145" s="594"/>
    </row>
    <row r="146" spans="3:59" x14ac:dyDescent="0.2">
      <c r="C146" s="599"/>
      <c r="D146" s="599"/>
      <c r="E146" s="599"/>
      <c r="F146" s="599"/>
      <c r="G146" s="599"/>
      <c r="I146" s="534">
        <f t="shared" si="62"/>
        <v>1900</v>
      </c>
      <c r="J146" s="535">
        <f t="shared" si="63"/>
        <v>19001</v>
      </c>
      <c r="K146" s="534" t="str">
        <f t="shared" si="64"/>
        <v>190001</v>
      </c>
      <c r="L146" s="536">
        <f t="shared" si="65"/>
        <v>190000</v>
      </c>
      <c r="M146" s="537">
        <f t="shared" si="66"/>
        <v>19000100</v>
      </c>
      <c r="N146" s="25">
        <v>142</v>
      </c>
      <c r="O146" s="518">
        <f>IF(N146&gt;S!$I$8,0,N146)</f>
        <v>0</v>
      </c>
      <c r="P146" s="519">
        <f>IF(OR($O146=0,$O146&gt;S!$I$8),0,VLOOKUP($O146,S!$D$9:$AF$10,14,FALSE))</f>
        <v>0</v>
      </c>
      <c r="Q146" s="519">
        <f>IF(OR($O146=0,$O146&gt;S!$I$8),0,VLOOKUP($O146,S!$D$9:$AF$10,6,FALSE))</f>
        <v>0</v>
      </c>
      <c r="R146" s="548">
        <f>IF(OR($O146=0,$O146&gt;S!$I$8),0,VLOOKUP($O146,S!$D$9:$AF$10,24,FALSE))</f>
        <v>0</v>
      </c>
      <c r="S146" s="521">
        <f>IF(OR($O146=0,$O146&gt;S!$I$8),0,VLOOKUP($O146,S!$D$9:$AF$10,23,FALSE))</f>
        <v>0</v>
      </c>
      <c r="U146" s="24">
        <f>IF($O146=0,0,IF(V146=0,0,IF(COUNTIF(V$5:V146,V146)&gt;1,0,MAX(U$5:U145)+1)))</f>
        <v>0</v>
      </c>
      <c r="V146" s="521">
        <f>IF(OR($O146=0,$O146&gt;S!$I$8),0,VLOOKUP($O146,S!$D$9:$AF$10,22,FALSE))</f>
        <v>0</v>
      </c>
      <c r="W146" s="601"/>
      <c r="AA146" s="178"/>
      <c r="AB146" s="178"/>
      <c r="AC146" s="594"/>
      <c r="AE146" s="24">
        <f>IF($O146=0,0,IF(AF146=0,0,IF(COUNTIF(AF$5:AF146,AF146)&gt;1,0,MAX(AE$5:AE145)+1)))</f>
        <v>0</v>
      </c>
      <c r="AF146" s="521">
        <f>IF(OR($O146=0,$O146&gt;S!$I$8),0,VLOOKUP($O146,S!$D$9:$AF$10,28,FALSE))</f>
        <v>0</v>
      </c>
      <c r="AG146" s="601"/>
      <c r="AK146" s="178"/>
      <c r="AL146" s="178"/>
      <c r="AM146" s="594"/>
      <c r="AO146" s="24">
        <f>IF($O146=0,0,IF(AP146=0,0,IF(COUNTIF(AP$5:AP146,AP146)&gt;1,0,MAX(AO$5:AO145)+1)))</f>
        <v>0</v>
      </c>
      <c r="AP146" s="521">
        <f>IF(OR($O146=0,$O146&gt;S!$I$8),0,VLOOKUP($O146,S!$D$9:$AF$10,29,FALSE))</f>
        <v>0</v>
      </c>
      <c r="AQ146" s="601"/>
      <c r="AU146" s="178"/>
      <c r="AV146" s="178"/>
      <c r="AW146" s="594"/>
      <c r="AY146" s="24">
        <f>IF($O146=0,0,IF(AZ146=0,0,IF(COUNTIF(AZ$5:AZ146,AZ146)&gt;1,0,MAX(AY$5:AY145)+1)))</f>
        <v>0</v>
      </c>
      <c r="AZ146" s="521">
        <f>IF(OR($O146=0,$O146&gt;S!$I$8),0,VLOOKUP($P146,O!$O$9:$AJ$10,12,FALSE))</f>
        <v>0</v>
      </c>
      <c r="BA146" s="601"/>
      <c r="BE146" s="178"/>
      <c r="BF146" s="178"/>
      <c r="BG146" s="594"/>
    </row>
    <row r="147" spans="3:59" x14ac:dyDescent="0.2">
      <c r="C147" s="599"/>
      <c r="D147" s="599"/>
      <c r="E147" s="599"/>
      <c r="F147" s="599"/>
      <c r="G147" s="599"/>
      <c r="I147" s="534">
        <f t="shared" si="62"/>
        <v>1900</v>
      </c>
      <c r="J147" s="535">
        <f t="shared" si="63"/>
        <v>19001</v>
      </c>
      <c r="K147" s="534" t="str">
        <f t="shared" si="64"/>
        <v>190001</v>
      </c>
      <c r="L147" s="536">
        <f t="shared" si="65"/>
        <v>190000</v>
      </c>
      <c r="M147" s="537">
        <f t="shared" si="66"/>
        <v>19000100</v>
      </c>
      <c r="N147" s="25">
        <v>143</v>
      </c>
      <c r="O147" s="518">
        <f>IF(N147&gt;S!$I$8,0,N147)</f>
        <v>0</v>
      </c>
      <c r="P147" s="519">
        <f>IF(OR($O147=0,$O147&gt;S!$I$8),0,VLOOKUP($O147,S!$D$9:$AF$10,14,FALSE))</f>
        <v>0</v>
      </c>
      <c r="Q147" s="519">
        <f>IF(OR($O147=0,$O147&gt;S!$I$8),0,VLOOKUP($O147,S!$D$9:$AF$10,6,FALSE))</f>
        <v>0</v>
      </c>
      <c r="R147" s="548">
        <f>IF(OR($O147=0,$O147&gt;S!$I$8),0,VLOOKUP($O147,S!$D$9:$AF$10,24,FALSE))</f>
        <v>0</v>
      </c>
      <c r="S147" s="521">
        <f>IF(OR($O147=0,$O147&gt;S!$I$8),0,VLOOKUP($O147,S!$D$9:$AF$10,23,FALSE))</f>
        <v>0</v>
      </c>
      <c r="U147" s="24">
        <f>IF($O147=0,0,IF(V147=0,0,IF(COUNTIF(V$5:V147,V147)&gt;1,0,MAX(U$5:U146)+1)))</f>
        <v>0</v>
      </c>
      <c r="V147" s="521">
        <f>IF(OR($O147=0,$O147&gt;S!$I$8),0,VLOOKUP($O147,S!$D$9:$AF$10,22,FALSE))</f>
        <v>0</v>
      </c>
      <c r="W147" s="601"/>
      <c r="AA147" s="178"/>
      <c r="AB147" s="178"/>
      <c r="AC147" s="594"/>
      <c r="AE147" s="24">
        <f>IF($O147=0,0,IF(AF147=0,0,IF(COUNTIF(AF$5:AF147,AF147)&gt;1,0,MAX(AE$5:AE146)+1)))</f>
        <v>0</v>
      </c>
      <c r="AF147" s="521">
        <f>IF(OR($O147=0,$O147&gt;S!$I$8),0,VLOOKUP($O147,S!$D$9:$AF$10,28,FALSE))</f>
        <v>0</v>
      </c>
      <c r="AG147" s="601"/>
      <c r="AK147" s="178"/>
      <c r="AL147" s="178"/>
      <c r="AM147" s="594"/>
      <c r="AO147" s="24">
        <f>IF($O147=0,0,IF(AP147=0,0,IF(COUNTIF(AP$5:AP147,AP147)&gt;1,0,MAX(AO$5:AO146)+1)))</f>
        <v>0</v>
      </c>
      <c r="AP147" s="521">
        <f>IF(OR($O147=0,$O147&gt;S!$I$8),0,VLOOKUP($O147,S!$D$9:$AF$10,29,FALSE))</f>
        <v>0</v>
      </c>
      <c r="AQ147" s="601"/>
      <c r="AU147" s="178"/>
      <c r="AV147" s="178"/>
      <c r="AW147" s="594"/>
      <c r="AY147" s="24">
        <f>IF($O147=0,0,IF(AZ147=0,0,IF(COUNTIF(AZ$5:AZ147,AZ147)&gt;1,0,MAX(AY$5:AY146)+1)))</f>
        <v>0</v>
      </c>
      <c r="AZ147" s="521">
        <f>IF(OR($O147=0,$O147&gt;S!$I$8),0,VLOOKUP($P147,O!$O$9:$AJ$10,12,FALSE))</f>
        <v>0</v>
      </c>
      <c r="BA147" s="601"/>
      <c r="BE147" s="178"/>
      <c r="BF147" s="178"/>
      <c r="BG147" s="594"/>
    </row>
    <row r="148" spans="3:59" x14ac:dyDescent="0.2">
      <c r="C148" s="599"/>
      <c r="D148" s="599"/>
      <c r="E148" s="599"/>
      <c r="F148" s="599"/>
      <c r="G148" s="599"/>
      <c r="I148" s="534">
        <f t="shared" si="62"/>
        <v>1900</v>
      </c>
      <c r="J148" s="535">
        <f t="shared" si="63"/>
        <v>19001</v>
      </c>
      <c r="K148" s="534" t="str">
        <f t="shared" si="64"/>
        <v>190001</v>
      </c>
      <c r="L148" s="536">
        <f t="shared" si="65"/>
        <v>190000</v>
      </c>
      <c r="M148" s="537">
        <f t="shared" si="66"/>
        <v>19000100</v>
      </c>
      <c r="N148" s="25">
        <v>144</v>
      </c>
      <c r="O148" s="518">
        <f>IF(N148&gt;S!$I$8,0,N148)</f>
        <v>0</v>
      </c>
      <c r="P148" s="519">
        <f>IF(OR($O148=0,$O148&gt;S!$I$8),0,VLOOKUP($O148,S!$D$9:$AF$10,14,FALSE))</f>
        <v>0</v>
      </c>
      <c r="Q148" s="519">
        <f>IF(OR($O148=0,$O148&gt;S!$I$8),0,VLOOKUP($O148,S!$D$9:$AF$10,6,FALSE))</f>
        <v>0</v>
      </c>
      <c r="R148" s="548">
        <f>IF(OR($O148=0,$O148&gt;S!$I$8),0,VLOOKUP($O148,S!$D$9:$AF$10,24,FALSE))</f>
        <v>0</v>
      </c>
      <c r="S148" s="521">
        <f>IF(OR($O148=0,$O148&gt;S!$I$8),0,VLOOKUP($O148,S!$D$9:$AF$10,23,FALSE))</f>
        <v>0</v>
      </c>
      <c r="U148" s="24">
        <f>IF($O148=0,0,IF(V148=0,0,IF(COUNTIF(V$5:V148,V148)&gt;1,0,MAX(U$5:U147)+1)))</f>
        <v>0</v>
      </c>
      <c r="V148" s="521">
        <f>IF(OR($O148=0,$O148&gt;S!$I$8),0,VLOOKUP($O148,S!$D$9:$AF$10,22,FALSE))</f>
        <v>0</v>
      </c>
      <c r="W148" s="601"/>
      <c r="AA148" s="178"/>
      <c r="AB148" s="178"/>
      <c r="AC148" s="594"/>
      <c r="AE148" s="24">
        <f>IF($O148=0,0,IF(AF148=0,0,IF(COUNTIF(AF$5:AF148,AF148)&gt;1,0,MAX(AE$5:AE147)+1)))</f>
        <v>0</v>
      </c>
      <c r="AF148" s="521">
        <f>IF(OR($O148=0,$O148&gt;S!$I$8),0,VLOOKUP($O148,S!$D$9:$AF$10,28,FALSE))</f>
        <v>0</v>
      </c>
      <c r="AG148" s="601"/>
      <c r="AK148" s="178"/>
      <c r="AL148" s="178"/>
      <c r="AM148" s="594"/>
      <c r="AO148" s="24">
        <f>IF($O148=0,0,IF(AP148=0,0,IF(COUNTIF(AP$5:AP148,AP148)&gt;1,0,MAX(AO$5:AO147)+1)))</f>
        <v>0</v>
      </c>
      <c r="AP148" s="521">
        <f>IF(OR($O148=0,$O148&gt;S!$I$8),0,VLOOKUP($O148,S!$D$9:$AF$10,29,FALSE))</f>
        <v>0</v>
      </c>
      <c r="AQ148" s="601"/>
      <c r="AU148" s="178"/>
      <c r="AV148" s="178"/>
      <c r="AW148" s="594"/>
      <c r="AY148" s="24">
        <f>IF($O148=0,0,IF(AZ148=0,0,IF(COUNTIF(AZ$5:AZ148,AZ148)&gt;1,0,MAX(AY$5:AY147)+1)))</f>
        <v>0</v>
      </c>
      <c r="AZ148" s="521">
        <f>IF(OR($O148=0,$O148&gt;S!$I$8),0,VLOOKUP($P148,O!$O$9:$AJ$10,12,FALSE))</f>
        <v>0</v>
      </c>
      <c r="BA148" s="601"/>
      <c r="BE148" s="178"/>
      <c r="BF148" s="178"/>
      <c r="BG148" s="594"/>
    </row>
    <row r="149" spans="3:59" x14ac:dyDescent="0.2">
      <c r="C149" s="599"/>
      <c r="D149" s="599"/>
      <c r="E149" s="599"/>
      <c r="F149" s="599"/>
      <c r="G149" s="599"/>
      <c r="I149" s="534">
        <f t="shared" si="62"/>
        <v>1900</v>
      </c>
      <c r="J149" s="535">
        <f t="shared" si="63"/>
        <v>19001</v>
      </c>
      <c r="K149" s="534" t="str">
        <f t="shared" si="64"/>
        <v>190001</v>
      </c>
      <c r="L149" s="536">
        <f t="shared" si="65"/>
        <v>190000</v>
      </c>
      <c r="M149" s="537">
        <f t="shared" si="66"/>
        <v>19000100</v>
      </c>
      <c r="N149" s="25">
        <v>145</v>
      </c>
      <c r="O149" s="518">
        <f>IF(N149&gt;S!$I$8,0,N149)</f>
        <v>0</v>
      </c>
      <c r="P149" s="519">
        <f>IF(OR($O149=0,$O149&gt;S!$I$8),0,VLOOKUP($O149,S!$D$9:$AF$10,14,FALSE))</f>
        <v>0</v>
      </c>
      <c r="Q149" s="519">
        <f>IF(OR($O149=0,$O149&gt;S!$I$8),0,VLOOKUP($O149,S!$D$9:$AF$10,6,FALSE))</f>
        <v>0</v>
      </c>
      <c r="R149" s="548">
        <f>IF(OR($O149=0,$O149&gt;S!$I$8),0,VLOOKUP($O149,S!$D$9:$AF$10,24,FALSE))</f>
        <v>0</v>
      </c>
      <c r="S149" s="521">
        <f>IF(OR($O149=0,$O149&gt;S!$I$8),0,VLOOKUP($O149,S!$D$9:$AF$10,23,FALSE))</f>
        <v>0</v>
      </c>
      <c r="U149" s="24">
        <f>IF($O149=0,0,IF(V149=0,0,IF(COUNTIF(V$5:V149,V149)&gt;1,0,MAX(U$5:U148)+1)))</f>
        <v>0</v>
      </c>
      <c r="V149" s="521">
        <f>IF(OR($O149=0,$O149&gt;S!$I$8),0,VLOOKUP($O149,S!$D$9:$AF$10,22,FALSE))</f>
        <v>0</v>
      </c>
      <c r="W149" s="601"/>
      <c r="AA149" s="178"/>
      <c r="AB149" s="178"/>
      <c r="AC149" s="594"/>
      <c r="AE149" s="24">
        <f>IF($O149=0,0,IF(AF149=0,0,IF(COUNTIF(AF$5:AF149,AF149)&gt;1,0,MAX(AE$5:AE148)+1)))</f>
        <v>0</v>
      </c>
      <c r="AF149" s="521">
        <f>IF(OR($O149=0,$O149&gt;S!$I$8),0,VLOOKUP($O149,S!$D$9:$AF$10,28,FALSE))</f>
        <v>0</v>
      </c>
      <c r="AG149" s="601"/>
      <c r="AK149" s="178"/>
      <c r="AL149" s="178"/>
      <c r="AM149" s="594"/>
      <c r="AO149" s="24">
        <f>IF($O149=0,0,IF(AP149=0,0,IF(COUNTIF(AP$5:AP149,AP149)&gt;1,0,MAX(AO$5:AO148)+1)))</f>
        <v>0</v>
      </c>
      <c r="AP149" s="521">
        <f>IF(OR($O149=0,$O149&gt;S!$I$8),0,VLOOKUP($O149,S!$D$9:$AF$10,29,FALSE))</f>
        <v>0</v>
      </c>
      <c r="AQ149" s="601"/>
      <c r="AU149" s="178"/>
      <c r="AV149" s="178"/>
      <c r="AW149" s="594"/>
      <c r="AY149" s="24">
        <f>IF($O149=0,0,IF(AZ149=0,0,IF(COUNTIF(AZ$5:AZ149,AZ149)&gt;1,0,MAX(AY$5:AY148)+1)))</f>
        <v>0</v>
      </c>
      <c r="AZ149" s="521">
        <f>IF(OR($O149=0,$O149&gt;S!$I$8),0,VLOOKUP($P149,O!$O$9:$AJ$10,12,FALSE))</f>
        <v>0</v>
      </c>
      <c r="BA149" s="601"/>
      <c r="BE149" s="178"/>
      <c r="BF149" s="178"/>
      <c r="BG149" s="594"/>
    </row>
    <row r="150" spans="3:59" x14ac:dyDescent="0.2">
      <c r="C150" s="599"/>
      <c r="D150" s="599"/>
      <c r="E150" s="599"/>
      <c r="F150" s="599"/>
      <c r="G150" s="599"/>
      <c r="I150" s="534">
        <f t="shared" si="62"/>
        <v>1900</v>
      </c>
      <c r="J150" s="535">
        <f t="shared" si="63"/>
        <v>19001</v>
      </c>
      <c r="K150" s="534" t="str">
        <f t="shared" si="64"/>
        <v>190001</v>
      </c>
      <c r="L150" s="536">
        <f t="shared" si="65"/>
        <v>190000</v>
      </c>
      <c r="M150" s="537">
        <f t="shared" si="66"/>
        <v>19000100</v>
      </c>
      <c r="N150" s="25">
        <v>146</v>
      </c>
      <c r="O150" s="518">
        <f>IF(N150&gt;S!$I$8,0,N150)</f>
        <v>0</v>
      </c>
      <c r="P150" s="519">
        <f>IF(OR($O150=0,$O150&gt;S!$I$8),0,VLOOKUP($O150,S!$D$9:$AF$10,14,FALSE))</f>
        <v>0</v>
      </c>
      <c r="Q150" s="519">
        <f>IF(OR($O150=0,$O150&gt;S!$I$8),0,VLOOKUP($O150,S!$D$9:$AF$10,6,FALSE))</f>
        <v>0</v>
      </c>
      <c r="R150" s="548">
        <f>IF(OR($O150=0,$O150&gt;S!$I$8),0,VLOOKUP($O150,S!$D$9:$AF$10,24,FALSE))</f>
        <v>0</v>
      </c>
      <c r="S150" s="521">
        <f>IF(OR($O150=0,$O150&gt;S!$I$8),0,VLOOKUP($O150,S!$D$9:$AF$10,23,FALSE))</f>
        <v>0</v>
      </c>
      <c r="U150" s="24">
        <f>IF($O150=0,0,IF(V150=0,0,IF(COUNTIF(V$5:V150,V150)&gt;1,0,MAX(U$5:U149)+1)))</f>
        <v>0</v>
      </c>
      <c r="V150" s="521">
        <f>IF(OR($O150=0,$O150&gt;S!$I$8),0,VLOOKUP($O150,S!$D$9:$AF$10,22,FALSE))</f>
        <v>0</v>
      </c>
      <c r="W150" s="601"/>
      <c r="AA150" s="178"/>
      <c r="AB150" s="178"/>
      <c r="AC150" s="594"/>
      <c r="AE150" s="24">
        <f>IF($O150=0,0,IF(AF150=0,0,IF(COUNTIF(AF$5:AF150,AF150)&gt;1,0,MAX(AE$5:AE149)+1)))</f>
        <v>0</v>
      </c>
      <c r="AF150" s="521">
        <f>IF(OR($O150=0,$O150&gt;S!$I$8),0,VLOOKUP($O150,S!$D$9:$AF$10,28,FALSE))</f>
        <v>0</v>
      </c>
      <c r="AG150" s="601"/>
      <c r="AK150" s="178"/>
      <c r="AL150" s="178"/>
      <c r="AM150" s="594"/>
      <c r="AO150" s="24">
        <f>IF($O150=0,0,IF(AP150=0,0,IF(COUNTIF(AP$5:AP150,AP150)&gt;1,0,MAX(AO$5:AO149)+1)))</f>
        <v>0</v>
      </c>
      <c r="AP150" s="521">
        <f>IF(OR($O150=0,$O150&gt;S!$I$8),0,VLOOKUP($O150,S!$D$9:$AF$10,29,FALSE))</f>
        <v>0</v>
      </c>
      <c r="AQ150" s="601"/>
      <c r="AU150" s="178"/>
      <c r="AV150" s="178"/>
      <c r="AW150" s="594"/>
      <c r="AY150" s="24">
        <f>IF($O150=0,0,IF(AZ150=0,0,IF(COUNTIF(AZ$5:AZ150,AZ150)&gt;1,0,MAX(AY$5:AY149)+1)))</f>
        <v>0</v>
      </c>
      <c r="AZ150" s="521">
        <f>IF(OR($O150=0,$O150&gt;S!$I$8),0,VLOOKUP($P150,O!$O$9:$AJ$10,12,FALSE))</f>
        <v>0</v>
      </c>
      <c r="BA150" s="601"/>
      <c r="BE150" s="178"/>
      <c r="BF150" s="178"/>
      <c r="BG150" s="594"/>
    </row>
    <row r="151" spans="3:59" x14ac:dyDescent="0.2">
      <c r="C151" s="599"/>
      <c r="D151" s="599"/>
      <c r="E151" s="599"/>
      <c r="F151" s="599"/>
      <c r="G151" s="599"/>
      <c r="I151" s="534">
        <f t="shared" si="62"/>
        <v>1900</v>
      </c>
      <c r="J151" s="535">
        <f t="shared" si="63"/>
        <v>19001</v>
      </c>
      <c r="K151" s="534" t="str">
        <f t="shared" si="64"/>
        <v>190001</v>
      </c>
      <c r="L151" s="536">
        <f t="shared" si="65"/>
        <v>190000</v>
      </c>
      <c r="M151" s="537">
        <f t="shared" si="66"/>
        <v>19000100</v>
      </c>
      <c r="N151" s="25">
        <v>147</v>
      </c>
      <c r="O151" s="518">
        <f>IF(N151&gt;S!$I$8,0,N151)</f>
        <v>0</v>
      </c>
      <c r="P151" s="519">
        <f>IF(OR($O151=0,$O151&gt;S!$I$8),0,VLOOKUP($O151,S!$D$9:$AF$10,14,FALSE))</f>
        <v>0</v>
      </c>
      <c r="Q151" s="519">
        <f>IF(OR($O151=0,$O151&gt;S!$I$8),0,VLOOKUP($O151,S!$D$9:$AF$10,6,FALSE))</f>
        <v>0</v>
      </c>
      <c r="R151" s="548">
        <f>IF(OR($O151=0,$O151&gt;S!$I$8),0,VLOOKUP($O151,S!$D$9:$AF$10,24,FALSE))</f>
        <v>0</v>
      </c>
      <c r="S151" s="521">
        <f>IF(OR($O151=0,$O151&gt;S!$I$8),0,VLOOKUP($O151,S!$D$9:$AF$10,23,FALSE))</f>
        <v>0</v>
      </c>
      <c r="U151" s="24">
        <f>IF($O151=0,0,IF(V151=0,0,IF(COUNTIF(V$5:V151,V151)&gt;1,0,MAX(U$5:U150)+1)))</f>
        <v>0</v>
      </c>
      <c r="V151" s="521">
        <f>IF(OR($O151=0,$O151&gt;S!$I$8),0,VLOOKUP($O151,S!$D$9:$AF$10,22,FALSE))</f>
        <v>0</v>
      </c>
      <c r="W151" s="601"/>
      <c r="AA151" s="178"/>
      <c r="AB151" s="178"/>
      <c r="AC151" s="594"/>
      <c r="AE151" s="24">
        <f>IF($O151=0,0,IF(AF151=0,0,IF(COUNTIF(AF$5:AF151,AF151)&gt;1,0,MAX(AE$5:AE150)+1)))</f>
        <v>0</v>
      </c>
      <c r="AF151" s="521">
        <f>IF(OR($O151=0,$O151&gt;S!$I$8),0,VLOOKUP($O151,S!$D$9:$AF$10,28,FALSE))</f>
        <v>0</v>
      </c>
      <c r="AG151" s="601"/>
      <c r="AK151" s="178"/>
      <c r="AL151" s="178"/>
      <c r="AM151" s="594"/>
      <c r="AO151" s="24">
        <f>IF($O151=0,0,IF(AP151=0,0,IF(COUNTIF(AP$5:AP151,AP151)&gt;1,0,MAX(AO$5:AO150)+1)))</f>
        <v>0</v>
      </c>
      <c r="AP151" s="521">
        <f>IF(OR($O151=0,$O151&gt;S!$I$8),0,VLOOKUP($O151,S!$D$9:$AF$10,29,FALSE))</f>
        <v>0</v>
      </c>
      <c r="AQ151" s="601"/>
      <c r="AU151" s="178"/>
      <c r="AV151" s="178"/>
      <c r="AW151" s="594"/>
      <c r="AY151" s="24">
        <f>IF($O151=0,0,IF(AZ151=0,0,IF(COUNTIF(AZ$5:AZ151,AZ151)&gt;1,0,MAX(AY$5:AY150)+1)))</f>
        <v>0</v>
      </c>
      <c r="AZ151" s="521">
        <f>IF(OR($O151=0,$O151&gt;S!$I$8),0,VLOOKUP($P151,O!$O$9:$AJ$10,12,FALSE))</f>
        <v>0</v>
      </c>
      <c r="BA151" s="601"/>
      <c r="BE151" s="178"/>
      <c r="BF151" s="178"/>
      <c r="BG151" s="594"/>
    </row>
    <row r="152" spans="3:59" x14ac:dyDescent="0.2">
      <c r="C152" s="599"/>
      <c r="D152" s="599"/>
      <c r="E152" s="599"/>
      <c r="F152" s="599"/>
      <c r="G152" s="599"/>
      <c r="I152" s="534">
        <f t="shared" si="62"/>
        <v>1900</v>
      </c>
      <c r="J152" s="535">
        <f t="shared" si="63"/>
        <v>19001</v>
      </c>
      <c r="K152" s="534" t="str">
        <f t="shared" si="64"/>
        <v>190001</v>
      </c>
      <c r="L152" s="536">
        <f t="shared" si="65"/>
        <v>190000</v>
      </c>
      <c r="M152" s="537">
        <f t="shared" si="66"/>
        <v>19000100</v>
      </c>
      <c r="N152" s="25">
        <v>148</v>
      </c>
      <c r="O152" s="518">
        <f>IF(N152&gt;S!$I$8,0,N152)</f>
        <v>0</v>
      </c>
      <c r="P152" s="519">
        <f>IF(OR($O152=0,$O152&gt;S!$I$8),0,VLOOKUP($O152,S!$D$9:$AF$10,14,FALSE))</f>
        <v>0</v>
      </c>
      <c r="Q152" s="519">
        <f>IF(OR($O152=0,$O152&gt;S!$I$8),0,VLOOKUP($O152,S!$D$9:$AF$10,6,FALSE))</f>
        <v>0</v>
      </c>
      <c r="R152" s="548">
        <f>IF(OR($O152=0,$O152&gt;S!$I$8),0,VLOOKUP($O152,S!$D$9:$AF$10,24,FALSE))</f>
        <v>0</v>
      </c>
      <c r="S152" s="521">
        <f>IF(OR($O152=0,$O152&gt;S!$I$8),0,VLOOKUP($O152,S!$D$9:$AF$10,23,FALSE))</f>
        <v>0</v>
      </c>
      <c r="U152" s="24">
        <f>IF($O152=0,0,IF(V152=0,0,IF(COUNTIF(V$5:V152,V152)&gt;1,0,MAX(U$5:U151)+1)))</f>
        <v>0</v>
      </c>
      <c r="V152" s="521">
        <f>IF(OR($O152=0,$O152&gt;S!$I$8),0,VLOOKUP($O152,S!$D$9:$AF$10,22,FALSE))</f>
        <v>0</v>
      </c>
      <c r="W152" s="601"/>
      <c r="AA152" s="178"/>
      <c r="AB152" s="178"/>
      <c r="AC152" s="594"/>
      <c r="AE152" s="24">
        <f>IF($O152=0,0,IF(AF152=0,0,IF(COUNTIF(AF$5:AF152,AF152)&gt;1,0,MAX(AE$5:AE151)+1)))</f>
        <v>0</v>
      </c>
      <c r="AF152" s="521">
        <f>IF(OR($O152=0,$O152&gt;S!$I$8),0,VLOOKUP($O152,S!$D$9:$AF$10,28,FALSE))</f>
        <v>0</v>
      </c>
      <c r="AG152" s="601"/>
      <c r="AK152" s="178"/>
      <c r="AL152" s="178"/>
      <c r="AM152" s="594"/>
      <c r="AO152" s="24">
        <f>IF($O152=0,0,IF(AP152=0,0,IF(COUNTIF(AP$5:AP152,AP152)&gt;1,0,MAX(AO$5:AO151)+1)))</f>
        <v>0</v>
      </c>
      <c r="AP152" s="521">
        <f>IF(OR($O152=0,$O152&gt;S!$I$8),0,VLOOKUP($O152,S!$D$9:$AF$10,29,FALSE))</f>
        <v>0</v>
      </c>
      <c r="AQ152" s="601"/>
      <c r="AU152" s="178"/>
      <c r="AV152" s="178"/>
      <c r="AW152" s="594"/>
      <c r="AY152" s="24">
        <f>IF($O152=0,0,IF(AZ152=0,0,IF(COUNTIF(AZ$5:AZ152,AZ152)&gt;1,0,MAX(AY$5:AY151)+1)))</f>
        <v>0</v>
      </c>
      <c r="AZ152" s="521">
        <f>IF(OR($O152=0,$O152&gt;S!$I$8),0,VLOOKUP($P152,O!$O$9:$AJ$10,12,FALSE))</f>
        <v>0</v>
      </c>
      <c r="BA152" s="601"/>
      <c r="BE152" s="178"/>
      <c r="BF152" s="178"/>
      <c r="BG152" s="594"/>
    </row>
    <row r="153" spans="3:59" x14ac:dyDescent="0.2">
      <c r="C153" s="599"/>
      <c r="D153" s="599"/>
      <c r="E153" s="599"/>
      <c r="F153" s="599"/>
      <c r="G153" s="599"/>
      <c r="I153" s="534">
        <f t="shared" si="62"/>
        <v>1900</v>
      </c>
      <c r="J153" s="535">
        <f t="shared" si="63"/>
        <v>19001</v>
      </c>
      <c r="K153" s="534" t="str">
        <f t="shared" si="64"/>
        <v>190001</v>
      </c>
      <c r="L153" s="536">
        <f t="shared" si="65"/>
        <v>190000</v>
      </c>
      <c r="M153" s="537">
        <f t="shared" si="66"/>
        <v>19000100</v>
      </c>
      <c r="N153" s="25">
        <v>149</v>
      </c>
      <c r="O153" s="518">
        <f>IF(N153&gt;S!$I$8,0,N153)</f>
        <v>0</v>
      </c>
      <c r="P153" s="519">
        <f>IF(OR($O153=0,$O153&gt;S!$I$8),0,VLOOKUP($O153,S!$D$9:$AF$10,14,FALSE))</f>
        <v>0</v>
      </c>
      <c r="Q153" s="519">
        <f>IF(OR($O153=0,$O153&gt;S!$I$8),0,VLOOKUP($O153,S!$D$9:$AF$10,6,FALSE))</f>
        <v>0</v>
      </c>
      <c r="R153" s="548">
        <f>IF(OR($O153=0,$O153&gt;S!$I$8),0,VLOOKUP($O153,S!$D$9:$AF$10,24,FALSE))</f>
        <v>0</v>
      </c>
      <c r="S153" s="521">
        <f>IF(OR($O153=0,$O153&gt;S!$I$8),0,VLOOKUP($O153,S!$D$9:$AF$10,23,FALSE))</f>
        <v>0</v>
      </c>
      <c r="U153" s="24">
        <f>IF($O153=0,0,IF(V153=0,0,IF(COUNTIF(V$5:V153,V153)&gt;1,0,MAX(U$5:U152)+1)))</f>
        <v>0</v>
      </c>
      <c r="V153" s="521">
        <f>IF(OR($O153=0,$O153&gt;S!$I$8),0,VLOOKUP($O153,S!$D$9:$AF$10,22,FALSE))</f>
        <v>0</v>
      </c>
      <c r="W153" s="601"/>
      <c r="AA153" s="178"/>
      <c r="AB153" s="178"/>
      <c r="AC153" s="594"/>
      <c r="AE153" s="24">
        <f>IF($O153=0,0,IF(AF153=0,0,IF(COUNTIF(AF$5:AF153,AF153)&gt;1,0,MAX(AE$5:AE152)+1)))</f>
        <v>0</v>
      </c>
      <c r="AF153" s="521">
        <f>IF(OR($O153=0,$O153&gt;S!$I$8),0,VLOOKUP($O153,S!$D$9:$AF$10,28,FALSE))</f>
        <v>0</v>
      </c>
      <c r="AG153" s="601"/>
      <c r="AK153" s="178"/>
      <c r="AL153" s="178"/>
      <c r="AM153" s="594"/>
      <c r="AO153" s="24">
        <f>IF($O153=0,0,IF(AP153=0,0,IF(COUNTIF(AP$5:AP153,AP153)&gt;1,0,MAX(AO$5:AO152)+1)))</f>
        <v>0</v>
      </c>
      <c r="AP153" s="521">
        <f>IF(OR($O153=0,$O153&gt;S!$I$8),0,VLOOKUP($O153,S!$D$9:$AF$10,29,FALSE))</f>
        <v>0</v>
      </c>
      <c r="AQ153" s="601"/>
      <c r="AU153" s="178"/>
      <c r="AV153" s="178"/>
      <c r="AW153" s="594"/>
      <c r="AY153" s="24">
        <f>IF($O153=0,0,IF(AZ153=0,0,IF(COUNTIF(AZ$5:AZ153,AZ153)&gt;1,0,MAX(AY$5:AY152)+1)))</f>
        <v>0</v>
      </c>
      <c r="AZ153" s="521">
        <f>IF(OR($O153=0,$O153&gt;S!$I$8),0,VLOOKUP($P153,O!$O$9:$AJ$10,12,FALSE))</f>
        <v>0</v>
      </c>
      <c r="BA153" s="601"/>
      <c r="BE153" s="178"/>
      <c r="BF153" s="178"/>
      <c r="BG153" s="594"/>
    </row>
    <row r="154" spans="3:59" x14ac:dyDescent="0.2">
      <c r="C154" s="599"/>
      <c r="D154" s="599"/>
      <c r="E154" s="599"/>
      <c r="F154" s="599"/>
      <c r="G154" s="599"/>
      <c r="I154" s="534">
        <f t="shared" si="62"/>
        <v>1900</v>
      </c>
      <c r="J154" s="535">
        <f t="shared" si="63"/>
        <v>19001</v>
      </c>
      <c r="K154" s="534" t="str">
        <f t="shared" si="64"/>
        <v>190001</v>
      </c>
      <c r="L154" s="536">
        <f t="shared" si="65"/>
        <v>190000</v>
      </c>
      <c r="M154" s="537">
        <f t="shared" si="66"/>
        <v>19000100</v>
      </c>
      <c r="N154" s="25">
        <v>150</v>
      </c>
      <c r="O154" s="518">
        <f>IF(N154&gt;S!$I$8,0,N154)</f>
        <v>0</v>
      </c>
      <c r="P154" s="519">
        <f>IF(OR($O154=0,$O154&gt;S!$I$8),0,VLOOKUP($O154,S!$D$9:$AF$10,14,FALSE))</f>
        <v>0</v>
      </c>
      <c r="Q154" s="519">
        <f>IF(OR($O154=0,$O154&gt;S!$I$8),0,VLOOKUP($O154,S!$D$9:$AF$10,6,FALSE))</f>
        <v>0</v>
      </c>
      <c r="R154" s="548">
        <f>IF(OR($O154=0,$O154&gt;S!$I$8),0,VLOOKUP($O154,S!$D$9:$AF$10,24,FALSE))</f>
        <v>0</v>
      </c>
      <c r="S154" s="521">
        <f>IF(OR($O154=0,$O154&gt;S!$I$8),0,VLOOKUP($O154,S!$D$9:$AF$10,23,FALSE))</f>
        <v>0</v>
      </c>
      <c r="U154" s="24">
        <f>IF($O154=0,0,IF(V154=0,0,IF(COUNTIF(V$5:V154,V154)&gt;1,0,MAX(U$5:U153)+1)))</f>
        <v>0</v>
      </c>
      <c r="V154" s="521">
        <f>IF(OR($O154=0,$O154&gt;S!$I$8),0,VLOOKUP($O154,S!$D$9:$AF$10,22,FALSE))</f>
        <v>0</v>
      </c>
      <c r="W154" s="601"/>
      <c r="AA154" s="178"/>
      <c r="AB154" s="178"/>
      <c r="AC154" s="594"/>
      <c r="AE154" s="24">
        <f>IF($O154=0,0,IF(AF154=0,0,IF(COUNTIF(AF$5:AF154,AF154)&gt;1,0,MAX(AE$5:AE153)+1)))</f>
        <v>0</v>
      </c>
      <c r="AF154" s="521">
        <f>IF(OR($O154=0,$O154&gt;S!$I$8),0,VLOOKUP($O154,S!$D$9:$AF$10,28,FALSE))</f>
        <v>0</v>
      </c>
      <c r="AG154" s="601"/>
      <c r="AK154" s="178"/>
      <c r="AL154" s="178"/>
      <c r="AM154" s="594"/>
      <c r="AO154" s="24">
        <f>IF($O154=0,0,IF(AP154=0,0,IF(COUNTIF(AP$5:AP154,AP154)&gt;1,0,MAX(AO$5:AO153)+1)))</f>
        <v>0</v>
      </c>
      <c r="AP154" s="521">
        <f>IF(OR($O154=0,$O154&gt;S!$I$8),0,VLOOKUP($O154,S!$D$9:$AF$10,29,FALSE))</f>
        <v>0</v>
      </c>
      <c r="AQ154" s="601"/>
      <c r="AU154" s="178"/>
      <c r="AV154" s="178"/>
      <c r="AW154" s="594"/>
      <c r="AY154" s="24">
        <f>IF($O154=0,0,IF(AZ154=0,0,IF(COUNTIF(AZ$5:AZ154,AZ154)&gt;1,0,MAX(AY$5:AY153)+1)))</f>
        <v>0</v>
      </c>
      <c r="AZ154" s="521">
        <f>IF(OR($O154=0,$O154&gt;S!$I$8),0,VLOOKUP($P154,O!$O$9:$AJ$10,12,FALSE))</f>
        <v>0</v>
      </c>
      <c r="BA154" s="601"/>
      <c r="BE154" s="178"/>
      <c r="BF154" s="178"/>
      <c r="BG154" s="594"/>
    </row>
    <row r="155" spans="3:59" x14ac:dyDescent="0.2">
      <c r="C155" s="599"/>
      <c r="D155" s="599"/>
      <c r="E155" s="599"/>
      <c r="F155" s="599"/>
      <c r="G155" s="599"/>
      <c r="I155" s="534">
        <f t="shared" si="62"/>
        <v>1900</v>
      </c>
      <c r="J155" s="535">
        <f t="shared" si="63"/>
        <v>19001</v>
      </c>
      <c r="K155" s="534" t="str">
        <f t="shared" si="64"/>
        <v>190001</v>
      </c>
      <c r="L155" s="536">
        <f t="shared" si="65"/>
        <v>190000</v>
      </c>
      <c r="M155" s="537">
        <f t="shared" si="66"/>
        <v>19000100</v>
      </c>
      <c r="N155" s="25">
        <v>151</v>
      </c>
      <c r="O155" s="518">
        <f>IF(N155&gt;S!$I$8,0,N155)</f>
        <v>0</v>
      </c>
      <c r="P155" s="519">
        <f>IF(OR($O155=0,$O155&gt;S!$I$8),0,VLOOKUP($O155,S!$D$9:$AF$10,14,FALSE))</f>
        <v>0</v>
      </c>
      <c r="Q155" s="519">
        <f>IF(OR($O155=0,$O155&gt;S!$I$8),0,VLOOKUP($O155,S!$D$9:$AF$10,6,FALSE))</f>
        <v>0</v>
      </c>
      <c r="R155" s="548">
        <f>IF(OR($O155=0,$O155&gt;S!$I$8),0,VLOOKUP($O155,S!$D$9:$AF$10,24,FALSE))</f>
        <v>0</v>
      </c>
      <c r="S155" s="521">
        <f>IF(OR($O155=0,$O155&gt;S!$I$8),0,VLOOKUP($O155,S!$D$9:$AF$10,23,FALSE))</f>
        <v>0</v>
      </c>
      <c r="U155" s="24">
        <f>IF($O155=0,0,IF(V155=0,0,IF(COUNTIF(V$5:V155,V155)&gt;1,0,MAX(U$5:U154)+1)))</f>
        <v>0</v>
      </c>
      <c r="V155" s="521">
        <f>IF(OR($O155=0,$O155&gt;S!$I$8),0,VLOOKUP($O155,S!$D$9:$AF$10,22,FALSE))</f>
        <v>0</v>
      </c>
      <c r="W155" s="601"/>
      <c r="AA155" s="178"/>
      <c r="AB155" s="178"/>
      <c r="AC155" s="594"/>
      <c r="AE155" s="24">
        <f>IF($O155=0,0,IF(AF155=0,0,IF(COUNTIF(AF$5:AF155,AF155)&gt;1,0,MAX(AE$5:AE154)+1)))</f>
        <v>0</v>
      </c>
      <c r="AF155" s="521">
        <f>IF(OR($O155=0,$O155&gt;S!$I$8),0,VLOOKUP($O155,S!$D$9:$AF$10,28,FALSE))</f>
        <v>0</v>
      </c>
      <c r="AG155" s="601"/>
      <c r="AK155" s="178"/>
      <c r="AL155" s="178"/>
      <c r="AM155" s="594"/>
      <c r="AO155" s="24">
        <f>IF($O155=0,0,IF(AP155=0,0,IF(COUNTIF(AP$5:AP155,AP155)&gt;1,0,MAX(AO$5:AO154)+1)))</f>
        <v>0</v>
      </c>
      <c r="AP155" s="521">
        <f>IF(OR($O155=0,$O155&gt;S!$I$8),0,VLOOKUP($O155,S!$D$9:$AF$10,29,FALSE))</f>
        <v>0</v>
      </c>
      <c r="AQ155" s="601"/>
      <c r="AU155" s="178"/>
      <c r="AV155" s="178"/>
      <c r="AW155" s="594"/>
      <c r="AY155" s="24">
        <f>IF($O155=0,0,IF(AZ155=0,0,IF(COUNTIF(AZ$5:AZ155,AZ155)&gt;1,0,MAX(AY$5:AY154)+1)))</f>
        <v>0</v>
      </c>
      <c r="AZ155" s="521">
        <f>IF(OR($O155=0,$O155&gt;S!$I$8),0,VLOOKUP($P155,O!$O$9:$AJ$10,12,FALSE))</f>
        <v>0</v>
      </c>
      <c r="BA155" s="601"/>
      <c r="BE155" s="178"/>
      <c r="BF155" s="178"/>
      <c r="BG155" s="594"/>
    </row>
    <row r="156" spans="3:59" x14ac:dyDescent="0.2">
      <c r="C156" s="599"/>
      <c r="D156" s="599"/>
      <c r="E156" s="599"/>
      <c r="F156" s="599"/>
      <c r="G156" s="599"/>
      <c r="I156" s="534">
        <f t="shared" si="62"/>
        <v>1900</v>
      </c>
      <c r="J156" s="535">
        <f t="shared" si="63"/>
        <v>19001</v>
      </c>
      <c r="K156" s="534" t="str">
        <f t="shared" si="64"/>
        <v>190001</v>
      </c>
      <c r="L156" s="536">
        <f t="shared" si="65"/>
        <v>190000</v>
      </c>
      <c r="M156" s="537">
        <f t="shared" si="66"/>
        <v>19000100</v>
      </c>
      <c r="N156" s="25">
        <v>152</v>
      </c>
      <c r="O156" s="518">
        <f>IF(N156&gt;S!$I$8,0,N156)</f>
        <v>0</v>
      </c>
      <c r="P156" s="519">
        <f>IF(OR($O156=0,$O156&gt;S!$I$8),0,VLOOKUP($O156,S!$D$9:$AF$10,14,FALSE))</f>
        <v>0</v>
      </c>
      <c r="Q156" s="519">
        <f>IF(OR($O156=0,$O156&gt;S!$I$8),0,VLOOKUP($O156,S!$D$9:$AF$10,6,FALSE))</f>
        <v>0</v>
      </c>
      <c r="R156" s="548">
        <f>IF(OR($O156=0,$O156&gt;S!$I$8),0,VLOOKUP($O156,S!$D$9:$AF$10,24,FALSE))</f>
        <v>0</v>
      </c>
      <c r="S156" s="521">
        <f>IF(OR($O156=0,$O156&gt;S!$I$8),0,VLOOKUP($O156,S!$D$9:$AF$10,23,FALSE))</f>
        <v>0</v>
      </c>
      <c r="U156" s="24">
        <f>IF($O156=0,0,IF(V156=0,0,IF(COUNTIF(V$5:V156,V156)&gt;1,0,MAX(U$5:U155)+1)))</f>
        <v>0</v>
      </c>
      <c r="V156" s="521">
        <f>IF(OR($O156=0,$O156&gt;S!$I$8),0,VLOOKUP($O156,S!$D$9:$AF$10,22,FALSE))</f>
        <v>0</v>
      </c>
      <c r="W156" s="601"/>
      <c r="AA156" s="178"/>
      <c r="AB156" s="178"/>
      <c r="AC156" s="594"/>
      <c r="AE156" s="24">
        <f>IF($O156=0,0,IF(AF156=0,0,IF(COUNTIF(AF$5:AF156,AF156)&gt;1,0,MAX(AE$5:AE155)+1)))</f>
        <v>0</v>
      </c>
      <c r="AF156" s="521">
        <f>IF(OR($O156=0,$O156&gt;S!$I$8),0,VLOOKUP($O156,S!$D$9:$AF$10,28,FALSE))</f>
        <v>0</v>
      </c>
      <c r="AG156" s="601"/>
      <c r="AK156" s="178"/>
      <c r="AL156" s="178"/>
      <c r="AM156" s="594"/>
      <c r="AO156" s="24">
        <f>IF($O156=0,0,IF(AP156=0,0,IF(COUNTIF(AP$5:AP156,AP156)&gt;1,0,MAX(AO$5:AO155)+1)))</f>
        <v>0</v>
      </c>
      <c r="AP156" s="521">
        <f>IF(OR($O156=0,$O156&gt;S!$I$8),0,VLOOKUP($O156,S!$D$9:$AF$10,29,FALSE))</f>
        <v>0</v>
      </c>
      <c r="AQ156" s="601"/>
      <c r="AU156" s="178"/>
      <c r="AV156" s="178"/>
      <c r="AW156" s="594"/>
      <c r="AY156" s="24">
        <f>IF($O156=0,0,IF(AZ156=0,0,IF(COUNTIF(AZ$5:AZ156,AZ156)&gt;1,0,MAX(AY$5:AY155)+1)))</f>
        <v>0</v>
      </c>
      <c r="AZ156" s="521">
        <f>IF(OR($O156=0,$O156&gt;S!$I$8),0,VLOOKUP($P156,O!$O$9:$AJ$10,12,FALSE))</f>
        <v>0</v>
      </c>
      <c r="BA156" s="601"/>
      <c r="BE156" s="178"/>
      <c r="BF156" s="178"/>
      <c r="BG156" s="594"/>
    </row>
    <row r="157" spans="3:59" x14ac:dyDescent="0.2">
      <c r="C157" s="599"/>
      <c r="D157" s="599"/>
      <c r="E157" s="599"/>
      <c r="F157" s="599"/>
      <c r="G157" s="599"/>
      <c r="I157" s="534">
        <f t="shared" si="62"/>
        <v>1900</v>
      </c>
      <c r="J157" s="535">
        <f t="shared" si="63"/>
        <v>19001</v>
      </c>
      <c r="K157" s="534" t="str">
        <f t="shared" si="64"/>
        <v>190001</v>
      </c>
      <c r="L157" s="536">
        <f t="shared" si="65"/>
        <v>190000</v>
      </c>
      <c r="M157" s="537">
        <f t="shared" si="66"/>
        <v>19000100</v>
      </c>
      <c r="N157" s="25">
        <v>153</v>
      </c>
      <c r="O157" s="518">
        <f>IF(N157&gt;S!$I$8,0,N157)</f>
        <v>0</v>
      </c>
      <c r="P157" s="519">
        <f>IF(OR($O157=0,$O157&gt;S!$I$8),0,VLOOKUP($O157,S!$D$9:$AF$10,14,FALSE))</f>
        <v>0</v>
      </c>
      <c r="Q157" s="519">
        <f>IF(OR($O157=0,$O157&gt;S!$I$8),0,VLOOKUP($O157,S!$D$9:$AF$10,6,FALSE))</f>
        <v>0</v>
      </c>
      <c r="R157" s="548">
        <f>IF(OR($O157=0,$O157&gt;S!$I$8),0,VLOOKUP($O157,S!$D$9:$AF$10,24,FALSE))</f>
        <v>0</v>
      </c>
      <c r="S157" s="521">
        <f>IF(OR($O157=0,$O157&gt;S!$I$8),0,VLOOKUP($O157,S!$D$9:$AF$10,23,FALSE))</f>
        <v>0</v>
      </c>
      <c r="U157" s="24">
        <f>IF($O157=0,0,IF(V157=0,0,IF(COUNTIF(V$5:V157,V157)&gt;1,0,MAX(U$5:U156)+1)))</f>
        <v>0</v>
      </c>
      <c r="V157" s="521">
        <f>IF(OR($O157=0,$O157&gt;S!$I$8),0,VLOOKUP($O157,S!$D$9:$AF$10,22,FALSE))</f>
        <v>0</v>
      </c>
      <c r="W157" s="601"/>
      <c r="AA157" s="178"/>
      <c r="AB157" s="178"/>
      <c r="AC157" s="594"/>
      <c r="AE157" s="24">
        <f>IF($O157=0,0,IF(AF157=0,0,IF(COUNTIF(AF$5:AF157,AF157)&gt;1,0,MAX(AE$5:AE156)+1)))</f>
        <v>0</v>
      </c>
      <c r="AF157" s="521">
        <f>IF(OR($O157=0,$O157&gt;S!$I$8),0,VLOOKUP($O157,S!$D$9:$AF$10,28,FALSE))</f>
        <v>0</v>
      </c>
      <c r="AG157" s="601"/>
      <c r="AK157" s="178"/>
      <c r="AL157" s="178"/>
      <c r="AM157" s="594"/>
      <c r="AO157" s="24">
        <f>IF($O157=0,0,IF(AP157=0,0,IF(COUNTIF(AP$5:AP157,AP157)&gt;1,0,MAX(AO$5:AO156)+1)))</f>
        <v>0</v>
      </c>
      <c r="AP157" s="521">
        <f>IF(OR($O157=0,$O157&gt;S!$I$8),0,VLOOKUP($O157,S!$D$9:$AF$10,29,FALSE))</f>
        <v>0</v>
      </c>
      <c r="AQ157" s="601"/>
      <c r="AU157" s="178"/>
      <c r="AV157" s="178"/>
      <c r="AW157" s="594"/>
      <c r="AY157" s="24">
        <f>IF($O157=0,0,IF(AZ157=0,0,IF(COUNTIF(AZ$5:AZ157,AZ157)&gt;1,0,MAX(AY$5:AY156)+1)))</f>
        <v>0</v>
      </c>
      <c r="AZ157" s="521">
        <f>IF(OR($O157=0,$O157&gt;S!$I$8),0,VLOOKUP($P157,O!$O$9:$AJ$10,12,FALSE))</f>
        <v>0</v>
      </c>
      <c r="BA157" s="601"/>
      <c r="BE157" s="178"/>
      <c r="BF157" s="178"/>
      <c r="BG157" s="594"/>
    </row>
    <row r="158" spans="3:59" x14ac:dyDescent="0.2">
      <c r="C158" s="599"/>
      <c r="D158" s="599"/>
      <c r="E158" s="599"/>
      <c r="F158" s="599"/>
      <c r="G158" s="599"/>
      <c r="I158" s="534">
        <f t="shared" si="62"/>
        <v>1900</v>
      </c>
      <c r="J158" s="535">
        <f t="shared" si="63"/>
        <v>19001</v>
      </c>
      <c r="K158" s="534" t="str">
        <f t="shared" si="64"/>
        <v>190001</v>
      </c>
      <c r="L158" s="536">
        <f t="shared" si="65"/>
        <v>190000</v>
      </c>
      <c r="M158" s="537">
        <f t="shared" si="66"/>
        <v>19000100</v>
      </c>
      <c r="N158" s="25">
        <v>154</v>
      </c>
      <c r="O158" s="518">
        <f>IF(N158&gt;S!$I$8,0,N158)</f>
        <v>0</v>
      </c>
      <c r="P158" s="519">
        <f>IF(OR($O158=0,$O158&gt;S!$I$8),0,VLOOKUP($O158,S!$D$9:$AF$10,14,FALSE))</f>
        <v>0</v>
      </c>
      <c r="Q158" s="519">
        <f>IF(OR($O158=0,$O158&gt;S!$I$8),0,VLOOKUP($O158,S!$D$9:$AF$10,6,FALSE))</f>
        <v>0</v>
      </c>
      <c r="R158" s="548">
        <f>IF(OR($O158=0,$O158&gt;S!$I$8),0,VLOOKUP($O158,S!$D$9:$AF$10,24,FALSE))</f>
        <v>0</v>
      </c>
      <c r="S158" s="521">
        <f>IF(OR($O158=0,$O158&gt;S!$I$8),0,VLOOKUP($O158,S!$D$9:$AF$10,23,FALSE))</f>
        <v>0</v>
      </c>
      <c r="U158" s="24">
        <f>IF($O158=0,0,IF(V158=0,0,IF(COUNTIF(V$5:V158,V158)&gt;1,0,MAX(U$5:U157)+1)))</f>
        <v>0</v>
      </c>
      <c r="V158" s="521">
        <f>IF(OR($O158=0,$O158&gt;S!$I$8),0,VLOOKUP($O158,S!$D$9:$AF$10,22,FALSE))</f>
        <v>0</v>
      </c>
      <c r="W158" s="601"/>
      <c r="AA158" s="178"/>
      <c r="AB158" s="178"/>
      <c r="AC158" s="594"/>
      <c r="AE158" s="24">
        <f>IF($O158=0,0,IF(AF158=0,0,IF(COUNTIF(AF$5:AF158,AF158)&gt;1,0,MAX(AE$5:AE157)+1)))</f>
        <v>0</v>
      </c>
      <c r="AF158" s="521">
        <f>IF(OR($O158=0,$O158&gt;S!$I$8),0,VLOOKUP($O158,S!$D$9:$AF$10,28,FALSE))</f>
        <v>0</v>
      </c>
      <c r="AG158" s="601"/>
      <c r="AK158" s="178"/>
      <c r="AL158" s="178"/>
      <c r="AM158" s="594"/>
      <c r="AO158" s="24">
        <f>IF($O158=0,0,IF(AP158=0,0,IF(COUNTIF(AP$5:AP158,AP158)&gt;1,0,MAX(AO$5:AO157)+1)))</f>
        <v>0</v>
      </c>
      <c r="AP158" s="521">
        <f>IF(OR($O158=0,$O158&gt;S!$I$8),0,VLOOKUP($O158,S!$D$9:$AF$10,29,FALSE))</f>
        <v>0</v>
      </c>
      <c r="AQ158" s="601"/>
      <c r="AU158" s="178"/>
      <c r="AV158" s="178"/>
      <c r="AW158" s="594"/>
      <c r="AY158" s="24">
        <f>IF($O158=0,0,IF(AZ158=0,0,IF(COUNTIF(AZ$5:AZ158,AZ158)&gt;1,0,MAX(AY$5:AY157)+1)))</f>
        <v>0</v>
      </c>
      <c r="AZ158" s="521">
        <f>IF(OR($O158=0,$O158&gt;S!$I$8),0,VLOOKUP($P158,O!$O$9:$AJ$10,12,FALSE))</f>
        <v>0</v>
      </c>
      <c r="BA158" s="601"/>
      <c r="BE158" s="178"/>
      <c r="BF158" s="178"/>
      <c r="BG158" s="594"/>
    </row>
    <row r="159" spans="3:59" x14ac:dyDescent="0.2">
      <c r="C159" s="599"/>
      <c r="D159" s="599"/>
      <c r="E159" s="599"/>
      <c r="F159" s="599"/>
      <c r="G159" s="599"/>
      <c r="I159" s="534">
        <f t="shared" si="62"/>
        <v>1900</v>
      </c>
      <c r="J159" s="535">
        <f t="shared" si="63"/>
        <v>19001</v>
      </c>
      <c r="K159" s="534" t="str">
        <f t="shared" si="64"/>
        <v>190001</v>
      </c>
      <c r="L159" s="536">
        <f t="shared" si="65"/>
        <v>190000</v>
      </c>
      <c r="M159" s="537">
        <f t="shared" si="66"/>
        <v>19000100</v>
      </c>
      <c r="N159" s="25">
        <v>155</v>
      </c>
      <c r="O159" s="518">
        <f>IF(N159&gt;S!$I$8,0,N159)</f>
        <v>0</v>
      </c>
      <c r="P159" s="519">
        <f>IF(OR($O159=0,$O159&gt;S!$I$8),0,VLOOKUP($O159,S!$D$9:$AF$10,14,FALSE))</f>
        <v>0</v>
      </c>
      <c r="Q159" s="519">
        <f>IF(OR($O159=0,$O159&gt;S!$I$8),0,VLOOKUP($O159,S!$D$9:$AF$10,6,FALSE))</f>
        <v>0</v>
      </c>
      <c r="R159" s="548">
        <f>IF(OR($O159=0,$O159&gt;S!$I$8),0,VLOOKUP($O159,S!$D$9:$AF$10,24,FALSE))</f>
        <v>0</v>
      </c>
      <c r="S159" s="521">
        <f>IF(OR($O159=0,$O159&gt;S!$I$8),0,VLOOKUP($O159,S!$D$9:$AF$10,23,FALSE))</f>
        <v>0</v>
      </c>
      <c r="U159" s="24">
        <f>IF($O159=0,0,IF(V159=0,0,IF(COUNTIF(V$5:V159,V159)&gt;1,0,MAX(U$5:U158)+1)))</f>
        <v>0</v>
      </c>
      <c r="V159" s="521">
        <f>IF(OR($O159=0,$O159&gt;S!$I$8),0,VLOOKUP($O159,S!$D$9:$AF$10,22,FALSE))</f>
        <v>0</v>
      </c>
      <c r="W159" s="601"/>
      <c r="AA159" s="178"/>
      <c r="AB159" s="178"/>
      <c r="AC159" s="594"/>
      <c r="AE159" s="24">
        <f>IF($O159=0,0,IF(AF159=0,0,IF(COUNTIF(AF$5:AF159,AF159)&gt;1,0,MAX(AE$5:AE158)+1)))</f>
        <v>0</v>
      </c>
      <c r="AF159" s="521">
        <f>IF(OR($O159=0,$O159&gt;S!$I$8),0,VLOOKUP($O159,S!$D$9:$AF$10,28,FALSE))</f>
        <v>0</v>
      </c>
      <c r="AG159" s="601"/>
      <c r="AK159" s="178"/>
      <c r="AL159" s="178"/>
      <c r="AM159" s="594"/>
      <c r="AO159" s="24">
        <f>IF($O159=0,0,IF(AP159=0,0,IF(COUNTIF(AP$5:AP159,AP159)&gt;1,0,MAX(AO$5:AO158)+1)))</f>
        <v>0</v>
      </c>
      <c r="AP159" s="521">
        <f>IF(OR($O159=0,$O159&gt;S!$I$8),0,VLOOKUP($O159,S!$D$9:$AF$10,29,FALSE))</f>
        <v>0</v>
      </c>
      <c r="AQ159" s="601"/>
      <c r="AU159" s="178"/>
      <c r="AV159" s="178"/>
      <c r="AW159" s="594"/>
      <c r="AY159" s="24">
        <f>IF($O159=0,0,IF(AZ159=0,0,IF(COUNTIF(AZ$5:AZ159,AZ159)&gt;1,0,MAX(AY$5:AY158)+1)))</f>
        <v>0</v>
      </c>
      <c r="AZ159" s="521">
        <f>IF(OR($O159=0,$O159&gt;S!$I$8),0,VLOOKUP($P159,O!$O$9:$AJ$10,12,FALSE))</f>
        <v>0</v>
      </c>
      <c r="BA159" s="601"/>
      <c r="BE159" s="178"/>
      <c r="BF159" s="178"/>
      <c r="BG159" s="594"/>
    </row>
    <row r="160" spans="3:59" x14ac:dyDescent="0.2">
      <c r="C160" s="599"/>
      <c r="D160" s="599"/>
      <c r="E160" s="599"/>
      <c r="F160" s="599"/>
      <c r="G160" s="599"/>
      <c r="I160" s="534">
        <f t="shared" si="62"/>
        <v>1900</v>
      </c>
      <c r="J160" s="535">
        <f t="shared" si="63"/>
        <v>19001</v>
      </c>
      <c r="K160" s="534" t="str">
        <f t="shared" si="64"/>
        <v>190001</v>
      </c>
      <c r="L160" s="536">
        <f t="shared" si="65"/>
        <v>190000</v>
      </c>
      <c r="M160" s="537">
        <f t="shared" si="66"/>
        <v>19000100</v>
      </c>
      <c r="N160" s="25">
        <v>156</v>
      </c>
      <c r="O160" s="518">
        <f>IF(N160&gt;S!$I$8,0,N160)</f>
        <v>0</v>
      </c>
      <c r="P160" s="519">
        <f>IF(OR($O160=0,$O160&gt;S!$I$8),0,VLOOKUP($O160,S!$D$9:$AF$10,14,FALSE))</f>
        <v>0</v>
      </c>
      <c r="Q160" s="519">
        <f>IF(OR($O160=0,$O160&gt;S!$I$8),0,VLOOKUP($O160,S!$D$9:$AF$10,6,FALSE))</f>
        <v>0</v>
      </c>
      <c r="R160" s="548">
        <f>IF(OR($O160=0,$O160&gt;S!$I$8),0,VLOOKUP($O160,S!$D$9:$AF$10,24,FALSE))</f>
        <v>0</v>
      </c>
      <c r="S160" s="521">
        <f>IF(OR($O160=0,$O160&gt;S!$I$8),0,VLOOKUP($O160,S!$D$9:$AF$10,23,FALSE))</f>
        <v>0</v>
      </c>
      <c r="U160" s="24">
        <f>IF($O160=0,0,IF(V160=0,0,IF(COUNTIF(V$5:V160,V160)&gt;1,0,MAX(U$5:U159)+1)))</f>
        <v>0</v>
      </c>
      <c r="V160" s="521">
        <f>IF(OR($O160=0,$O160&gt;S!$I$8),0,VLOOKUP($O160,S!$D$9:$AF$10,22,FALSE))</f>
        <v>0</v>
      </c>
      <c r="W160" s="601"/>
      <c r="AA160" s="178"/>
      <c r="AB160" s="178"/>
      <c r="AC160" s="594"/>
      <c r="AE160" s="24">
        <f>IF($O160=0,0,IF(AF160=0,0,IF(COUNTIF(AF$5:AF160,AF160)&gt;1,0,MAX(AE$5:AE159)+1)))</f>
        <v>0</v>
      </c>
      <c r="AF160" s="521">
        <f>IF(OR($O160=0,$O160&gt;S!$I$8),0,VLOOKUP($O160,S!$D$9:$AF$10,28,FALSE))</f>
        <v>0</v>
      </c>
      <c r="AG160" s="601"/>
      <c r="AK160" s="178"/>
      <c r="AL160" s="178"/>
      <c r="AM160" s="594"/>
      <c r="AO160" s="24">
        <f>IF($O160=0,0,IF(AP160=0,0,IF(COUNTIF(AP$5:AP160,AP160)&gt;1,0,MAX(AO$5:AO159)+1)))</f>
        <v>0</v>
      </c>
      <c r="AP160" s="521">
        <f>IF(OR($O160=0,$O160&gt;S!$I$8),0,VLOOKUP($O160,S!$D$9:$AF$10,29,FALSE))</f>
        <v>0</v>
      </c>
      <c r="AQ160" s="601"/>
      <c r="AU160" s="178"/>
      <c r="AV160" s="178"/>
      <c r="AW160" s="594"/>
      <c r="AY160" s="24">
        <f>IF($O160=0,0,IF(AZ160=0,0,IF(COUNTIF(AZ$5:AZ160,AZ160)&gt;1,0,MAX(AY$5:AY159)+1)))</f>
        <v>0</v>
      </c>
      <c r="AZ160" s="521">
        <f>IF(OR($O160=0,$O160&gt;S!$I$8),0,VLOOKUP($P160,O!$O$9:$AJ$10,12,FALSE))</f>
        <v>0</v>
      </c>
      <c r="BA160" s="601"/>
      <c r="BE160" s="178"/>
      <c r="BF160" s="178"/>
      <c r="BG160" s="594"/>
    </row>
    <row r="161" spans="3:59" x14ac:dyDescent="0.2">
      <c r="C161" s="599"/>
      <c r="D161" s="599"/>
      <c r="E161" s="599"/>
      <c r="F161" s="599"/>
      <c r="G161" s="599"/>
      <c r="I161" s="534">
        <f t="shared" si="62"/>
        <v>1900</v>
      </c>
      <c r="J161" s="535">
        <f t="shared" si="63"/>
        <v>19001</v>
      </c>
      <c r="K161" s="534" t="str">
        <f t="shared" si="64"/>
        <v>190001</v>
      </c>
      <c r="L161" s="536">
        <f t="shared" si="65"/>
        <v>190000</v>
      </c>
      <c r="M161" s="537">
        <f t="shared" si="66"/>
        <v>19000100</v>
      </c>
      <c r="N161" s="25">
        <v>157</v>
      </c>
      <c r="O161" s="518">
        <f>IF(N161&gt;S!$I$8,0,N161)</f>
        <v>0</v>
      </c>
      <c r="P161" s="519">
        <f>IF(OR($O161=0,$O161&gt;S!$I$8),0,VLOOKUP($O161,S!$D$9:$AF$10,14,FALSE))</f>
        <v>0</v>
      </c>
      <c r="Q161" s="519">
        <f>IF(OR($O161=0,$O161&gt;S!$I$8),0,VLOOKUP($O161,S!$D$9:$AF$10,6,FALSE))</f>
        <v>0</v>
      </c>
      <c r="R161" s="548">
        <f>IF(OR($O161=0,$O161&gt;S!$I$8),0,VLOOKUP($O161,S!$D$9:$AF$10,24,FALSE))</f>
        <v>0</v>
      </c>
      <c r="S161" s="521">
        <f>IF(OR($O161=0,$O161&gt;S!$I$8),0,VLOOKUP($O161,S!$D$9:$AF$10,23,FALSE))</f>
        <v>0</v>
      </c>
      <c r="U161" s="24">
        <f>IF($O161=0,0,IF(V161=0,0,IF(COUNTIF(V$5:V161,V161)&gt;1,0,MAX(U$5:U160)+1)))</f>
        <v>0</v>
      </c>
      <c r="V161" s="521">
        <f>IF(OR($O161=0,$O161&gt;S!$I$8),0,VLOOKUP($O161,S!$D$9:$AF$10,22,FALSE))</f>
        <v>0</v>
      </c>
      <c r="W161" s="601"/>
      <c r="AA161" s="178"/>
      <c r="AB161" s="178"/>
      <c r="AC161" s="594"/>
      <c r="AE161" s="24">
        <f>IF($O161=0,0,IF(AF161=0,0,IF(COUNTIF(AF$5:AF161,AF161)&gt;1,0,MAX(AE$5:AE160)+1)))</f>
        <v>0</v>
      </c>
      <c r="AF161" s="521">
        <f>IF(OR($O161=0,$O161&gt;S!$I$8),0,VLOOKUP($O161,S!$D$9:$AF$10,28,FALSE))</f>
        <v>0</v>
      </c>
      <c r="AG161" s="601"/>
      <c r="AK161" s="178"/>
      <c r="AL161" s="178"/>
      <c r="AM161" s="594"/>
      <c r="AO161" s="24">
        <f>IF($O161=0,0,IF(AP161=0,0,IF(COUNTIF(AP$5:AP161,AP161)&gt;1,0,MAX(AO$5:AO160)+1)))</f>
        <v>0</v>
      </c>
      <c r="AP161" s="521">
        <f>IF(OR($O161=0,$O161&gt;S!$I$8),0,VLOOKUP($O161,S!$D$9:$AF$10,29,FALSE))</f>
        <v>0</v>
      </c>
      <c r="AQ161" s="601"/>
      <c r="AU161" s="178"/>
      <c r="AV161" s="178"/>
      <c r="AW161" s="594"/>
      <c r="AY161" s="24">
        <f>IF($O161=0,0,IF(AZ161=0,0,IF(COUNTIF(AZ$5:AZ161,AZ161)&gt;1,0,MAX(AY$5:AY160)+1)))</f>
        <v>0</v>
      </c>
      <c r="AZ161" s="521">
        <f>IF(OR($O161=0,$O161&gt;S!$I$8),0,VLOOKUP($P161,O!$O$9:$AJ$10,12,FALSE))</f>
        <v>0</v>
      </c>
      <c r="BA161" s="601"/>
      <c r="BE161" s="178"/>
      <c r="BF161" s="178"/>
      <c r="BG161" s="594"/>
    </row>
    <row r="162" spans="3:59" x14ac:dyDescent="0.2">
      <c r="C162" s="599"/>
      <c r="D162" s="599"/>
      <c r="E162" s="599"/>
      <c r="F162" s="599"/>
      <c r="G162" s="599"/>
      <c r="I162" s="534">
        <f t="shared" si="62"/>
        <v>1900</v>
      </c>
      <c r="J162" s="535">
        <f t="shared" si="63"/>
        <v>19001</v>
      </c>
      <c r="K162" s="534" t="str">
        <f t="shared" si="64"/>
        <v>190001</v>
      </c>
      <c r="L162" s="536">
        <f t="shared" si="65"/>
        <v>190000</v>
      </c>
      <c r="M162" s="537">
        <f t="shared" si="66"/>
        <v>19000100</v>
      </c>
      <c r="N162" s="25">
        <v>158</v>
      </c>
      <c r="O162" s="518">
        <f>IF(N162&gt;S!$I$8,0,N162)</f>
        <v>0</v>
      </c>
      <c r="P162" s="519">
        <f>IF(OR($O162=0,$O162&gt;S!$I$8),0,VLOOKUP($O162,S!$D$9:$AF$10,14,FALSE))</f>
        <v>0</v>
      </c>
      <c r="Q162" s="519">
        <f>IF(OR($O162=0,$O162&gt;S!$I$8),0,VLOOKUP($O162,S!$D$9:$AF$10,6,FALSE))</f>
        <v>0</v>
      </c>
      <c r="R162" s="548">
        <f>IF(OR($O162=0,$O162&gt;S!$I$8),0,VLOOKUP($O162,S!$D$9:$AF$10,24,FALSE))</f>
        <v>0</v>
      </c>
      <c r="S162" s="521">
        <f>IF(OR($O162=0,$O162&gt;S!$I$8),0,VLOOKUP($O162,S!$D$9:$AF$10,23,FALSE))</f>
        <v>0</v>
      </c>
      <c r="U162" s="24">
        <f>IF($O162=0,0,IF(V162=0,0,IF(COUNTIF(V$5:V162,V162)&gt;1,0,MAX(U$5:U161)+1)))</f>
        <v>0</v>
      </c>
      <c r="V162" s="521">
        <f>IF(OR($O162=0,$O162&gt;S!$I$8),0,VLOOKUP($O162,S!$D$9:$AF$10,22,FALSE))</f>
        <v>0</v>
      </c>
      <c r="W162" s="601"/>
      <c r="AA162" s="178"/>
      <c r="AB162" s="178"/>
      <c r="AC162" s="594"/>
      <c r="AE162" s="24">
        <f>IF($O162=0,0,IF(AF162=0,0,IF(COUNTIF(AF$5:AF162,AF162)&gt;1,0,MAX(AE$5:AE161)+1)))</f>
        <v>0</v>
      </c>
      <c r="AF162" s="521">
        <f>IF(OR($O162=0,$O162&gt;S!$I$8),0,VLOOKUP($O162,S!$D$9:$AF$10,28,FALSE))</f>
        <v>0</v>
      </c>
      <c r="AG162" s="601"/>
      <c r="AK162" s="178"/>
      <c r="AL162" s="178"/>
      <c r="AM162" s="594"/>
      <c r="AO162" s="24">
        <f>IF($O162=0,0,IF(AP162=0,0,IF(COUNTIF(AP$5:AP162,AP162)&gt;1,0,MAX(AO$5:AO161)+1)))</f>
        <v>0</v>
      </c>
      <c r="AP162" s="521">
        <f>IF(OR($O162=0,$O162&gt;S!$I$8),0,VLOOKUP($O162,S!$D$9:$AF$10,29,FALSE))</f>
        <v>0</v>
      </c>
      <c r="AQ162" s="601"/>
      <c r="AU162" s="178"/>
      <c r="AV162" s="178"/>
      <c r="AW162" s="594"/>
      <c r="AY162" s="24">
        <f>IF($O162=0,0,IF(AZ162=0,0,IF(COUNTIF(AZ$5:AZ162,AZ162)&gt;1,0,MAX(AY$5:AY161)+1)))</f>
        <v>0</v>
      </c>
      <c r="AZ162" s="521">
        <f>IF(OR($O162=0,$O162&gt;S!$I$8),0,VLOOKUP($P162,O!$O$9:$AJ$10,12,FALSE))</f>
        <v>0</v>
      </c>
      <c r="BA162" s="601"/>
      <c r="BE162" s="178"/>
      <c r="BF162" s="178"/>
      <c r="BG162" s="594"/>
    </row>
    <row r="163" spans="3:59" x14ac:dyDescent="0.2">
      <c r="C163" s="599"/>
      <c r="D163" s="599"/>
      <c r="E163" s="599"/>
      <c r="F163" s="599"/>
      <c r="G163" s="599"/>
      <c r="I163" s="534">
        <f t="shared" si="62"/>
        <v>1900</v>
      </c>
      <c r="J163" s="535">
        <f t="shared" si="63"/>
        <v>19001</v>
      </c>
      <c r="K163" s="534" t="str">
        <f t="shared" si="64"/>
        <v>190001</v>
      </c>
      <c r="L163" s="536">
        <f t="shared" si="65"/>
        <v>190000</v>
      </c>
      <c r="M163" s="537">
        <f t="shared" si="66"/>
        <v>19000100</v>
      </c>
      <c r="N163" s="25">
        <v>159</v>
      </c>
      <c r="O163" s="518">
        <f>IF(N163&gt;S!$I$8,0,N163)</f>
        <v>0</v>
      </c>
      <c r="P163" s="519">
        <f>IF(OR($O163=0,$O163&gt;S!$I$8),0,VLOOKUP($O163,S!$D$9:$AF$10,14,FALSE))</f>
        <v>0</v>
      </c>
      <c r="Q163" s="519">
        <f>IF(OR($O163=0,$O163&gt;S!$I$8),0,VLOOKUP($O163,S!$D$9:$AF$10,6,FALSE))</f>
        <v>0</v>
      </c>
      <c r="R163" s="548">
        <f>IF(OR($O163=0,$O163&gt;S!$I$8),0,VLOOKUP($O163,S!$D$9:$AF$10,24,FALSE))</f>
        <v>0</v>
      </c>
      <c r="S163" s="521">
        <f>IF(OR($O163=0,$O163&gt;S!$I$8),0,VLOOKUP($O163,S!$D$9:$AF$10,23,FALSE))</f>
        <v>0</v>
      </c>
      <c r="U163" s="24">
        <f>IF($O163=0,0,IF(V163=0,0,IF(COUNTIF(V$5:V163,V163)&gt;1,0,MAX(U$5:U162)+1)))</f>
        <v>0</v>
      </c>
      <c r="V163" s="521">
        <f>IF(OR($O163=0,$O163&gt;S!$I$8),0,VLOOKUP($O163,S!$D$9:$AF$10,22,FALSE))</f>
        <v>0</v>
      </c>
      <c r="W163" s="601"/>
      <c r="AA163" s="178"/>
      <c r="AB163" s="178"/>
      <c r="AC163" s="594"/>
      <c r="AE163" s="24">
        <f>IF($O163=0,0,IF(AF163=0,0,IF(COUNTIF(AF$5:AF163,AF163)&gt;1,0,MAX(AE$5:AE162)+1)))</f>
        <v>0</v>
      </c>
      <c r="AF163" s="521">
        <f>IF(OR($O163=0,$O163&gt;S!$I$8),0,VLOOKUP($O163,S!$D$9:$AF$10,28,FALSE))</f>
        <v>0</v>
      </c>
      <c r="AG163" s="601"/>
      <c r="AK163" s="178"/>
      <c r="AL163" s="178"/>
      <c r="AM163" s="594"/>
      <c r="AO163" s="24">
        <f>IF($O163=0,0,IF(AP163=0,0,IF(COUNTIF(AP$5:AP163,AP163)&gt;1,0,MAX(AO$5:AO162)+1)))</f>
        <v>0</v>
      </c>
      <c r="AP163" s="521">
        <f>IF(OR($O163=0,$O163&gt;S!$I$8),0,VLOOKUP($O163,S!$D$9:$AF$10,29,FALSE))</f>
        <v>0</v>
      </c>
      <c r="AQ163" s="601"/>
      <c r="AU163" s="178"/>
      <c r="AV163" s="178"/>
      <c r="AW163" s="594"/>
      <c r="AY163" s="24">
        <f>IF($O163=0,0,IF(AZ163=0,0,IF(COUNTIF(AZ$5:AZ163,AZ163)&gt;1,0,MAX(AY$5:AY162)+1)))</f>
        <v>0</v>
      </c>
      <c r="AZ163" s="521">
        <f>IF(OR($O163=0,$O163&gt;S!$I$8),0,VLOOKUP($P163,O!$O$9:$AJ$10,12,FALSE))</f>
        <v>0</v>
      </c>
      <c r="BA163" s="601"/>
      <c r="BE163" s="178"/>
      <c r="BF163" s="178"/>
      <c r="BG163" s="594"/>
    </row>
    <row r="164" spans="3:59" x14ac:dyDescent="0.2">
      <c r="C164" s="599"/>
      <c r="D164" s="599"/>
      <c r="E164" s="599"/>
      <c r="F164" s="599"/>
      <c r="G164" s="599"/>
      <c r="I164" s="534">
        <f t="shared" si="62"/>
        <v>1900</v>
      </c>
      <c r="J164" s="535">
        <f t="shared" si="63"/>
        <v>19001</v>
      </c>
      <c r="K164" s="534" t="str">
        <f t="shared" si="64"/>
        <v>190001</v>
      </c>
      <c r="L164" s="536">
        <f t="shared" si="65"/>
        <v>190000</v>
      </c>
      <c r="M164" s="537">
        <f t="shared" si="66"/>
        <v>19000100</v>
      </c>
      <c r="N164" s="25">
        <v>160</v>
      </c>
      <c r="O164" s="518">
        <f>IF(N164&gt;S!$I$8,0,N164)</f>
        <v>0</v>
      </c>
      <c r="P164" s="519">
        <f>IF(OR($O164=0,$O164&gt;S!$I$8),0,VLOOKUP($O164,S!$D$9:$AF$10,14,FALSE))</f>
        <v>0</v>
      </c>
      <c r="Q164" s="519">
        <f>IF(OR($O164=0,$O164&gt;S!$I$8),0,VLOOKUP($O164,S!$D$9:$AF$10,6,FALSE))</f>
        <v>0</v>
      </c>
      <c r="R164" s="548">
        <f>IF(OR($O164=0,$O164&gt;S!$I$8),0,VLOOKUP($O164,S!$D$9:$AF$10,24,FALSE))</f>
        <v>0</v>
      </c>
      <c r="S164" s="521">
        <f>IF(OR($O164=0,$O164&gt;S!$I$8),0,VLOOKUP($O164,S!$D$9:$AF$10,23,FALSE))</f>
        <v>0</v>
      </c>
      <c r="U164" s="24">
        <f>IF($O164=0,0,IF(V164=0,0,IF(COUNTIF(V$5:V164,V164)&gt;1,0,MAX(U$5:U163)+1)))</f>
        <v>0</v>
      </c>
      <c r="V164" s="521">
        <f>IF(OR($O164=0,$O164&gt;S!$I$8),0,VLOOKUP($O164,S!$D$9:$AF$10,22,FALSE))</f>
        <v>0</v>
      </c>
      <c r="W164" s="601"/>
      <c r="AA164" s="178"/>
      <c r="AB164" s="178"/>
      <c r="AC164" s="594"/>
      <c r="AE164" s="24">
        <f>IF($O164=0,0,IF(AF164=0,0,IF(COUNTIF(AF$5:AF164,AF164)&gt;1,0,MAX(AE$5:AE163)+1)))</f>
        <v>0</v>
      </c>
      <c r="AF164" s="521">
        <f>IF(OR($O164=0,$O164&gt;S!$I$8),0,VLOOKUP($O164,S!$D$9:$AF$10,28,FALSE))</f>
        <v>0</v>
      </c>
      <c r="AG164" s="601"/>
      <c r="AK164" s="178"/>
      <c r="AL164" s="178"/>
      <c r="AM164" s="594"/>
      <c r="AO164" s="24">
        <f>IF($O164=0,0,IF(AP164=0,0,IF(COUNTIF(AP$5:AP164,AP164)&gt;1,0,MAX(AO$5:AO163)+1)))</f>
        <v>0</v>
      </c>
      <c r="AP164" s="521">
        <f>IF(OR($O164=0,$O164&gt;S!$I$8),0,VLOOKUP($O164,S!$D$9:$AF$10,29,FALSE))</f>
        <v>0</v>
      </c>
      <c r="AQ164" s="601"/>
      <c r="AU164" s="178"/>
      <c r="AV164" s="178"/>
      <c r="AW164" s="594"/>
      <c r="AY164" s="24">
        <f>IF($O164=0,0,IF(AZ164=0,0,IF(COUNTIF(AZ$5:AZ164,AZ164)&gt;1,0,MAX(AY$5:AY163)+1)))</f>
        <v>0</v>
      </c>
      <c r="AZ164" s="521">
        <f>IF(OR($O164=0,$O164&gt;S!$I$8),0,VLOOKUP($P164,O!$O$9:$AJ$10,12,FALSE))</f>
        <v>0</v>
      </c>
      <c r="BA164" s="601"/>
      <c r="BE164" s="178"/>
      <c r="BF164" s="178"/>
      <c r="BG164" s="594"/>
    </row>
    <row r="165" spans="3:59" x14ac:dyDescent="0.2">
      <c r="C165" s="599"/>
      <c r="D165" s="599"/>
      <c r="E165" s="599"/>
      <c r="F165" s="599"/>
      <c r="G165" s="599"/>
      <c r="I165" s="534">
        <f t="shared" si="62"/>
        <v>1900</v>
      </c>
      <c r="J165" s="535">
        <f t="shared" si="63"/>
        <v>19001</v>
      </c>
      <c r="K165" s="534" t="str">
        <f t="shared" si="64"/>
        <v>190001</v>
      </c>
      <c r="L165" s="536">
        <f t="shared" si="65"/>
        <v>190000</v>
      </c>
      <c r="M165" s="537">
        <f t="shared" si="66"/>
        <v>19000100</v>
      </c>
      <c r="N165" s="25">
        <v>161</v>
      </c>
      <c r="O165" s="518">
        <f>IF(N165&gt;S!$I$8,0,N165)</f>
        <v>0</v>
      </c>
      <c r="P165" s="519">
        <f>IF(OR($O165=0,$O165&gt;S!$I$8),0,VLOOKUP($O165,S!$D$9:$AF$10,14,FALSE))</f>
        <v>0</v>
      </c>
      <c r="Q165" s="519">
        <f>IF(OR($O165=0,$O165&gt;S!$I$8),0,VLOOKUP($O165,S!$D$9:$AF$10,6,FALSE))</f>
        <v>0</v>
      </c>
      <c r="R165" s="548">
        <f>IF(OR($O165=0,$O165&gt;S!$I$8),0,VLOOKUP($O165,S!$D$9:$AF$10,24,FALSE))</f>
        <v>0</v>
      </c>
      <c r="S165" s="521">
        <f>IF(OR($O165=0,$O165&gt;S!$I$8),0,VLOOKUP($O165,S!$D$9:$AF$10,23,FALSE))</f>
        <v>0</v>
      </c>
      <c r="U165" s="24">
        <f>IF($O165=0,0,IF(V165=0,0,IF(COUNTIF(V$5:V165,V165)&gt;1,0,MAX(U$5:U164)+1)))</f>
        <v>0</v>
      </c>
      <c r="V165" s="521">
        <f>IF(OR($O165=0,$O165&gt;S!$I$8),0,VLOOKUP($O165,S!$D$9:$AF$10,22,FALSE))</f>
        <v>0</v>
      </c>
      <c r="W165" s="601"/>
      <c r="AA165" s="178"/>
      <c r="AB165" s="178"/>
      <c r="AC165" s="594"/>
      <c r="AE165" s="24">
        <f>IF($O165=0,0,IF(AF165=0,0,IF(COUNTIF(AF$5:AF165,AF165)&gt;1,0,MAX(AE$5:AE164)+1)))</f>
        <v>0</v>
      </c>
      <c r="AF165" s="521">
        <f>IF(OR($O165=0,$O165&gt;S!$I$8),0,VLOOKUP($O165,S!$D$9:$AF$10,28,FALSE))</f>
        <v>0</v>
      </c>
      <c r="AG165" s="601"/>
      <c r="AK165" s="178"/>
      <c r="AL165" s="178"/>
      <c r="AM165" s="594"/>
      <c r="AO165" s="24">
        <f>IF($O165=0,0,IF(AP165=0,0,IF(COUNTIF(AP$5:AP165,AP165)&gt;1,0,MAX(AO$5:AO164)+1)))</f>
        <v>0</v>
      </c>
      <c r="AP165" s="521">
        <f>IF(OR($O165=0,$O165&gt;S!$I$8),0,VLOOKUP($O165,S!$D$9:$AF$10,29,FALSE))</f>
        <v>0</v>
      </c>
      <c r="AQ165" s="601"/>
      <c r="AU165" s="178"/>
      <c r="AV165" s="178"/>
      <c r="AW165" s="594"/>
      <c r="AY165" s="24">
        <f>IF($O165=0,0,IF(AZ165=0,0,IF(COUNTIF(AZ$5:AZ165,AZ165)&gt;1,0,MAX(AY$5:AY164)+1)))</f>
        <v>0</v>
      </c>
      <c r="AZ165" s="521">
        <f>IF(OR($O165=0,$O165&gt;S!$I$8),0,VLOOKUP($P165,O!$O$9:$AJ$10,12,FALSE))</f>
        <v>0</v>
      </c>
      <c r="BA165" s="601"/>
      <c r="BE165" s="178"/>
      <c r="BF165" s="178"/>
      <c r="BG165" s="594"/>
    </row>
    <row r="166" spans="3:59" x14ac:dyDescent="0.2">
      <c r="C166" s="599"/>
      <c r="D166" s="599"/>
      <c r="E166" s="599"/>
      <c r="F166" s="599"/>
      <c r="G166" s="599"/>
      <c r="I166" s="534">
        <f t="shared" si="62"/>
        <v>1900</v>
      </c>
      <c r="J166" s="535">
        <f t="shared" si="63"/>
        <v>19001</v>
      </c>
      <c r="K166" s="534" t="str">
        <f t="shared" si="64"/>
        <v>190001</v>
      </c>
      <c r="L166" s="536">
        <f t="shared" si="65"/>
        <v>190000</v>
      </c>
      <c r="M166" s="537">
        <f t="shared" si="66"/>
        <v>19000100</v>
      </c>
      <c r="N166" s="25">
        <v>162</v>
      </c>
      <c r="O166" s="518">
        <f>IF(N166&gt;S!$I$8,0,N166)</f>
        <v>0</v>
      </c>
      <c r="P166" s="519">
        <f>IF(OR($O166=0,$O166&gt;S!$I$8),0,VLOOKUP($O166,S!$D$9:$AF$10,14,FALSE))</f>
        <v>0</v>
      </c>
      <c r="Q166" s="519">
        <f>IF(OR($O166=0,$O166&gt;S!$I$8),0,VLOOKUP($O166,S!$D$9:$AF$10,6,FALSE))</f>
        <v>0</v>
      </c>
      <c r="R166" s="548">
        <f>IF(OR($O166=0,$O166&gt;S!$I$8),0,VLOOKUP($O166,S!$D$9:$AF$10,24,FALSE))</f>
        <v>0</v>
      </c>
      <c r="S166" s="521">
        <f>IF(OR($O166=0,$O166&gt;S!$I$8),0,VLOOKUP($O166,S!$D$9:$AF$10,23,FALSE))</f>
        <v>0</v>
      </c>
      <c r="U166" s="24">
        <f>IF($O166=0,0,IF(V166=0,0,IF(COUNTIF(V$5:V166,V166)&gt;1,0,MAX(U$5:U165)+1)))</f>
        <v>0</v>
      </c>
      <c r="V166" s="521">
        <f>IF(OR($O166=0,$O166&gt;S!$I$8),0,VLOOKUP($O166,S!$D$9:$AF$10,22,FALSE))</f>
        <v>0</v>
      </c>
      <c r="W166" s="601"/>
      <c r="AA166" s="178"/>
      <c r="AB166" s="178"/>
      <c r="AC166" s="594"/>
      <c r="AE166" s="24">
        <f>IF($O166=0,0,IF(AF166=0,0,IF(COUNTIF(AF$5:AF166,AF166)&gt;1,0,MAX(AE$5:AE165)+1)))</f>
        <v>0</v>
      </c>
      <c r="AF166" s="521">
        <f>IF(OR($O166=0,$O166&gt;S!$I$8),0,VLOOKUP($O166,S!$D$9:$AF$10,28,FALSE))</f>
        <v>0</v>
      </c>
      <c r="AG166" s="601"/>
      <c r="AK166" s="178"/>
      <c r="AL166" s="178"/>
      <c r="AM166" s="594"/>
      <c r="AO166" s="24">
        <f>IF($O166=0,0,IF(AP166=0,0,IF(COUNTIF(AP$5:AP166,AP166)&gt;1,0,MAX(AO$5:AO165)+1)))</f>
        <v>0</v>
      </c>
      <c r="AP166" s="521">
        <f>IF(OR($O166=0,$O166&gt;S!$I$8),0,VLOOKUP($O166,S!$D$9:$AF$10,29,FALSE))</f>
        <v>0</v>
      </c>
      <c r="AQ166" s="601"/>
      <c r="AU166" s="178"/>
      <c r="AV166" s="178"/>
      <c r="AW166" s="594"/>
      <c r="AY166" s="24">
        <f>IF($O166=0,0,IF(AZ166=0,0,IF(COUNTIF(AZ$5:AZ166,AZ166)&gt;1,0,MAX(AY$5:AY165)+1)))</f>
        <v>0</v>
      </c>
      <c r="AZ166" s="521">
        <f>IF(OR($O166=0,$O166&gt;S!$I$8),0,VLOOKUP($P166,O!$O$9:$AJ$10,12,FALSE))</f>
        <v>0</v>
      </c>
      <c r="BA166" s="601"/>
      <c r="BE166" s="178"/>
      <c r="BF166" s="178"/>
      <c r="BG166" s="594"/>
    </row>
    <row r="167" spans="3:59" x14ac:dyDescent="0.2">
      <c r="C167" s="599"/>
      <c r="D167" s="599"/>
      <c r="E167" s="599"/>
      <c r="F167" s="599"/>
      <c r="G167" s="599"/>
      <c r="I167" s="534">
        <f t="shared" si="62"/>
        <v>1900</v>
      </c>
      <c r="J167" s="535">
        <f t="shared" si="63"/>
        <v>19001</v>
      </c>
      <c r="K167" s="534" t="str">
        <f t="shared" si="64"/>
        <v>190001</v>
      </c>
      <c r="L167" s="536">
        <f t="shared" si="65"/>
        <v>190000</v>
      </c>
      <c r="M167" s="537">
        <f t="shared" si="66"/>
        <v>19000100</v>
      </c>
      <c r="N167" s="25">
        <v>163</v>
      </c>
      <c r="O167" s="518">
        <f>IF(N167&gt;S!$I$8,0,N167)</f>
        <v>0</v>
      </c>
      <c r="P167" s="519">
        <f>IF(OR($O167=0,$O167&gt;S!$I$8),0,VLOOKUP($O167,S!$D$9:$AF$10,14,FALSE))</f>
        <v>0</v>
      </c>
      <c r="Q167" s="519">
        <f>IF(OR($O167=0,$O167&gt;S!$I$8),0,VLOOKUP($O167,S!$D$9:$AF$10,6,FALSE))</f>
        <v>0</v>
      </c>
      <c r="R167" s="548">
        <f>IF(OR($O167=0,$O167&gt;S!$I$8),0,VLOOKUP($O167,S!$D$9:$AF$10,24,FALSE))</f>
        <v>0</v>
      </c>
      <c r="S167" s="521">
        <f>IF(OR($O167=0,$O167&gt;S!$I$8),0,VLOOKUP($O167,S!$D$9:$AF$10,23,FALSE))</f>
        <v>0</v>
      </c>
      <c r="U167" s="24">
        <f>IF($O167=0,0,IF(V167=0,0,IF(COUNTIF(V$5:V167,V167)&gt;1,0,MAX(U$5:U166)+1)))</f>
        <v>0</v>
      </c>
      <c r="V167" s="521">
        <f>IF(OR($O167=0,$O167&gt;S!$I$8),0,VLOOKUP($O167,S!$D$9:$AF$10,22,FALSE))</f>
        <v>0</v>
      </c>
      <c r="W167" s="601"/>
      <c r="AA167" s="178"/>
      <c r="AB167" s="178"/>
      <c r="AC167" s="594"/>
      <c r="AE167" s="24">
        <f>IF($O167=0,0,IF(AF167=0,0,IF(COUNTIF(AF$5:AF167,AF167)&gt;1,0,MAX(AE$5:AE166)+1)))</f>
        <v>0</v>
      </c>
      <c r="AF167" s="521">
        <f>IF(OR($O167=0,$O167&gt;S!$I$8),0,VLOOKUP($O167,S!$D$9:$AF$10,28,FALSE))</f>
        <v>0</v>
      </c>
      <c r="AG167" s="601"/>
      <c r="AK167" s="178"/>
      <c r="AL167" s="178"/>
      <c r="AM167" s="594"/>
      <c r="AO167" s="24">
        <f>IF($O167=0,0,IF(AP167=0,0,IF(COUNTIF(AP$5:AP167,AP167)&gt;1,0,MAX(AO$5:AO166)+1)))</f>
        <v>0</v>
      </c>
      <c r="AP167" s="521">
        <f>IF(OR($O167=0,$O167&gt;S!$I$8),0,VLOOKUP($O167,S!$D$9:$AF$10,29,FALSE))</f>
        <v>0</v>
      </c>
      <c r="AQ167" s="601"/>
      <c r="AU167" s="178"/>
      <c r="AV167" s="178"/>
      <c r="AW167" s="594"/>
      <c r="AY167" s="24">
        <f>IF($O167=0,0,IF(AZ167=0,0,IF(COUNTIF(AZ$5:AZ167,AZ167)&gt;1,0,MAX(AY$5:AY166)+1)))</f>
        <v>0</v>
      </c>
      <c r="AZ167" s="521">
        <f>IF(OR($O167=0,$O167&gt;S!$I$8),0,VLOOKUP($P167,O!$O$9:$AJ$10,12,FALSE))</f>
        <v>0</v>
      </c>
      <c r="BA167" s="601"/>
      <c r="BE167" s="178"/>
      <c r="BF167" s="178"/>
      <c r="BG167" s="594"/>
    </row>
    <row r="168" spans="3:59" x14ac:dyDescent="0.2">
      <c r="C168" s="599"/>
      <c r="D168" s="599"/>
      <c r="E168" s="599"/>
      <c r="F168" s="599"/>
      <c r="G168" s="599"/>
      <c r="I168" s="534">
        <f t="shared" si="62"/>
        <v>1900</v>
      </c>
      <c r="J168" s="535">
        <f t="shared" si="63"/>
        <v>19001</v>
      </c>
      <c r="K168" s="534" t="str">
        <f t="shared" si="64"/>
        <v>190001</v>
      </c>
      <c r="L168" s="536">
        <f t="shared" si="65"/>
        <v>190000</v>
      </c>
      <c r="M168" s="537">
        <f t="shared" si="66"/>
        <v>19000100</v>
      </c>
      <c r="N168" s="25">
        <v>164</v>
      </c>
      <c r="O168" s="518">
        <f>IF(N168&gt;S!$I$8,0,N168)</f>
        <v>0</v>
      </c>
      <c r="P168" s="519">
        <f>IF(OR($O168=0,$O168&gt;S!$I$8),0,VLOOKUP($O168,S!$D$9:$AF$10,14,FALSE))</f>
        <v>0</v>
      </c>
      <c r="Q168" s="519">
        <f>IF(OR($O168=0,$O168&gt;S!$I$8),0,VLOOKUP($O168,S!$D$9:$AF$10,6,FALSE))</f>
        <v>0</v>
      </c>
      <c r="R168" s="548">
        <f>IF(OR($O168=0,$O168&gt;S!$I$8),0,VLOOKUP($O168,S!$D$9:$AF$10,24,FALSE))</f>
        <v>0</v>
      </c>
      <c r="S168" s="521">
        <f>IF(OR($O168=0,$O168&gt;S!$I$8),0,VLOOKUP($O168,S!$D$9:$AF$10,23,FALSE))</f>
        <v>0</v>
      </c>
      <c r="U168" s="24">
        <f>IF($O168=0,0,IF(V168=0,0,IF(COUNTIF(V$5:V168,V168)&gt;1,0,MAX(U$5:U167)+1)))</f>
        <v>0</v>
      </c>
      <c r="V168" s="521">
        <f>IF(OR($O168=0,$O168&gt;S!$I$8),0,VLOOKUP($O168,S!$D$9:$AF$10,22,FALSE))</f>
        <v>0</v>
      </c>
      <c r="W168" s="601"/>
      <c r="AA168" s="178"/>
      <c r="AB168" s="178"/>
      <c r="AC168" s="594"/>
      <c r="AE168" s="24">
        <f>IF($O168=0,0,IF(AF168=0,0,IF(COUNTIF(AF$5:AF168,AF168)&gt;1,0,MAX(AE$5:AE167)+1)))</f>
        <v>0</v>
      </c>
      <c r="AF168" s="521">
        <f>IF(OR($O168=0,$O168&gt;S!$I$8),0,VLOOKUP($O168,S!$D$9:$AF$10,28,FALSE))</f>
        <v>0</v>
      </c>
      <c r="AG168" s="601"/>
      <c r="AK168" s="178"/>
      <c r="AL168" s="178"/>
      <c r="AM168" s="594"/>
      <c r="AO168" s="24">
        <f>IF($O168=0,0,IF(AP168=0,0,IF(COUNTIF(AP$5:AP168,AP168)&gt;1,0,MAX(AO$5:AO167)+1)))</f>
        <v>0</v>
      </c>
      <c r="AP168" s="521">
        <f>IF(OR($O168=0,$O168&gt;S!$I$8),0,VLOOKUP($O168,S!$D$9:$AF$10,29,FALSE))</f>
        <v>0</v>
      </c>
      <c r="AQ168" s="601"/>
      <c r="AU168" s="178"/>
      <c r="AV168" s="178"/>
      <c r="AW168" s="594"/>
      <c r="AY168" s="24">
        <f>IF($O168=0,0,IF(AZ168=0,0,IF(COUNTIF(AZ$5:AZ168,AZ168)&gt;1,0,MAX(AY$5:AY167)+1)))</f>
        <v>0</v>
      </c>
      <c r="AZ168" s="521">
        <f>IF(OR($O168=0,$O168&gt;S!$I$8),0,VLOOKUP($P168,O!$O$9:$AJ$10,12,FALSE))</f>
        <v>0</v>
      </c>
      <c r="BA168" s="601"/>
      <c r="BE168" s="178"/>
      <c r="BF168" s="178"/>
      <c r="BG168" s="594"/>
    </row>
    <row r="169" spans="3:59" x14ac:dyDescent="0.2">
      <c r="C169" s="599"/>
      <c r="D169" s="599"/>
      <c r="E169" s="599"/>
      <c r="F169" s="599"/>
      <c r="G169" s="599"/>
      <c r="I169" s="534">
        <f t="shared" si="62"/>
        <v>1900</v>
      </c>
      <c r="J169" s="535">
        <f t="shared" si="63"/>
        <v>19001</v>
      </c>
      <c r="K169" s="534" t="str">
        <f t="shared" si="64"/>
        <v>190001</v>
      </c>
      <c r="L169" s="536">
        <f t="shared" si="65"/>
        <v>190000</v>
      </c>
      <c r="M169" s="537">
        <f t="shared" si="66"/>
        <v>19000100</v>
      </c>
      <c r="N169" s="25">
        <v>165</v>
      </c>
      <c r="O169" s="518">
        <f>IF(N169&gt;S!$I$8,0,N169)</f>
        <v>0</v>
      </c>
      <c r="P169" s="519">
        <f>IF(OR($O169=0,$O169&gt;S!$I$8),0,VLOOKUP($O169,S!$D$9:$AF$10,14,FALSE))</f>
        <v>0</v>
      </c>
      <c r="Q169" s="519">
        <f>IF(OR($O169=0,$O169&gt;S!$I$8),0,VLOOKUP($O169,S!$D$9:$AF$10,6,FALSE))</f>
        <v>0</v>
      </c>
      <c r="R169" s="548">
        <f>IF(OR($O169=0,$O169&gt;S!$I$8),0,VLOOKUP($O169,S!$D$9:$AF$10,24,FALSE))</f>
        <v>0</v>
      </c>
      <c r="S169" s="521">
        <f>IF(OR($O169=0,$O169&gt;S!$I$8),0,VLOOKUP($O169,S!$D$9:$AF$10,23,FALSE))</f>
        <v>0</v>
      </c>
      <c r="U169" s="24">
        <f>IF($O169=0,0,IF(V169=0,0,IF(COUNTIF(V$5:V169,V169)&gt;1,0,MAX(U$5:U168)+1)))</f>
        <v>0</v>
      </c>
      <c r="V169" s="521">
        <f>IF(OR($O169=0,$O169&gt;S!$I$8),0,VLOOKUP($O169,S!$D$9:$AF$10,22,FALSE))</f>
        <v>0</v>
      </c>
      <c r="W169" s="601"/>
      <c r="AA169" s="178"/>
      <c r="AB169" s="178"/>
      <c r="AC169" s="594"/>
      <c r="AE169" s="24">
        <f>IF($O169=0,0,IF(AF169=0,0,IF(COUNTIF(AF$5:AF169,AF169)&gt;1,0,MAX(AE$5:AE168)+1)))</f>
        <v>0</v>
      </c>
      <c r="AF169" s="521">
        <f>IF(OR($O169=0,$O169&gt;S!$I$8),0,VLOOKUP($O169,S!$D$9:$AF$10,28,FALSE))</f>
        <v>0</v>
      </c>
      <c r="AG169" s="601"/>
      <c r="AK169" s="178"/>
      <c r="AL169" s="178"/>
      <c r="AM169" s="594"/>
      <c r="AO169" s="24">
        <f>IF($O169=0,0,IF(AP169=0,0,IF(COUNTIF(AP$5:AP169,AP169)&gt;1,0,MAX(AO$5:AO168)+1)))</f>
        <v>0</v>
      </c>
      <c r="AP169" s="521">
        <f>IF(OR($O169=0,$O169&gt;S!$I$8),0,VLOOKUP($O169,S!$D$9:$AF$10,29,FALSE))</f>
        <v>0</v>
      </c>
      <c r="AQ169" s="601"/>
      <c r="AU169" s="178"/>
      <c r="AV169" s="178"/>
      <c r="AW169" s="594"/>
      <c r="AY169" s="24">
        <f>IF($O169=0,0,IF(AZ169=0,0,IF(COUNTIF(AZ$5:AZ169,AZ169)&gt;1,0,MAX(AY$5:AY168)+1)))</f>
        <v>0</v>
      </c>
      <c r="AZ169" s="521">
        <f>IF(OR($O169=0,$O169&gt;S!$I$8),0,VLOOKUP($P169,O!$O$9:$AJ$10,12,FALSE))</f>
        <v>0</v>
      </c>
      <c r="BA169" s="601"/>
      <c r="BE169" s="178"/>
      <c r="BF169" s="178"/>
      <c r="BG169" s="594"/>
    </row>
    <row r="170" spans="3:59" x14ac:dyDescent="0.2">
      <c r="C170" s="599"/>
      <c r="D170" s="599"/>
      <c r="E170" s="599"/>
      <c r="F170" s="599"/>
      <c r="G170" s="599"/>
      <c r="I170" s="534">
        <f t="shared" si="62"/>
        <v>1900</v>
      </c>
      <c r="J170" s="535">
        <f t="shared" si="63"/>
        <v>19001</v>
      </c>
      <c r="K170" s="534" t="str">
        <f t="shared" si="64"/>
        <v>190001</v>
      </c>
      <c r="L170" s="536">
        <f t="shared" si="65"/>
        <v>190000</v>
      </c>
      <c r="M170" s="537">
        <f t="shared" si="66"/>
        <v>19000100</v>
      </c>
      <c r="N170" s="25">
        <v>166</v>
      </c>
      <c r="O170" s="518">
        <f>IF(N170&gt;S!$I$8,0,N170)</f>
        <v>0</v>
      </c>
      <c r="P170" s="519">
        <f>IF(OR($O170=0,$O170&gt;S!$I$8),0,VLOOKUP($O170,S!$D$9:$AF$10,14,FALSE))</f>
        <v>0</v>
      </c>
      <c r="Q170" s="519">
        <f>IF(OR($O170=0,$O170&gt;S!$I$8),0,VLOOKUP($O170,S!$D$9:$AF$10,6,FALSE))</f>
        <v>0</v>
      </c>
      <c r="R170" s="548">
        <f>IF(OR($O170=0,$O170&gt;S!$I$8),0,VLOOKUP($O170,S!$D$9:$AF$10,24,FALSE))</f>
        <v>0</v>
      </c>
      <c r="S170" s="521">
        <f>IF(OR($O170=0,$O170&gt;S!$I$8),0,VLOOKUP($O170,S!$D$9:$AF$10,23,FALSE))</f>
        <v>0</v>
      </c>
      <c r="U170" s="24">
        <f>IF($O170=0,0,IF(V170=0,0,IF(COUNTIF(V$5:V170,V170)&gt;1,0,MAX(U$5:U169)+1)))</f>
        <v>0</v>
      </c>
      <c r="V170" s="521">
        <f>IF(OR($O170=0,$O170&gt;S!$I$8),0,VLOOKUP($O170,S!$D$9:$AF$10,22,FALSE))</f>
        <v>0</v>
      </c>
      <c r="W170" s="601"/>
      <c r="AA170" s="178"/>
      <c r="AB170" s="178"/>
      <c r="AC170" s="594"/>
      <c r="AE170" s="24">
        <f>IF($O170=0,0,IF(AF170=0,0,IF(COUNTIF(AF$5:AF170,AF170)&gt;1,0,MAX(AE$5:AE169)+1)))</f>
        <v>0</v>
      </c>
      <c r="AF170" s="521">
        <f>IF(OR($O170=0,$O170&gt;S!$I$8),0,VLOOKUP($O170,S!$D$9:$AF$10,28,FALSE))</f>
        <v>0</v>
      </c>
      <c r="AG170" s="601"/>
      <c r="AK170" s="178"/>
      <c r="AL170" s="178"/>
      <c r="AM170" s="594"/>
      <c r="AO170" s="24">
        <f>IF($O170=0,0,IF(AP170=0,0,IF(COUNTIF(AP$5:AP170,AP170)&gt;1,0,MAX(AO$5:AO169)+1)))</f>
        <v>0</v>
      </c>
      <c r="AP170" s="521">
        <f>IF(OR($O170=0,$O170&gt;S!$I$8),0,VLOOKUP($O170,S!$D$9:$AF$10,29,FALSE))</f>
        <v>0</v>
      </c>
      <c r="AQ170" s="601"/>
      <c r="AU170" s="178"/>
      <c r="AV170" s="178"/>
      <c r="AW170" s="594"/>
      <c r="AY170" s="24">
        <f>IF($O170=0,0,IF(AZ170=0,0,IF(COUNTIF(AZ$5:AZ170,AZ170)&gt;1,0,MAX(AY$5:AY169)+1)))</f>
        <v>0</v>
      </c>
      <c r="AZ170" s="521">
        <f>IF(OR($O170=0,$O170&gt;S!$I$8),0,VLOOKUP($P170,O!$O$9:$AJ$10,12,FALSE))</f>
        <v>0</v>
      </c>
      <c r="BA170" s="601"/>
      <c r="BE170" s="178"/>
      <c r="BF170" s="178"/>
      <c r="BG170" s="594"/>
    </row>
    <row r="171" spans="3:59" x14ac:dyDescent="0.2">
      <c r="C171" s="599"/>
      <c r="D171" s="599"/>
      <c r="E171" s="599"/>
      <c r="F171" s="599"/>
      <c r="G171" s="599"/>
      <c r="I171" s="534">
        <f t="shared" si="62"/>
        <v>1900</v>
      </c>
      <c r="J171" s="535">
        <f t="shared" si="63"/>
        <v>19001</v>
      </c>
      <c r="K171" s="534" t="str">
        <f t="shared" si="64"/>
        <v>190001</v>
      </c>
      <c r="L171" s="536">
        <f t="shared" si="65"/>
        <v>190000</v>
      </c>
      <c r="M171" s="537">
        <f t="shared" si="66"/>
        <v>19000100</v>
      </c>
      <c r="N171" s="25">
        <v>167</v>
      </c>
      <c r="O171" s="518">
        <f>IF(N171&gt;S!$I$8,0,N171)</f>
        <v>0</v>
      </c>
      <c r="P171" s="519">
        <f>IF(OR($O171=0,$O171&gt;S!$I$8),0,VLOOKUP($O171,S!$D$9:$AF$10,14,FALSE))</f>
        <v>0</v>
      </c>
      <c r="Q171" s="519">
        <f>IF(OR($O171=0,$O171&gt;S!$I$8),0,VLOOKUP($O171,S!$D$9:$AF$10,6,FALSE))</f>
        <v>0</v>
      </c>
      <c r="R171" s="548">
        <f>IF(OR($O171=0,$O171&gt;S!$I$8),0,VLOOKUP($O171,S!$D$9:$AF$10,24,FALSE))</f>
        <v>0</v>
      </c>
      <c r="S171" s="521">
        <f>IF(OR($O171=0,$O171&gt;S!$I$8),0,VLOOKUP($O171,S!$D$9:$AF$10,23,FALSE))</f>
        <v>0</v>
      </c>
      <c r="U171" s="24">
        <f>IF($O171=0,0,IF(V171=0,0,IF(COUNTIF(V$5:V171,V171)&gt;1,0,MAX(U$5:U170)+1)))</f>
        <v>0</v>
      </c>
      <c r="V171" s="521">
        <f>IF(OR($O171=0,$O171&gt;S!$I$8),0,VLOOKUP($O171,S!$D$9:$AF$10,22,FALSE))</f>
        <v>0</v>
      </c>
      <c r="W171" s="601"/>
      <c r="AA171" s="178"/>
      <c r="AB171" s="178"/>
      <c r="AC171" s="594"/>
      <c r="AE171" s="24">
        <f>IF($O171=0,0,IF(AF171=0,0,IF(COUNTIF(AF$5:AF171,AF171)&gt;1,0,MAX(AE$5:AE170)+1)))</f>
        <v>0</v>
      </c>
      <c r="AF171" s="521">
        <f>IF(OR($O171=0,$O171&gt;S!$I$8),0,VLOOKUP($O171,S!$D$9:$AF$10,28,FALSE))</f>
        <v>0</v>
      </c>
      <c r="AG171" s="601"/>
      <c r="AK171" s="178"/>
      <c r="AL171" s="178"/>
      <c r="AM171" s="594"/>
      <c r="AO171" s="24">
        <f>IF($O171=0,0,IF(AP171=0,0,IF(COUNTIF(AP$5:AP171,AP171)&gt;1,0,MAX(AO$5:AO170)+1)))</f>
        <v>0</v>
      </c>
      <c r="AP171" s="521">
        <f>IF(OR($O171=0,$O171&gt;S!$I$8),0,VLOOKUP($O171,S!$D$9:$AF$10,29,FALSE))</f>
        <v>0</v>
      </c>
      <c r="AQ171" s="601"/>
      <c r="AU171" s="178"/>
      <c r="AV171" s="178"/>
      <c r="AW171" s="594"/>
      <c r="AY171" s="24">
        <f>IF($O171=0,0,IF(AZ171=0,0,IF(COUNTIF(AZ$5:AZ171,AZ171)&gt;1,0,MAX(AY$5:AY170)+1)))</f>
        <v>0</v>
      </c>
      <c r="AZ171" s="521">
        <f>IF(OR($O171=0,$O171&gt;S!$I$8),0,VLOOKUP($P171,O!$O$9:$AJ$10,12,FALSE))</f>
        <v>0</v>
      </c>
      <c r="BA171" s="601"/>
      <c r="BE171" s="178"/>
      <c r="BF171" s="178"/>
      <c r="BG171" s="594"/>
    </row>
    <row r="172" spans="3:59" x14ac:dyDescent="0.2">
      <c r="C172" s="599"/>
      <c r="D172" s="599"/>
      <c r="E172" s="599"/>
      <c r="F172" s="599"/>
      <c r="G172" s="599"/>
      <c r="I172" s="534">
        <f t="shared" si="62"/>
        <v>1900</v>
      </c>
      <c r="J172" s="535">
        <f t="shared" si="63"/>
        <v>19001</v>
      </c>
      <c r="K172" s="534" t="str">
        <f t="shared" si="64"/>
        <v>190001</v>
      </c>
      <c r="L172" s="536">
        <f t="shared" si="65"/>
        <v>190000</v>
      </c>
      <c r="M172" s="537">
        <f t="shared" si="66"/>
        <v>19000100</v>
      </c>
      <c r="N172" s="25">
        <v>168</v>
      </c>
      <c r="O172" s="518">
        <f>IF(N172&gt;S!$I$8,0,N172)</f>
        <v>0</v>
      </c>
      <c r="P172" s="519">
        <f>IF(OR($O172=0,$O172&gt;S!$I$8),0,VLOOKUP($O172,S!$D$9:$AF$10,14,FALSE))</f>
        <v>0</v>
      </c>
      <c r="Q172" s="519">
        <f>IF(OR($O172=0,$O172&gt;S!$I$8),0,VLOOKUP($O172,S!$D$9:$AF$10,6,FALSE))</f>
        <v>0</v>
      </c>
      <c r="R172" s="548">
        <f>IF(OR($O172=0,$O172&gt;S!$I$8),0,VLOOKUP($O172,S!$D$9:$AF$10,24,FALSE))</f>
        <v>0</v>
      </c>
      <c r="S172" s="521">
        <f>IF(OR($O172=0,$O172&gt;S!$I$8),0,VLOOKUP($O172,S!$D$9:$AF$10,23,FALSE))</f>
        <v>0</v>
      </c>
      <c r="U172" s="24">
        <f>IF($O172=0,0,IF(V172=0,0,IF(COUNTIF(V$5:V172,V172)&gt;1,0,MAX(U$5:U171)+1)))</f>
        <v>0</v>
      </c>
      <c r="V172" s="521">
        <f>IF(OR($O172=0,$O172&gt;S!$I$8),0,VLOOKUP($O172,S!$D$9:$AF$10,22,FALSE))</f>
        <v>0</v>
      </c>
      <c r="W172" s="601"/>
      <c r="AA172" s="178"/>
      <c r="AB172" s="178"/>
      <c r="AC172" s="594"/>
      <c r="AE172" s="24">
        <f>IF($O172=0,0,IF(AF172=0,0,IF(COUNTIF(AF$5:AF172,AF172)&gt;1,0,MAX(AE$5:AE171)+1)))</f>
        <v>0</v>
      </c>
      <c r="AF172" s="521">
        <f>IF(OR($O172=0,$O172&gt;S!$I$8),0,VLOOKUP($O172,S!$D$9:$AF$10,28,FALSE))</f>
        <v>0</v>
      </c>
      <c r="AG172" s="601"/>
      <c r="AK172" s="178"/>
      <c r="AL172" s="178"/>
      <c r="AM172" s="594"/>
      <c r="AO172" s="24">
        <f>IF($O172=0,0,IF(AP172=0,0,IF(COUNTIF(AP$5:AP172,AP172)&gt;1,0,MAX(AO$5:AO171)+1)))</f>
        <v>0</v>
      </c>
      <c r="AP172" s="521">
        <f>IF(OR($O172=0,$O172&gt;S!$I$8),0,VLOOKUP($O172,S!$D$9:$AF$10,29,FALSE))</f>
        <v>0</v>
      </c>
      <c r="AQ172" s="601"/>
      <c r="AU172" s="178"/>
      <c r="AV172" s="178"/>
      <c r="AW172" s="594"/>
      <c r="AY172" s="24">
        <f>IF($O172=0,0,IF(AZ172=0,0,IF(COUNTIF(AZ$5:AZ172,AZ172)&gt;1,0,MAX(AY$5:AY171)+1)))</f>
        <v>0</v>
      </c>
      <c r="AZ172" s="521">
        <f>IF(OR($O172=0,$O172&gt;S!$I$8),0,VLOOKUP($P172,O!$O$9:$AJ$10,12,FALSE))</f>
        <v>0</v>
      </c>
      <c r="BA172" s="601"/>
      <c r="BE172" s="178"/>
      <c r="BF172" s="178"/>
      <c r="BG172" s="594"/>
    </row>
    <row r="173" spans="3:59" x14ac:dyDescent="0.2">
      <c r="C173" s="599"/>
      <c r="D173" s="599"/>
      <c r="E173" s="599"/>
      <c r="F173" s="599"/>
      <c r="G173" s="599"/>
      <c r="I173" s="534">
        <f t="shared" si="62"/>
        <v>1900</v>
      </c>
      <c r="J173" s="535">
        <f t="shared" si="63"/>
        <v>19001</v>
      </c>
      <c r="K173" s="534" t="str">
        <f t="shared" si="64"/>
        <v>190001</v>
      </c>
      <c r="L173" s="536">
        <f t="shared" si="65"/>
        <v>190000</v>
      </c>
      <c r="M173" s="537">
        <f t="shared" si="66"/>
        <v>19000100</v>
      </c>
      <c r="N173" s="25">
        <v>169</v>
      </c>
      <c r="O173" s="518">
        <f>IF(N173&gt;S!$I$8,0,N173)</f>
        <v>0</v>
      </c>
      <c r="P173" s="519">
        <f>IF(OR($O173=0,$O173&gt;S!$I$8),0,VLOOKUP($O173,S!$D$9:$AF$10,14,FALSE))</f>
        <v>0</v>
      </c>
      <c r="Q173" s="519">
        <f>IF(OR($O173=0,$O173&gt;S!$I$8),0,VLOOKUP($O173,S!$D$9:$AF$10,6,FALSE))</f>
        <v>0</v>
      </c>
      <c r="R173" s="548">
        <f>IF(OR($O173=0,$O173&gt;S!$I$8),0,VLOOKUP($O173,S!$D$9:$AF$10,24,FALSE))</f>
        <v>0</v>
      </c>
      <c r="S173" s="521">
        <f>IF(OR($O173=0,$O173&gt;S!$I$8),0,VLOOKUP($O173,S!$D$9:$AF$10,23,FALSE))</f>
        <v>0</v>
      </c>
      <c r="U173" s="24">
        <f>IF($O173=0,0,IF(V173=0,0,IF(COUNTIF(V$5:V173,V173)&gt;1,0,MAX(U$5:U172)+1)))</f>
        <v>0</v>
      </c>
      <c r="V173" s="521">
        <f>IF(OR($O173=0,$O173&gt;S!$I$8),0,VLOOKUP($O173,S!$D$9:$AF$10,22,FALSE))</f>
        <v>0</v>
      </c>
      <c r="W173" s="601"/>
      <c r="AA173" s="178"/>
      <c r="AB173" s="178"/>
      <c r="AC173" s="594"/>
      <c r="AE173" s="24">
        <f>IF($O173=0,0,IF(AF173=0,0,IF(COUNTIF(AF$5:AF173,AF173)&gt;1,0,MAX(AE$5:AE172)+1)))</f>
        <v>0</v>
      </c>
      <c r="AF173" s="521">
        <f>IF(OR($O173=0,$O173&gt;S!$I$8),0,VLOOKUP($O173,S!$D$9:$AF$10,28,FALSE))</f>
        <v>0</v>
      </c>
      <c r="AG173" s="601"/>
      <c r="AK173" s="178"/>
      <c r="AL173" s="178"/>
      <c r="AM173" s="594"/>
      <c r="AO173" s="24">
        <f>IF($O173=0,0,IF(AP173=0,0,IF(COUNTIF(AP$5:AP173,AP173)&gt;1,0,MAX(AO$5:AO172)+1)))</f>
        <v>0</v>
      </c>
      <c r="AP173" s="521">
        <f>IF(OR($O173=0,$O173&gt;S!$I$8),0,VLOOKUP($O173,S!$D$9:$AF$10,29,FALSE))</f>
        <v>0</v>
      </c>
      <c r="AQ173" s="601"/>
      <c r="AU173" s="178"/>
      <c r="AV173" s="178"/>
      <c r="AW173" s="594"/>
      <c r="AY173" s="24">
        <f>IF($O173=0,0,IF(AZ173=0,0,IF(COUNTIF(AZ$5:AZ173,AZ173)&gt;1,0,MAX(AY$5:AY172)+1)))</f>
        <v>0</v>
      </c>
      <c r="AZ173" s="521">
        <f>IF(OR($O173=0,$O173&gt;S!$I$8),0,VLOOKUP($P173,O!$O$9:$AJ$10,12,FALSE))</f>
        <v>0</v>
      </c>
      <c r="BA173" s="601"/>
      <c r="BE173" s="178"/>
      <c r="BF173" s="178"/>
      <c r="BG173" s="594"/>
    </row>
    <row r="174" spans="3:59" x14ac:dyDescent="0.2">
      <c r="C174" s="599"/>
      <c r="D174" s="599"/>
      <c r="E174" s="599"/>
      <c r="F174" s="599"/>
      <c r="G174" s="599"/>
      <c r="I174" s="534">
        <f t="shared" si="62"/>
        <v>1900</v>
      </c>
      <c r="J174" s="535">
        <f t="shared" si="63"/>
        <v>19001</v>
      </c>
      <c r="K174" s="534" t="str">
        <f t="shared" si="64"/>
        <v>190001</v>
      </c>
      <c r="L174" s="536">
        <f t="shared" si="65"/>
        <v>190000</v>
      </c>
      <c r="M174" s="537">
        <f t="shared" si="66"/>
        <v>19000100</v>
      </c>
      <c r="N174" s="25">
        <v>170</v>
      </c>
      <c r="O174" s="518">
        <f>IF(N174&gt;S!$I$8,0,N174)</f>
        <v>0</v>
      </c>
      <c r="P174" s="519">
        <f>IF(OR($O174=0,$O174&gt;S!$I$8),0,VLOOKUP($O174,S!$D$9:$AF$10,14,FALSE))</f>
        <v>0</v>
      </c>
      <c r="Q174" s="519">
        <f>IF(OR($O174=0,$O174&gt;S!$I$8),0,VLOOKUP($O174,S!$D$9:$AF$10,6,FALSE))</f>
        <v>0</v>
      </c>
      <c r="R174" s="548">
        <f>IF(OR($O174=0,$O174&gt;S!$I$8),0,VLOOKUP($O174,S!$D$9:$AF$10,24,FALSE))</f>
        <v>0</v>
      </c>
      <c r="S174" s="521">
        <f>IF(OR($O174=0,$O174&gt;S!$I$8),0,VLOOKUP($O174,S!$D$9:$AF$10,23,FALSE))</f>
        <v>0</v>
      </c>
      <c r="U174" s="24">
        <f>IF($O174=0,0,IF(V174=0,0,IF(COUNTIF(V$5:V174,V174)&gt;1,0,MAX(U$5:U173)+1)))</f>
        <v>0</v>
      </c>
      <c r="V174" s="521">
        <f>IF(OR($O174=0,$O174&gt;S!$I$8),0,VLOOKUP($O174,S!$D$9:$AF$10,22,FALSE))</f>
        <v>0</v>
      </c>
      <c r="W174" s="601"/>
      <c r="AA174" s="178"/>
      <c r="AB174" s="178"/>
      <c r="AC174" s="594"/>
      <c r="AE174" s="24">
        <f>IF($O174=0,0,IF(AF174=0,0,IF(COUNTIF(AF$5:AF174,AF174)&gt;1,0,MAX(AE$5:AE173)+1)))</f>
        <v>0</v>
      </c>
      <c r="AF174" s="521">
        <f>IF(OR($O174=0,$O174&gt;S!$I$8),0,VLOOKUP($O174,S!$D$9:$AF$10,28,FALSE))</f>
        <v>0</v>
      </c>
      <c r="AG174" s="601"/>
      <c r="AK174" s="178"/>
      <c r="AL174" s="178"/>
      <c r="AM174" s="594"/>
      <c r="AO174" s="24">
        <f>IF($O174=0,0,IF(AP174=0,0,IF(COUNTIF(AP$5:AP174,AP174)&gt;1,0,MAX(AO$5:AO173)+1)))</f>
        <v>0</v>
      </c>
      <c r="AP174" s="521">
        <f>IF(OR($O174=0,$O174&gt;S!$I$8),0,VLOOKUP($O174,S!$D$9:$AF$10,29,FALSE))</f>
        <v>0</v>
      </c>
      <c r="AQ174" s="601"/>
      <c r="AU174" s="178"/>
      <c r="AV174" s="178"/>
      <c r="AW174" s="594"/>
      <c r="AY174" s="24">
        <f>IF($O174=0,0,IF(AZ174=0,0,IF(COUNTIF(AZ$5:AZ174,AZ174)&gt;1,0,MAX(AY$5:AY173)+1)))</f>
        <v>0</v>
      </c>
      <c r="AZ174" s="521">
        <f>IF(OR($O174=0,$O174&gt;S!$I$8),0,VLOOKUP($P174,O!$O$9:$AJ$10,12,FALSE))</f>
        <v>0</v>
      </c>
      <c r="BA174" s="601"/>
      <c r="BE174" s="178"/>
      <c r="BF174" s="178"/>
      <c r="BG174" s="594"/>
    </row>
    <row r="175" spans="3:59" x14ac:dyDescent="0.2">
      <c r="C175" s="599"/>
      <c r="D175" s="599"/>
      <c r="E175" s="599"/>
      <c r="F175" s="599"/>
      <c r="G175" s="599"/>
      <c r="I175" s="534">
        <f t="shared" si="62"/>
        <v>1900</v>
      </c>
      <c r="J175" s="535">
        <f t="shared" si="63"/>
        <v>19001</v>
      </c>
      <c r="K175" s="534" t="str">
        <f t="shared" si="64"/>
        <v>190001</v>
      </c>
      <c r="L175" s="536">
        <f t="shared" si="65"/>
        <v>190000</v>
      </c>
      <c r="M175" s="537">
        <f t="shared" si="66"/>
        <v>19000100</v>
      </c>
      <c r="N175" s="25">
        <v>171</v>
      </c>
      <c r="O175" s="518">
        <f>IF(N175&gt;S!$I$8,0,N175)</f>
        <v>0</v>
      </c>
      <c r="P175" s="519">
        <f>IF(OR($O175=0,$O175&gt;S!$I$8),0,VLOOKUP($O175,S!$D$9:$AF$10,14,FALSE))</f>
        <v>0</v>
      </c>
      <c r="Q175" s="519">
        <f>IF(OR($O175=0,$O175&gt;S!$I$8),0,VLOOKUP($O175,S!$D$9:$AF$10,6,FALSE))</f>
        <v>0</v>
      </c>
      <c r="R175" s="548">
        <f>IF(OR($O175=0,$O175&gt;S!$I$8),0,VLOOKUP($O175,S!$D$9:$AF$10,24,FALSE))</f>
        <v>0</v>
      </c>
      <c r="S175" s="521">
        <f>IF(OR($O175=0,$O175&gt;S!$I$8),0,VLOOKUP($O175,S!$D$9:$AF$10,23,FALSE))</f>
        <v>0</v>
      </c>
      <c r="U175" s="24">
        <f>IF($O175=0,0,IF(V175=0,0,IF(COUNTIF(V$5:V175,V175)&gt;1,0,MAX(U$5:U174)+1)))</f>
        <v>0</v>
      </c>
      <c r="V175" s="521">
        <f>IF(OR($O175=0,$O175&gt;S!$I$8),0,VLOOKUP($O175,S!$D$9:$AF$10,22,FALSE))</f>
        <v>0</v>
      </c>
      <c r="W175" s="601"/>
      <c r="AA175" s="178"/>
      <c r="AB175" s="178"/>
      <c r="AC175" s="594"/>
      <c r="AE175" s="24">
        <f>IF($O175=0,0,IF(AF175=0,0,IF(COUNTIF(AF$5:AF175,AF175)&gt;1,0,MAX(AE$5:AE174)+1)))</f>
        <v>0</v>
      </c>
      <c r="AF175" s="521">
        <f>IF(OR($O175=0,$O175&gt;S!$I$8),0,VLOOKUP($O175,S!$D$9:$AF$10,28,FALSE))</f>
        <v>0</v>
      </c>
      <c r="AG175" s="601"/>
      <c r="AK175" s="178"/>
      <c r="AL175" s="178"/>
      <c r="AM175" s="594"/>
      <c r="AO175" s="24">
        <f>IF($O175=0,0,IF(AP175=0,0,IF(COUNTIF(AP$5:AP175,AP175)&gt;1,0,MAX(AO$5:AO174)+1)))</f>
        <v>0</v>
      </c>
      <c r="AP175" s="521">
        <f>IF(OR($O175=0,$O175&gt;S!$I$8),0,VLOOKUP($O175,S!$D$9:$AF$10,29,FALSE))</f>
        <v>0</v>
      </c>
      <c r="AQ175" s="601"/>
      <c r="AU175" s="178"/>
      <c r="AV175" s="178"/>
      <c r="AW175" s="594"/>
      <c r="AY175" s="24">
        <f>IF($O175=0,0,IF(AZ175=0,0,IF(COUNTIF(AZ$5:AZ175,AZ175)&gt;1,0,MAX(AY$5:AY174)+1)))</f>
        <v>0</v>
      </c>
      <c r="AZ175" s="521">
        <f>IF(OR($O175=0,$O175&gt;S!$I$8),0,VLOOKUP($P175,O!$O$9:$AJ$10,12,FALSE))</f>
        <v>0</v>
      </c>
      <c r="BA175" s="601"/>
      <c r="BE175" s="178"/>
      <c r="BF175" s="178"/>
      <c r="BG175" s="594"/>
    </row>
    <row r="176" spans="3:59" x14ac:dyDescent="0.2">
      <c r="C176" s="599"/>
      <c r="D176" s="599"/>
      <c r="E176" s="599"/>
      <c r="F176" s="599"/>
      <c r="G176" s="599"/>
      <c r="I176" s="534">
        <f t="shared" si="62"/>
        <v>1900</v>
      </c>
      <c r="J176" s="535">
        <f t="shared" si="63"/>
        <v>19001</v>
      </c>
      <c r="K176" s="534" t="str">
        <f t="shared" si="64"/>
        <v>190001</v>
      </c>
      <c r="L176" s="536">
        <f t="shared" si="65"/>
        <v>190000</v>
      </c>
      <c r="M176" s="537">
        <f t="shared" si="66"/>
        <v>19000100</v>
      </c>
      <c r="N176" s="25">
        <v>172</v>
      </c>
      <c r="O176" s="518">
        <f>IF(N176&gt;S!$I$8,0,N176)</f>
        <v>0</v>
      </c>
      <c r="P176" s="519">
        <f>IF(OR($O176=0,$O176&gt;S!$I$8),0,VLOOKUP($O176,S!$D$9:$AF$10,14,FALSE))</f>
        <v>0</v>
      </c>
      <c r="Q176" s="519">
        <f>IF(OR($O176=0,$O176&gt;S!$I$8),0,VLOOKUP($O176,S!$D$9:$AF$10,6,FALSE))</f>
        <v>0</v>
      </c>
      <c r="R176" s="548">
        <f>IF(OR($O176=0,$O176&gt;S!$I$8),0,VLOOKUP($O176,S!$D$9:$AF$10,24,FALSE))</f>
        <v>0</v>
      </c>
      <c r="S176" s="521">
        <f>IF(OR($O176=0,$O176&gt;S!$I$8),0,VLOOKUP($O176,S!$D$9:$AF$10,23,FALSE))</f>
        <v>0</v>
      </c>
      <c r="U176" s="24">
        <f>IF($O176=0,0,IF(V176=0,0,IF(COUNTIF(V$5:V176,V176)&gt;1,0,MAX(U$5:U175)+1)))</f>
        <v>0</v>
      </c>
      <c r="V176" s="521">
        <f>IF(OR($O176=0,$O176&gt;S!$I$8),0,VLOOKUP($O176,S!$D$9:$AF$10,22,FALSE))</f>
        <v>0</v>
      </c>
      <c r="W176" s="601"/>
      <c r="AA176" s="178"/>
      <c r="AB176" s="178"/>
      <c r="AC176" s="594"/>
      <c r="AE176" s="24">
        <f>IF($O176=0,0,IF(AF176=0,0,IF(COUNTIF(AF$5:AF176,AF176)&gt;1,0,MAX(AE$5:AE175)+1)))</f>
        <v>0</v>
      </c>
      <c r="AF176" s="521">
        <f>IF(OR($O176=0,$O176&gt;S!$I$8),0,VLOOKUP($O176,S!$D$9:$AF$10,28,FALSE))</f>
        <v>0</v>
      </c>
      <c r="AG176" s="601"/>
      <c r="AK176" s="178"/>
      <c r="AL176" s="178"/>
      <c r="AM176" s="594"/>
      <c r="AO176" s="24">
        <f>IF($O176=0,0,IF(AP176=0,0,IF(COUNTIF(AP$5:AP176,AP176)&gt;1,0,MAX(AO$5:AO175)+1)))</f>
        <v>0</v>
      </c>
      <c r="AP176" s="521">
        <f>IF(OR($O176=0,$O176&gt;S!$I$8),0,VLOOKUP($O176,S!$D$9:$AF$10,29,FALSE))</f>
        <v>0</v>
      </c>
      <c r="AQ176" s="601"/>
      <c r="AU176" s="178"/>
      <c r="AV176" s="178"/>
      <c r="AW176" s="594"/>
      <c r="AY176" s="24">
        <f>IF($O176=0,0,IF(AZ176=0,0,IF(COUNTIF(AZ$5:AZ176,AZ176)&gt;1,0,MAX(AY$5:AY175)+1)))</f>
        <v>0</v>
      </c>
      <c r="AZ176" s="521">
        <f>IF(OR($O176=0,$O176&gt;S!$I$8),0,VLOOKUP($P176,O!$O$9:$AJ$10,12,FALSE))</f>
        <v>0</v>
      </c>
      <c r="BA176" s="601"/>
      <c r="BE176" s="178"/>
      <c r="BF176" s="178"/>
      <c r="BG176" s="594"/>
    </row>
    <row r="177" spans="3:59" x14ac:dyDescent="0.2">
      <c r="C177" s="599"/>
      <c r="D177" s="599"/>
      <c r="E177" s="599"/>
      <c r="F177" s="599"/>
      <c r="G177" s="599"/>
      <c r="I177" s="534">
        <f t="shared" si="62"/>
        <v>1900</v>
      </c>
      <c r="J177" s="535">
        <f t="shared" si="63"/>
        <v>19001</v>
      </c>
      <c r="K177" s="534" t="str">
        <f t="shared" si="64"/>
        <v>190001</v>
      </c>
      <c r="L177" s="536">
        <f t="shared" si="65"/>
        <v>190000</v>
      </c>
      <c r="M177" s="537">
        <f t="shared" si="66"/>
        <v>19000100</v>
      </c>
      <c r="N177" s="25">
        <v>173</v>
      </c>
      <c r="O177" s="518">
        <f>IF(N177&gt;S!$I$8,0,N177)</f>
        <v>0</v>
      </c>
      <c r="P177" s="519">
        <f>IF(OR($O177=0,$O177&gt;S!$I$8),0,VLOOKUP($O177,S!$D$9:$AF$10,14,FALSE))</f>
        <v>0</v>
      </c>
      <c r="Q177" s="519">
        <f>IF(OR($O177=0,$O177&gt;S!$I$8),0,VLOOKUP($O177,S!$D$9:$AF$10,6,FALSE))</f>
        <v>0</v>
      </c>
      <c r="R177" s="548">
        <f>IF(OR($O177=0,$O177&gt;S!$I$8),0,VLOOKUP($O177,S!$D$9:$AF$10,24,FALSE))</f>
        <v>0</v>
      </c>
      <c r="S177" s="521">
        <f>IF(OR($O177=0,$O177&gt;S!$I$8),0,VLOOKUP($O177,S!$D$9:$AF$10,23,FALSE))</f>
        <v>0</v>
      </c>
      <c r="U177" s="24">
        <f>IF($O177=0,0,IF(V177=0,0,IF(COUNTIF(V$5:V177,V177)&gt;1,0,MAX(U$5:U176)+1)))</f>
        <v>0</v>
      </c>
      <c r="V177" s="521">
        <f>IF(OR($O177=0,$O177&gt;S!$I$8),0,VLOOKUP($O177,S!$D$9:$AF$10,22,FALSE))</f>
        <v>0</v>
      </c>
      <c r="W177" s="601"/>
      <c r="AA177" s="178"/>
      <c r="AB177" s="178"/>
      <c r="AC177" s="594"/>
      <c r="AE177" s="24">
        <f>IF($O177=0,0,IF(AF177=0,0,IF(COUNTIF(AF$5:AF177,AF177)&gt;1,0,MAX(AE$5:AE176)+1)))</f>
        <v>0</v>
      </c>
      <c r="AF177" s="521">
        <f>IF(OR($O177=0,$O177&gt;S!$I$8),0,VLOOKUP($O177,S!$D$9:$AF$10,28,FALSE))</f>
        <v>0</v>
      </c>
      <c r="AG177" s="601"/>
      <c r="AK177" s="178"/>
      <c r="AL177" s="178"/>
      <c r="AM177" s="594"/>
      <c r="AO177" s="24">
        <f>IF($O177=0,0,IF(AP177=0,0,IF(COUNTIF(AP$5:AP177,AP177)&gt;1,0,MAX(AO$5:AO176)+1)))</f>
        <v>0</v>
      </c>
      <c r="AP177" s="521">
        <f>IF(OR($O177=0,$O177&gt;S!$I$8),0,VLOOKUP($O177,S!$D$9:$AF$10,29,FALSE))</f>
        <v>0</v>
      </c>
      <c r="AQ177" s="601"/>
      <c r="AU177" s="178"/>
      <c r="AV177" s="178"/>
      <c r="AW177" s="594"/>
      <c r="AY177" s="24">
        <f>IF($O177=0,0,IF(AZ177=0,0,IF(COUNTIF(AZ$5:AZ177,AZ177)&gt;1,0,MAX(AY$5:AY176)+1)))</f>
        <v>0</v>
      </c>
      <c r="AZ177" s="521">
        <f>IF(OR($O177=0,$O177&gt;S!$I$8),0,VLOOKUP($P177,O!$O$9:$AJ$10,12,FALSE))</f>
        <v>0</v>
      </c>
      <c r="BA177" s="601"/>
      <c r="BE177" s="178"/>
      <c r="BF177" s="178"/>
      <c r="BG177" s="594"/>
    </row>
    <row r="178" spans="3:59" x14ac:dyDescent="0.2">
      <c r="C178" s="599"/>
      <c r="D178" s="599"/>
      <c r="E178" s="599"/>
      <c r="F178" s="599"/>
      <c r="G178" s="599"/>
      <c r="I178" s="534">
        <f t="shared" si="62"/>
        <v>1900</v>
      </c>
      <c r="J178" s="535">
        <f t="shared" si="63"/>
        <v>19001</v>
      </c>
      <c r="K178" s="534" t="str">
        <f t="shared" si="64"/>
        <v>190001</v>
      </c>
      <c r="L178" s="536">
        <f t="shared" si="65"/>
        <v>190000</v>
      </c>
      <c r="M178" s="537">
        <f t="shared" si="66"/>
        <v>19000100</v>
      </c>
      <c r="N178" s="25">
        <v>174</v>
      </c>
      <c r="O178" s="518">
        <f>IF(N178&gt;S!$I$8,0,N178)</f>
        <v>0</v>
      </c>
      <c r="P178" s="519">
        <f>IF(OR($O178=0,$O178&gt;S!$I$8),0,VLOOKUP($O178,S!$D$9:$AF$10,14,FALSE))</f>
        <v>0</v>
      </c>
      <c r="Q178" s="519">
        <f>IF(OR($O178=0,$O178&gt;S!$I$8),0,VLOOKUP($O178,S!$D$9:$AF$10,6,FALSE))</f>
        <v>0</v>
      </c>
      <c r="R178" s="548">
        <f>IF(OR($O178=0,$O178&gt;S!$I$8),0,VLOOKUP($O178,S!$D$9:$AF$10,24,FALSE))</f>
        <v>0</v>
      </c>
      <c r="S178" s="521">
        <f>IF(OR($O178=0,$O178&gt;S!$I$8),0,VLOOKUP($O178,S!$D$9:$AF$10,23,FALSE))</f>
        <v>0</v>
      </c>
      <c r="U178" s="24">
        <f>IF($O178=0,0,IF(V178=0,0,IF(COUNTIF(V$5:V178,V178)&gt;1,0,MAX(U$5:U177)+1)))</f>
        <v>0</v>
      </c>
      <c r="V178" s="521">
        <f>IF(OR($O178=0,$O178&gt;S!$I$8),0,VLOOKUP($O178,S!$D$9:$AF$10,22,FALSE))</f>
        <v>0</v>
      </c>
      <c r="W178" s="601"/>
      <c r="AA178" s="178"/>
      <c r="AB178" s="178"/>
      <c r="AC178" s="594"/>
      <c r="AE178" s="24">
        <f>IF($O178=0,0,IF(AF178=0,0,IF(COUNTIF(AF$5:AF178,AF178)&gt;1,0,MAX(AE$5:AE177)+1)))</f>
        <v>0</v>
      </c>
      <c r="AF178" s="521">
        <f>IF(OR($O178=0,$O178&gt;S!$I$8),0,VLOOKUP($O178,S!$D$9:$AF$10,28,FALSE))</f>
        <v>0</v>
      </c>
      <c r="AG178" s="601"/>
      <c r="AK178" s="178"/>
      <c r="AL178" s="178"/>
      <c r="AM178" s="594"/>
      <c r="AO178" s="24">
        <f>IF($O178=0,0,IF(AP178=0,0,IF(COUNTIF(AP$5:AP178,AP178)&gt;1,0,MAX(AO$5:AO177)+1)))</f>
        <v>0</v>
      </c>
      <c r="AP178" s="521">
        <f>IF(OR($O178=0,$O178&gt;S!$I$8),0,VLOOKUP($O178,S!$D$9:$AF$10,29,FALSE))</f>
        <v>0</v>
      </c>
      <c r="AQ178" s="601"/>
      <c r="AU178" s="178"/>
      <c r="AV178" s="178"/>
      <c r="AW178" s="594"/>
      <c r="AY178" s="24">
        <f>IF($O178=0,0,IF(AZ178=0,0,IF(COUNTIF(AZ$5:AZ178,AZ178)&gt;1,0,MAX(AY$5:AY177)+1)))</f>
        <v>0</v>
      </c>
      <c r="AZ178" s="521">
        <f>IF(OR($O178=0,$O178&gt;S!$I$8),0,VLOOKUP($P178,O!$O$9:$AJ$10,12,FALSE))</f>
        <v>0</v>
      </c>
      <c r="BA178" s="601"/>
      <c r="BE178" s="178"/>
      <c r="BF178" s="178"/>
      <c r="BG178" s="594"/>
    </row>
    <row r="179" spans="3:59" x14ac:dyDescent="0.2">
      <c r="C179" s="599"/>
      <c r="D179" s="599"/>
      <c r="E179" s="599"/>
      <c r="F179" s="599"/>
      <c r="G179" s="599"/>
      <c r="I179" s="534">
        <f t="shared" si="62"/>
        <v>1900</v>
      </c>
      <c r="J179" s="535">
        <f t="shared" si="63"/>
        <v>19001</v>
      </c>
      <c r="K179" s="534" t="str">
        <f t="shared" si="64"/>
        <v>190001</v>
      </c>
      <c r="L179" s="536">
        <f t="shared" si="65"/>
        <v>190000</v>
      </c>
      <c r="M179" s="537">
        <f t="shared" si="66"/>
        <v>19000100</v>
      </c>
      <c r="N179" s="25">
        <v>175</v>
      </c>
      <c r="O179" s="518">
        <f>IF(N179&gt;S!$I$8,0,N179)</f>
        <v>0</v>
      </c>
      <c r="P179" s="519">
        <f>IF(OR($O179=0,$O179&gt;S!$I$8),0,VLOOKUP($O179,S!$D$9:$AF$10,14,FALSE))</f>
        <v>0</v>
      </c>
      <c r="Q179" s="519">
        <f>IF(OR($O179=0,$O179&gt;S!$I$8),0,VLOOKUP($O179,S!$D$9:$AF$10,6,FALSE))</f>
        <v>0</v>
      </c>
      <c r="R179" s="548">
        <f>IF(OR($O179=0,$O179&gt;S!$I$8),0,VLOOKUP($O179,S!$D$9:$AF$10,24,FALSE))</f>
        <v>0</v>
      </c>
      <c r="S179" s="521">
        <f>IF(OR($O179=0,$O179&gt;S!$I$8),0,VLOOKUP($O179,S!$D$9:$AF$10,23,FALSE))</f>
        <v>0</v>
      </c>
      <c r="U179" s="24">
        <f>IF($O179=0,0,IF(V179=0,0,IF(COUNTIF(V$5:V179,V179)&gt;1,0,MAX(U$5:U178)+1)))</f>
        <v>0</v>
      </c>
      <c r="V179" s="521">
        <f>IF(OR($O179=0,$O179&gt;S!$I$8),0,VLOOKUP($O179,S!$D$9:$AF$10,22,FALSE))</f>
        <v>0</v>
      </c>
      <c r="W179" s="601"/>
      <c r="AA179" s="178"/>
      <c r="AB179" s="178"/>
      <c r="AC179" s="594"/>
      <c r="AE179" s="24">
        <f>IF($O179=0,0,IF(AF179=0,0,IF(COUNTIF(AF$5:AF179,AF179)&gt;1,0,MAX(AE$5:AE178)+1)))</f>
        <v>0</v>
      </c>
      <c r="AF179" s="521">
        <f>IF(OR($O179=0,$O179&gt;S!$I$8),0,VLOOKUP($O179,S!$D$9:$AF$10,28,FALSE))</f>
        <v>0</v>
      </c>
      <c r="AG179" s="601"/>
      <c r="AK179" s="178"/>
      <c r="AL179" s="178"/>
      <c r="AM179" s="594"/>
      <c r="AO179" s="24">
        <f>IF($O179=0,0,IF(AP179=0,0,IF(COUNTIF(AP$5:AP179,AP179)&gt;1,0,MAX(AO$5:AO178)+1)))</f>
        <v>0</v>
      </c>
      <c r="AP179" s="521">
        <f>IF(OR($O179=0,$O179&gt;S!$I$8),0,VLOOKUP($O179,S!$D$9:$AF$10,29,FALSE))</f>
        <v>0</v>
      </c>
      <c r="AQ179" s="601"/>
      <c r="AU179" s="178"/>
      <c r="AV179" s="178"/>
      <c r="AW179" s="594"/>
      <c r="AY179" s="24">
        <f>IF($O179=0,0,IF(AZ179=0,0,IF(COUNTIF(AZ$5:AZ179,AZ179)&gt;1,0,MAX(AY$5:AY178)+1)))</f>
        <v>0</v>
      </c>
      <c r="AZ179" s="521">
        <f>IF(OR($O179=0,$O179&gt;S!$I$8),0,VLOOKUP($P179,O!$O$9:$AJ$10,12,FALSE))</f>
        <v>0</v>
      </c>
      <c r="BA179" s="601"/>
      <c r="BE179" s="178"/>
      <c r="BF179" s="178"/>
      <c r="BG179" s="594"/>
    </row>
    <row r="180" spans="3:59" x14ac:dyDescent="0.2">
      <c r="C180" s="599"/>
      <c r="D180" s="599"/>
      <c r="E180" s="599"/>
      <c r="F180" s="599"/>
      <c r="G180" s="599"/>
      <c r="I180" s="534">
        <f t="shared" si="62"/>
        <v>1900</v>
      </c>
      <c r="J180" s="535">
        <f t="shared" si="63"/>
        <v>19001</v>
      </c>
      <c r="K180" s="534" t="str">
        <f t="shared" si="64"/>
        <v>190001</v>
      </c>
      <c r="L180" s="536">
        <f t="shared" si="65"/>
        <v>190000</v>
      </c>
      <c r="M180" s="537">
        <f t="shared" si="66"/>
        <v>19000100</v>
      </c>
      <c r="N180" s="25">
        <v>176</v>
      </c>
      <c r="O180" s="518">
        <f>IF(N180&gt;S!$I$8,0,N180)</f>
        <v>0</v>
      </c>
      <c r="P180" s="519">
        <f>IF(OR($O180=0,$O180&gt;S!$I$8),0,VLOOKUP($O180,S!$D$9:$AF$10,14,FALSE))</f>
        <v>0</v>
      </c>
      <c r="Q180" s="519">
        <f>IF(OR($O180=0,$O180&gt;S!$I$8),0,VLOOKUP($O180,S!$D$9:$AF$10,6,FALSE))</f>
        <v>0</v>
      </c>
      <c r="R180" s="548">
        <f>IF(OR($O180=0,$O180&gt;S!$I$8),0,VLOOKUP($O180,S!$D$9:$AF$10,24,FALSE))</f>
        <v>0</v>
      </c>
      <c r="S180" s="521">
        <f>IF(OR($O180=0,$O180&gt;S!$I$8),0,VLOOKUP($O180,S!$D$9:$AF$10,23,FALSE))</f>
        <v>0</v>
      </c>
      <c r="U180" s="24">
        <f>IF($O180=0,0,IF(V180=0,0,IF(COUNTIF(V$5:V180,V180)&gt;1,0,MAX(U$5:U179)+1)))</f>
        <v>0</v>
      </c>
      <c r="V180" s="521">
        <f>IF(OR($O180=0,$O180&gt;S!$I$8),0,VLOOKUP($O180,S!$D$9:$AF$10,22,FALSE))</f>
        <v>0</v>
      </c>
      <c r="W180" s="601"/>
      <c r="AA180" s="178"/>
      <c r="AB180" s="178"/>
      <c r="AC180" s="594"/>
      <c r="AE180" s="24">
        <f>IF($O180=0,0,IF(AF180=0,0,IF(COUNTIF(AF$5:AF180,AF180)&gt;1,0,MAX(AE$5:AE179)+1)))</f>
        <v>0</v>
      </c>
      <c r="AF180" s="521">
        <f>IF(OR($O180=0,$O180&gt;S!$I$8),0,VLOOKUP($O180,S!$D$9:$AF$10,28,FALSE))</f>
        <v>0</v>
      </c>
      <c r="AG180" s="601"/>
      <c r="AK180" s="178"/>
      <c r="AL180" s="178"/>
      <c r="AM180" s="594"/>
      <c r="AO180" s="24">
        <f>IF($O180=0,0,IF(AP180=0,0,IF(COUNTIF(AP$5:AP180,AP180)&gt;1,0,MAX(AO$5:AO179)+1)))</f>
        <v>0</v>
      </c>
      <c r="AP180" s="521">
        <f>IF(OR($O180=0,$O180&gt;S!$I$8),0,VLOOKUP($O180,S!$D$9:$AF$10,29,FALSE))</f>
        <v>0</v>
      </c>
      <c r="AQ180" s="601"/>
      <c r="AU180" s="178"/>
      <c r="AV180" s="178"/>
      <c r="AW180" s="594"/>
      <c r="AY180" s="24">
        <f>IF($O180=0,0,IF(AZ180=0,0,IF(COUNTIF(AZ$5:AZ180,AZ180)&gt;1,0,MAX(AY$5:AY179)+1)))</f>
        <v>0</v>
      </c>
      <c r="AZ180" s="521">
        <f>IF(OR($O180=0,$O180&gt;S!$I$8),0,VLOOKUP($P180,O!$O$9:$AJ$10,12,FALSE))</f>
        <v>0</v>
      </c>
      <c r="BA180" s="601"/>
      <c r="BE180" s="178"/>
      <c r="BF180" s="178"/>
      <c r="BG180" s="594"/>
    </row>
    <row r="181" spans="3:59" x14ac:dyDescent="0.2">
      <c r="C181" s="599"/>
      <c r="D181" s="599"/>
      <c r="E181" s="599"/>
      <c r="F181" s="599"/>
      <c r="G181" s="599"/>
      <c r="I181" s="534">
        <f t="shared" si="62"/>
        <v>1900</v>
      </c>
      <c r="J181" s="535">
        <f t="shared" si="63"/>
        <v>19001</v>
      </c>
      <c r="K181" s="534" t="str">
        <f t="shared" si="64"/>
        <v>190001</v>
      </c>
      <c r="L181" s="536">
        <f t="shared" si="65"/>
        <v>190000</v>
      </c>
      <c r="M181" s="537">
        <f t="shared" si="66"/>
        <v>19000100</v>
      </c>
      <c r="N181" s="25">
        <v>177</v>
      </c>
      <c r="O181" s="518">
        <f>IF(N181&gt;S!$I$8,0,N181)</f>
        <v>0</v>
      </c>
      <c r="P181" s="519">
        <f>IF(OR($O181=0,$O181&gt;S!$I$8),0,VLOOKUP($O181,S!$D$9:$AF$10,14,FALSE))</f>
        <v>0</v>
      </c>
      <c r="Q181" s="519">
        <f>IF(OR($O181=0,$O181&gt;S!$I$8),0,VLOOKUP($O181,S!$D$9:$AF$10,6,FALSE))</f>
        <v>0</v>
      </c>
      <c r="R181" s="548">
        <f>IF(OR($O181=0,$O181&gt;S!$I$8),0,VLOOKUP($O181,S!$D$9:$AF$10,24,FALSE))</f>
        <v>0</v>
      </c>
      <c r="S181" s="521">
        <f>IF(OR($O181=0,$O181&gt;S!$I$8),0,VLOOKUP($O181,S!$D$9:$AF$10,23,FALSE))</f>
        <v>0</v>
      </c>
      <c r="U181" s="24">
        <f>IF($O181=0,0,IF(V181=0,0,IF(COUNTIF(V$5:V181,V181)&gt;1,0,MAX(U$5:U180)+1)))</f>
        <v>0</v>
      </c>
      <c r="V181" s="521">
        <f>IF(OR($O181=0,$O181&gt;S!$I$8),0,VLOOKUP($O181,S!$D$9:$AF$10,22,FALSE))</f>
        <v>0</v>
      </c>
      <c r="W181" s="601"/>
      <c r="AA181" s="178"/>
      <c r="AB181" s="178"/>
      <c r="AC181" s="594"/>
      <c r="AE181" s="24">
        <f>IF($O181=0,0,IF(AF181=0,0,IF(COUNTIF(AF$5:AF181,AF181)&gt;1,0,MAX(AE$5:AE180)+1)))</f>
        <v>0</v>
      </c>
      <c r="AF181" s="521">
        <f>IF(OR($O181=0,$O181&gt;S!$I$8),0,VLOOKUP($O181,S!$D$9:$AF$10,28,FALSE))</f>
        <v>0</v>
      </c>
      <c r="AG181" s="601"/>
      <c r="AK181" s="178"/>
      <c r="AL181" s="178"/>
      <c r="AM181" s="594"/>
      <c r="AO181" s="24">
        <f>IF($O181=0,0,IF(AP181=0,0,IF(COUNTIF(AP$5:AP181,AP181)&gt;1,0,MAX(AO$5:AO180)+1)))</f>
        <v>0</v>
      </c>
      <c r="AP181" s="521">
        <f>IF(OR($O181=0,$O181&gt;S!$I$8),0,VLOOKUP($O181,S!$D$9:$AF$10,29,FALSE))</f>
        <v>0</v>
      </c>
      <c r="AQ181" s="601"/>
      <c r="AU181" s="178"/>
      <c r="AV181" s="178"/>
      <c r="AW181" s="594"/>
      <c r="AY181" s="24">
        <f>IF($O181=0,0,IF(AZ181=0,0,IF(COUNTIF(AZ$5:AZ181,AZ181)&gt;1,0,MAX(AY$5:AY180)+1)))</f>
        <v>0</v>
      </c>
      <c r="AZ181" s="521">
        <f>IF(OR($O181=0,$O181&gt;S!$I$8),0,VLOOKUP($P181,O!$O$9:$AJ$10,12,FALSE))</f>
        <v>0</v>
      </c>
      <c r="BA181" s="601"/>
      <c r="BE181" s="178"/>
      <c r="BF181" s="178"/>
      <c r="BG181" s="594"/>
    </row>
    <row r="182" spans="3:59" x14ac:dyDescent="0.2">
      <c r="C182" s="599"/>
      <c r="D182" s="599"/>
      <c r="E182" s="599"/>
      <c r="F182" s="599"/>
      <c r="G182" s="599"/>
      <c r="I182" s="534">
        <f t="shared" si="62"/>
        <v>1900</v>
      </c>
      <c r="J182" s="535">
        <f t="shared" si="63"/>
        <v>19001</v>
      </c>
      <c r="K182" s="534" t="str">
        <f t="shared" si="64"/>
        <v>190001</v>
      </c>
      <c r="L182" s="536">
        <f t="shared" si="65"/>
        <v>190000</v>
      </c>
      <c r="M182" s="537">
        <f t="shared" si="66"/>
        <v>19000100</v>
      </c>
      <c r="N182" s="25">
        <v>178</v>
      </c>
      <c r="O182" s="518">
        <f>IF(N182&gt;S!$I$8,0,N182)</f>
        <v>0</v>
      </c>
      <c r="P182" s="519">
        <f>IF(OR($O182=0,$O182&gt;S!$I$8),0,VLOOKUP($O182,S!$D$9:$AF$10,14,FALSE))</f>
        <v>0</v>
      </c>
      <c r="Q182" s="519">
        <f>IF(OR($O182=0,$O182&gt;S!$I$8),0,VLOOKUP($O182,S!$D$9:$AF$10,6,FALSE))</f>
        <v>0</v>
      </c>
      <c r="R182" s="548">
        <f>IF(OR($O182=0,$O182&gt;S!$I$8),0,VLOOKUP($O182,S!$D$9:$AF$10,24,FALSE))</f>
        <v>0</v>
      </c>
      <c r="S182" s="521">
        <f>IF(OR($O182=0,$O182&gt;S!$I$8),0,VLOOKUP($O182,S!$D$9:$AF$10,23,FALSE))</f>
        <v>0</v>
      </c>
      <c r="U182" s="24">
        <f>IF($O182=0,0,IF(V182=0,0,IF(COUNTIF(V$5:V182,V182)&gt;1,0,MAX(U$5:U181)+1)))</f>
        <v>0</v>
      </c>
      <c r="V182" s="521">
        <f>IF(OR($O182=0,$O182&gt;S!$I$8),0,VLOOKUP($O182,S!$D$9:$AF$10,22,FALSE))</f>
        <v>0</v>
      </c>
      <c r="W182" s="601"/>
      <c r="AA182" s="178"/>
      <c r="AB182" s="178"/>
      <c r="AC182" s="594"/>
      <c r="AE182" s="24">
        <f>IF($O182=0,0,IF(AF182=0,0,IF(COUNTIF(AF$5:AF182,AF182)&gt;1,0,MAX(AE$5:AE181)+1)))</f>
        <v>0</v>
      </c>
      <c r="AF182" s="521">
        <f>IF(OR($O182=0,$O182&gt;S!$I$8),0,VLOOKUP($O182,S!$D$9:$AF$10,28,FALSE))</f>
        <v>0</v>
      </c>
      <c r="AG182" s="601"/>
      <c r="AK182" s="178"/>
      <c r="AL182" s="178"/>
      <c r="AM182" s="594"/>
      <c r="AO182" s="24">
        <f>IF($O182=0,0,IF(AP182=0,0,IF(COUNTIF(AP$5:AP182,AP182)&gt;1,0,MAX(AO$5:AO181)+1)))</f>
        <v>0</v>
      </c>
      <c r="AP182" s="521">
        <f>IF(OR($O182=0,$O182&gt;S!$I$8),0,VLOOKUP($O182,S!$D$9:$AF$10,29,FALSE))</f>
        <v>0</v>
      </c>
      <c r="AQ182" s="601"/>
      <c r="AU182" s="178"/>
      <c r="AV182" s="178"/>
      <c r="AW182" s="594"/>
      <c r="AY182" s="24">
        <f>IF($O182=0,0,IF(AZ182=0,0,IF(COUNTIF(AZ$5:AZ182,AZ182)&gt;1,0,MAX(AY$5:AY181)+1)))</f>
        <v>0</v>
      </c>
      <c r="AZ182" s="521">
        <f>IF(OR($O182=0,$O182&gt;S!$I$8),0,VLOOKUP($P182,O!$O$9:$AJ$10,12,FALSE))</f>
        <v>0</v>
      </c>
      <c r="BA182" s="601"/>
      <c r="BE182" s="178"/>
      <c r="BF182" s="178"/>
      <c r="BG182" s="594"/>
    </row>
    <row r="183" spans="3:59" x14ac:dyDescent="0.2">
      <c r="C183" s="599"/>
      <c r="D183" s="599"/>
      <c r="E183" s="599"/>
      <c r="F183" s="599"/>
      <c r="G183" s="599"/>
      <c r="I183" s="534">
        <f t="shared" si="62"/>
        <v>1900</v>
      </c>
      <c r="J183" s="535">
        <f t="shared" si="63"/>
        <v>19001</v>
      </c>
      <c r="K183" s="534" t="str">
        <f t="shared" si="64"/>
        <v>190001</v>
      </c>
      <c r="L183" s="536">
        <f t="shared" si="65"/>
        <v>190000</v>
      </c>
      <c r="M183" s="537">
        <f t="shared" si="66"/>
        <v>19000100</v>
      </c>
      <c r="N183" s="25">
        <v>179</v>
      </c>
      <c r="O183" s="518">
        <f>IF(N183&gt;S!$I$8,0,N183)</f>
        <v>0</v>
      </c>
      <c r="P183" s="519">
        <f>IF(OR($O183=0,$O183&gt;S!$I$8),0,VLOOKUP($O183,S!$D$9:$AF$10,14,FALSE))</f>
        <v>0</v>
      </c>
      <c r="Q183" s="519">
        <f>IF(OR($O183=0,$O183&gt;S!$I$8),0,VLOOKUP($O183,S!$D$9:$AF$10,6,FALSE))</f>
        <v>0</v>
      </c>
      <c r="R183" s="548">
        <f>IF(OR($O183=0,$O183&gt;S!$I$8),0,VLOOKUP($O183,S!$D$9:$AF$10,24,FALSE))</f>
        <v>0</v>
      </c>
      <c r="S183" s="521">
        <f>IF(OR($O183=0,$O183&gt;S!$I$8),0,VLOOKUP($O183,S!$D$9:$AF$10,23,FALSE))</f>
        <v>0</v>
      </c>
      <c r="U183" s="24">
        <f>IF($O183=0,0,IF(V183=0,0,IF(COUNTIF(V$5:V183,V183)&gt;1,0,MAX(U$5:U182)+1)))</f>
        <v>0</v>
      </c>
      <c r="V183" s="521">
        <f>IF(OR($O183=0,$O183&gt;S!$I$8),0,VLOOKUP($O183,S!$D$9:$AF$10,22,FALSE))</f>
        <v>0</v>
      </c>
      <c r="W183" s="601"/>
      <c r="AA183" s="178"/>
      <c r="AB183" s="178"/>
      <c r="AC183" s="594"/>
      <c r="AE183" s="24">
        <f>IF($O183=0,0,IF(AF183=0,0,IF(COUNTIF(AF$5:AF183,AF183)&gt;1,0,MAX(AE$5:AE182)+1)))</f>
        <v>0</v>
      </c>
      <c r="AF183" s="521">
        <f>IF(OR($O183=0,$O183&gt;S!$I$8),0,VLOOKUP($O183,S!$D$9:$AF$10,28,FALSE))</f>
        <v>0</v>
      </c>
      <c r="AG183" s="601"/>
      <c r="AK183" s="178"/>
      <c r="AL183" s="178"/>
      <c r="AM183" s="594"/>
      <c r="AO183" s="24">
        <f>IF($O183=0,0,IF(AP183=0,0,IF(COUNTIF(AP$5:AP183,AP183)&gt;1,0,MAX(AO$5:AO182)+1)))</f>
        <v>0</v>
      </c>
      <c r="AP183" s="521">
        <f>IF(OR($O183=0,$O183&gt;S!$I$8),0,VLOOKUP($O183,S!$D$9:$AF$10,29,FALSE))</f>
        <v>0</v>
      </c>
      <c r="AQ183" s="601"/>
      <c r="AU183" s="178"/>
      <c r="AV183" s="178"/>
      <c r="AW183" s="594"/>
      <c r="AY183" s="24">
        <f>IF($O183=0,0,IF(AZ183=0,0,IF(COUNTIF(AZ$5:AZ183,AZ183)&gt;1,0,MAX(AY$5:AY182)+1)))</f>
        <v>0</v>
      </c>
      <c r="AZ183" s="521">
        <f>IF(OR($O183=0,$O183&gt;S!$I$8),0,VLOOKUP($P183,O!$O$9:$AJ$10,12,FALSE))</f>
        <v>0</v>
      </c>
      <c r="BA183" s="601"/>
      <c r="BE183" s="178"/>
      <c r="BF183" s="178"/>
      <c r="BG183" s="594"/>
    </row>
    <row r="184" spans="3:59" x14ac:dyDescent="0.2">
      <c r="C184" s="599"/>
      <c r="D184" s="599"/>
      <c r="E184" s="599"/>
      <c r="F184" s="599"/>
      <c r="G184" s="599"/>
      <c r="I184" s="534">
        <f t="shared" si="62"/>
        <v>1900</v>
      </c>
      <c r="J184" s="535">
        <f t="shared" si="63"/>
        <v>19001</v>
      </c>
      <c r="K184" s="534" t="str">
        <f t="shared" si="64"/>
        <v>190001</v>
      </c>
      <c r="L184" s="536">
        <f t="shared" si="65"/>
        <v>190000</v>
      </c>
      <c r="M184" s="537">
        <f t="shared" si="66"/>
        <v>19000100</v>
      </c>
      <c r="N184" s="25">
        <v>180</v>
      </c>
      <c r="O184" s="518">
        <f>IF(N184&gt;S!$I$8,0,N184)</f>
        <v>0</v>
      </c>
      <c r="P184" s="519">
        <f>IF(OR($O184=0,$O184&gt;S!$I$8),0,VLOOKUP($O184,S!$D$9:$AF$10,14,FALSE))</f>
        <v>0</v>
      </c>
      <c r="Q184" s="519">
        <f>IF(OR($O184=0,$O184&gt;S!$I$8),0,VLOOKUP($O184,S!$D$9:$AF$10,6,FALSE))</f>
        <v>0</v>
      </c>
      <c r="R184" s="548">
        <f>IF(OR($O184=0,$O184&gt;S!$I$8),0,VLOOKUP($O184,S!$D$9:$AF$10,24,FALSE))</f>
        <v>0</v>
      </c>
      <c r="S184" s="521">
        <f>IF(OR($O184=0,$O184&gt;S!$I$8),0,VLOOKUP($O184,S!$D$9:$AF$10,23,FALSE))</f>
        <v>0</v>
      </c>
      <c r="U184" s="24">
        <f>IF($O184=0,0,IF(V184=0,0,IF(COUNTIF(V$5:V184,V184)&gt;1,0,MAX(U$5:U183)+1)))</f>
        <v>0</v>
      </c>
      <c r="V184" s="521">
        <f>IF(OR($O184=0,$O184&gt;S!$I$8),0,VLOOKUP($O184,S!$D$9:$AF$10,22,FALSE))</f>
        <v>0</v>
      </c>
      <c r="W184" s="601"/>
      <c r="AA184" s="178"/>
      <c r="AB184" s="178"/>
      <c r="AC184" s="594"/>
      <c r="AE184" s="24">
        <f>IF($O184=0,0,IF(AF184=0,0,IF(COUNTIF(AF$5:AF184,AF184)&gt;1,0,MAX(AE$5:AE183)+1)))</f>
        <v>0</v>
      </c>
      <c r="AF184" s="521">
        <f>IF(OR($O184=0,$O184&gt;S!$I$8),0,VLOOKUP($O184,S!$D$9:$AF$10,28,FALSE))</f>
        <v>0</v>
      </c>
      <c r="AG184" s="601"/>
      <c r="AK184" s="178"/>
      <c r="AL184" s="178"/>
      <c r="AM184" s="594"/>
      <c r="AO184" s="24">
        <f>IF($O184=0,0,IF(AP184=0,0,IF(COUNTIF(AP$5:AP184,AP184)&gt;1,0,MAX(AO$5:AO183)+1)))</f>
        <v>0</v>
      </c>
      <c r="AP184" s="521">
        <f>IF(OR($O184=0,$O184&gt;S!$I$8),0,VLOOKUP($O184,S!$D$9:$AF$10,29,FALSE))</f>
        <v>0</v>
      </c>
      <c r="AQ184" s="601"/>
      <c r="AU184" s="178"/>
      <c r="AV184" s="178"/>
      <c r="AW184" s="594"/>
      <c r="AY184" s="24">
        <f>IF($O184=0,0,IF(AZ184=0,0,IF(COUNTIF(AZ$5:AZ184,AZ184)&gt;1,0,MAX(AY$5:AY183)+1)))</f>
        <v>0</v>
      </c>
      <c r="AZ184" s="521">
        <f>IF(OR($O184=0,$O184&gt;S!$I$8),0,VLOOKUP($P184,O!$O$9:$AJ$10,12,FALSE))</f>
        <v>0</v>
      </c>
      <c r="BA184" s="601"/>
      <c r="BE184" s="178"/>
      <c r="BF184" s="178"/>
      <c r="BG184" s="594"/>
    </row>
    <row r="185" spans="3:59" x14ac:dyDescent="0.2">
      <c r="C185" s="599"/>
      <c r="D185" s="599"/>
      <c r="E185" s="599"/>
      <c r="F185" s="599"/>
      <c r="G185" s="599"/>
      <c r="I185" s="534">
        <f t="shared" si="62"/>
        <v>1900</v>
      </c>
      <c r="J185" s="535">
        <f t="shared" si="63"/>
        <v>19001</v>
      </c>
      <c r="K185" s="534" t="str">
        <f t="shared" si="64"/>
        <v>190001</v>
      </c>
      <c r="L185" s="536">
        <f t="shared" si="65"/>
        <v>190000</v>
      </c>
      <c r="M185" s="537">
        <f t="shared" si="66"/>
        <v>19000100</v>
      </c>
      <c r="N185" s="25">
        <v>181</v>
      </c>
      <c r="O185" s="518">
        <f>IF(N185&gt;S!$I$8,0,N185)</f>
        <v>0</v>
      </c>
      <c r="P185" s="519">
        <f>IF(OR($O185=0,$O185&gt;S!$I$8),0,VLOOKUP($O185,S!$D$9:$AF$10,14,FALSE))</f>
        <v>0</v>
      </c>
      <c r="Q185" s="519">
        <f>IF(OR($O185=0,$O185&gt;S!$I$8),0,VLOOKUP($O185,S!$D$9:$AF$10,6,FALSE))</f>
        <v>0</v>
      </c>
      <c r="R185" s="548">
        <f>IF(OR($O185=0,$O185&gt;S!$I$8),0,VLOOKUP($O185,S!$D$9:$AF$10,24,FALSE))</f>
        <v>0</v>
      </c>
      <c r="S185" s="521">
        <f>IF(OR($O185=0,$O185&gt;S!$I$8),0,VLOOKUP($O185,S!$D$9:$AF$10,23,FALSE))</f>
        <v>0</v>
      </c>
      <c r="U185" s="24">
        <f>IF($O185=0,0,IF(V185=0,0,IF(COUNTIF(V$5:V185,V185)&gt;1,0,MAX(U$5:U184)+1)))</f>
        <v>0</v>
      </c>
      <c r="V185" s="521">
        <f>IF(OR($O185=0,$O185&gt;S!$I$8),0,VLOOKUP($O185,S!$D$9:$AF$10,22,FALSE))</f>
        <v>0</v>
      </c>
      <c r="W185" s="601"/>
      <c r="AA185" s="178"/>
      <c r="AB185" s="178"/>
      <c r="AC185" s="594"/>
      <c r="AE185" s="24">
        <f>IF($O185=0,0,IF(AF185=0,0,IF(COUNTIF(AF$5:AF185,AF185)&gt;1,0,MAX(AE$5:AE184)+1)))</f>
        <v>0</v>
      </c>
      <c r="AF185" s="521">
        <f>IF(OR($O185=0,$O185&gt;S!$I$8),0,VLOOKUP($O185,S!$D$9:$AF$10,28,FALSE))</f>
        <v>0</v>
      </c>
      <c r="AG185" s="601"/>
      <c r="AK185" s="178"/>
      <c r="AL185" s="178"/>
      <c r="AM185" s="594"/>
      <c r="AO185" s="24">
        <f>IF($O185=0,0,IF(AP185=0,0,IF(COUNTIF(AP$5:AP185,AP185)&gt;1,0,MAX(AO$5:AO184)+1)))</f>
        <v>0</v>
      </c>
      <c r="AP185" s="521">
        <f>IF(OR($O185=0,$O185&gt;S!$I$8),0,VLOOKUP($O185,S!$D$9:$AF$10,29,FALSE))</f>
        <v>0</v>
      </c>
      <c r="AQ185" s="601"/>
      <c r="AU185" s="178"/>
      <c r="AV185" s="178"/>
      <c r="AW185" s="594"/>
      <c r="AY185" s="24">
        <f>IF($O185=0,0,IF(AZ185=0,0,IF(COUNTIF(AZ$5:AZ185,AZ185)&gt;1,0,MAX(AY$5:AY184)+1)))</f>
        <v>0</v>
      </c>
      <c r="AZ185" s="521">
        <f>IF(OR($O185=0,$O185&gt;S!$I$8),0,VLOOKUP($P185,O!$O$9:$AJ$10,12,FALSE))</f>
        <v>0</v>
      </c>
      <c r="BA185" s="601"/>
      <c r="BE185" s="178"/>
      <c r="BF185" s="178"/>
      <c r="BG185" s="594"/>
    </row>
    <row r="186" spans="3:59" x14ac:dyDescent="0.2">
      <c r="C186" s="599"/>
      <c r="D186" s="599"/>
      <c r="E186" s="599"/>
      <c r="F186" s="599"/>
      <c r="G186" s="599"/>
      <c r="I186" s="534">
        <f t="shared" si="62"/>
        <v>1900</v>
      </c>
      <c r="J186" s="535">
        <f t="shared" si="63"/>
        <v>19001</v>
      </c>
      <c r="K186" s="534" t="str">
        <f t="shared" si="64"/>
        <v>190001</v>
      </c>
      <c r="L186" s="536">
        <f t="shared" si="65"/>
        <v>190000</v>
      </c>
      <c r="M186" s="537">
        <f t="shared" si="66"/>
        <v>19000100</v>
      </c>
      <c r="N186" s="25">
        <v>182</v>
      </c>
      <c r="O186" s="518">
        <f>IF(N186&gt;S!$I$8,0,N186)</f>
        <v>0</v>
      </c>
      <c r="P186" s="519">
        <f>IF(OR($O186=0,$O186&gt;S!$I$8),0,VLOOKUP($O186,S!$D$9:$AF$10,14,FALSE))</f>
        <v>0</v>
      </c>
      <c r="Q186" s="519">
        <f>IF(OR($O186=0,$O186&gt;S!$I$8),0,VLOOKUP($O186,S!$D$9:$AF$10,6,FALSE))</f>
        <v>0</v>
      </c>
      <c r="R186" s="548">
        <f>IF(OR($O186=0,$O186&gt;S!$I$8),0,VLOOKUP($O186,S!$D$9:$AF$10,24,FALSE))</f>
        <v>0</v>
      </c>
      <c r="S186" s="521">
        <f>IF(OR($O186=0,$O186&gt;S!$I$8),0,VLOOKUP($O186,S!$D$9:$AF$10,23,FALSE))</f>
        <v>0</v>
      </c>
      <c r="U186" s="24">
        <f>IF($O186=0,0,IF(V186=0,0,IF(COUNTIF(V$5:V186,V186)&gt;1,0,MAX(U$5:U185)+1)))</f>
        <v>0</v>
      </c>
      <c r="V186" s="521">
        <f>IF(OR($O186=0,$O186&gt;S!$I$8),0,VLOOKUP($O186,S!$D$9:$AF$10,22,FALSE))</f>
        <v>0</v>
      </c>
      <c r="W186" s="601"/>
      <c r="AA186" s="178"/>
      <c r="AB186" s="178"/>
      <c r="AC186" s="594"/>
      <c r="AE186" s="24">
        <f>IF($O186=0,0,IF(AF186=0,0,IF(COUNTIF(AF$5:AF186,AF186)&gt;1,0,MAX(AE$5:AE185)+1)))</f>
        <v>0</v>
      </c>
      <c r="AF186" s="521">
        <f>IF(OR($O186=0,$O186&gt;S!$I$8),0,VLOOKUP($O186,S!$D$9:$AF$10,28,FALSE))</f>
        <v>0</v>
      </c>
      <c r="AG186" s="601"/>
      <c r="AK186" s="178"/>
      <c r="AL186" s="178"/>
      <c r="AM186" s="594"/>
      <c r="AO186" s="24">
        <f>IF($O186=0,0,IF(AP186=0,0,IF(COUNTIF(AP$5:AP186,AP186)&gt;1,0,MAX(AO$5:AO185)+1)))</f>
        <v>0</v>
      </c>
      <c r="AP186" s="521">
        <f>IF(OR($O186=0,$O186&gt;S!$I$8),0,VLOOKUP($O186,S!$D$9:$AF$10,29,FALSE))</f>
        <v>0</v>
      </c>
      <c r="AQ186" s="601"/>
      <c r="AU186" s="178"/>
      <c r="AV186" s="178"/>
      <c r="AW186" s="594"/>
      <c r="AY186" s="24">
        <f>IF($O186=0,0,IF(AZ186=0,0,IF(COUNTIF(AZ$5:AZ186,AZ186)&gt;1,0,MAX(AY$5:AY185)+1)))</f>
        <v>0</v>
      </c>
      <c r="AZ186" s="521">
        <f>IF(OR($O186=0,$O186&gt;S!$I$8),0,VLOOKUP($P186,O!$O$9:$AJ$10,12,FALSE))</f>
        <v>0</v>
      </c>
      <c r="BA186" s="601"/>
      <c r="BE186" s="178"/>
      <c r="BF186" s="178"/>
      <c r="BG186" s="594"/>
    </row>
    <row r="187" spans="3:59" x14ac:dyDescent="0.2">
      <c r="C187" s="599"/>
      <c r="D187" s="599"/>
      <c r="E187" s="599"/>
      <c r="F187" s="599"/>
      <c r="G187" s="599"/>
      <c r="I187" s="534">
        <f t="shared" si="62"/>
        <v>1900</v>
      </c>
      <c r="J187" s="535">
        <f t="shared" si="63"/>
        <v>19001</v>
      </c>
      <c r="K187" s="534" t="str">
        <f t="shared" si="64"/>
        <v>190001</v>
      </c>
      <c r="L187" s="536">
        <f t="shared" si="65"/>
        <v>190000</v>
      </c>
      <c r="M187" s="537">
        <f t="shared" si="66"/>
        <v>19000100</v>
      </c>
      <c r="N187" s="25">
        <v>183</v>
      </c>
      <c r="O187" s="518">
        <f>IF(N187&gt;S!$I$8,0,N187)</f>
        <v>0</v>
      </c>
      <c r="P187" s="519">
        <f>IF(OR($O187=0,$O187&gt;S!$I$8),0,VLOOKUP($O187,S!$D$9:$AF$10,14,FALSE))</f>
        <v>0</v>
      </c>
      <c r="Q187" s="519">
        <f>IF(OR($O187=0,$O187&gt;S!$I$8),0,VLOOKUP($O187,S!$D$9:$AF$10,6,FALSE))</f>
        <v>0</v>
      </c>
      <c r="R187" s="548">
        <f>IF(OR($O187=0,$O187&gt;S!$I$8),0,VLOOKUP($O187,S!$D$9:$AF$10,24,FALSE))</f>
        <v>0</v>
      </c>
      <c r="S187" s="521">
        <f>IF(OR($O187=0,$O187&gt;S!$I$8),0,VLOOKUP($O187,S!$D$9:$AF$10,23,FALSE))</f>
        <v>0</v>
      </c>
      <c r="U187" s="24">
        <f>IF($O187=0,0,IF(V187=0,0,IF(COUNTIF(V$5:V187,V187)&gt;1,0,MAX(U$5:U186)+1)))</f>
        <v>0</v>
      </c>
      <c r="V187" s="521">
        <f>IF(OR($O187=0,$O187&gt;S!$I$8),0,VLOOKUP($O187,S!$D$9:$AF$10,22,FALSE))</f>
        <v>0</v>
      </c>
      <c r="W187" s="601"/>
      <c r="AA187" s="178"/>
      <c r="AB187" s="178"/>
      <c r="AC187" s="594"/>
      <c r="AE187" s="24">
        <f>IF($O187=0,0,IF(AF187=0,0,IF(COUNTIF(AF$5:AF187,AF187)&gt;1,0,MAX(AE$5:AE186)+1)))</f>
        <v>0</v>
      </c>
      <c r="AF187" s="521">
        <f>IF(OR($O187=0,$O187&gt;S!$I$8),0,VLOOKUP($O187,S!$D$9:$AF$10,28,FALSE))</f>
        <v>0</v>
      </c>
      <c r="AG187" s="601"/>
      <c r="AK187" s="178"/>
      <c r="AL187" s="178"/>
      <c r="AM187" s="594"/>
      <c r="AO187" s="24">
        <f>IF($O187=0,0,IF(AP187=0,0,IF(COUNTIF(AP$5:AP187,AP187)&gt;1,0,MAX(AO$5:AO186)+1)))</f>
        <v>0</v>
      </c>
      <c r="AP187" s="521">
        <f>IF(OR($O187=0,$O187&gt;S!$I$8),0,VLOOKUP($O187,S!$D$9:$AF$10,29,FALSE))</f>
        <v>0</v>
      </c>
      <c r="AQ187" s="601"/>
      <c r="AU187" s="178"/>
      <c r="AV187" s="178"/>
      <c r="AW187" s="594"/>
      <c r="AY187" s="24">
        <f>IF($O187=0,0,IF(AZ187=0,0,IF(COUNTIF(AZ$5:AZ187,AZ187)&gt;1,0,MAX(AY$5:AY186)+1)))</f>
        <v>0</v>
      </c>
      <c r="AZ187" s="521">
        <f>IF(OR($O187=0,$O187&gt;S!$I$8),0,VLOOKUP($P187,O!$O$9:$AJ$10,12,FALSE))</f>
        <v>0</v>
      </c>
      <c r="BA187" s="601"/>
      <c r="BE187" s="178"/>
      <c r="BF187" s="178"/>
      <c r="BG187" s="594"/>
    </row>
    <row r="188" spans="3:59" x14ac:dyDescent="0.2">
      <c r="C188" s="599"/>
      <c r="D188" s="599"/>
      <c r="E188" s="599"/>
      <c r="F188" s="599"/>
      <c r="G188" s="599"/>
      <c r="I188" s="534">
        <f t="shared" si="62"/>
        <v>1900</v>
      </c>
      <c r="J188" s="535">
        <f t="shared" si="63"/>
        <v>19001</v>
      </c>
      <c r="K188" s="534" t="str">
        <f t="shared" si="64"/>
        <v>190001</v>
      </c>
      <c r="L188" s="536">
        <f t="shared" si="65"/>
        <v>190000</v>
      </c>
      <c r="M188" s="537">
        <f t="shared" si="66"/>
        <v>19000100</v>
      </c>
      <c r="N188" s="25">
        <v>184</v>
      </c>
      <c r="O188" s="518">
        <f>IF(N188&gt;S!$I$8,0,N188)</f>
        <v>0</v>
      </c>
      <c r="P188" s="519">
        <f>IF(OR($O188=0,$O188&gt;S!$I$8),0,VLOOKUP($O188,S!$D$9:$AF$10,14,FALSE))</f>
        <v>0</v>
      </c>
      <c r="Q188" s="519">
        <f>IF(OR($O188=0,$O188&gt;S!$I$8),0,VLOOKUP($O188,S!$D$9:$AF$10,6,FALSE))</f>
        <v>0</v>
      </c>
      <c r="R188" s="548">
        <f>IF(OR($O188=0,$O188&gt;S!$I$8),0,VLOOKUP($O188,S!$D$9:$AF$10,24,FALSE))</f>
        <v>0</v>
      </c>
      <c r="S188" s="521">
        <f>IF(OR($O188=0,$O188&gt;S!$I$8),0,VLOOKUP($O188,S!$D$9:$AF$10,23,FALSE))</f>
        <v>0</v>
      </c>
      <c r="U188" s="24">
        <f>IF($O188=0,0,IF(V188=0,0,IF(COUNTIF(V$5:V188,V188)&gt;1,0,MAX(U$5:U187)+1)))</f>
        <v>0</v>
      </c>
      <c r="V188" s="521">
        <f>IF(OR($O188=0,$O188&gt;S!$I$8),0,VLOOKUP($O188,S!$D$9:$AF$10,22,FALSE))</f>
        <v>0</v>
      </c>
      <c r="W188" s="601"/>
      <c r="AA188" s="178"/>
      <c r="AB188" s="178"/>
      <c r="AC188" s="594"/>
      <c r="AE188" s="24">
        <f>IF($O188=0,0,IF(AF188=0,0,IF(COUNTIF(AF$5:AF188,AF188)&gt;1,0,MAX(AE$5:AE187)+1)))</f>
        <v>0</v>
      </c>
      <c r="AF188" s="521">
        <f>IF(OR($O188=0,$O188&gt;S!$I$8),0,VLOOKUP($O188,S!$D$9:$AF$10,28,FALSE))</f>
        <v>0</v>
      </c>
      <c r="AG188" s="601"/>
      <c r="AK188" s="178"/>
      <c r="AL188" s="178"/>
      <c r="AM188" s="594"/>
      <c r="AO188" s="24">
        <f>IF($O188=0,0,IF(AP188=0,0,IF(COUNTIF(AP$5:AP188,AP188)&gt;1,0,MAX(AO$5:AO187)+1)))</f>
        <v>0</v>
      </c>
      <c r="AP188" s="521">
        <f>IF(OR($O188=0,$O188&gt;S!$I$8),0,VLOOKUP($O188,S!$D$9:$AF$10,29,FALSE))</f>
        <v>0</v>
      </c>
      <c r="AQ188" s="601"/>
      <c r="AU188" s="178"/>
      <c r="AV188" s="178"/>
      <c r="AW188" s="594"/>
      <c r="AY188" s="24">
        <f>IF($O188=0,0,IF(AZ188=0,0,IF(COUNTIF(AZ$5:AZ188,AZ188)&gt;1,0,MAX(AY$5:AY187)+1)))</f>
        <v>0</v>
      </c>
      <c r="AZ188" s="521">
        <f>IF(OR($O188=0,$O188&gt;S!$I$8),0,VLOOKUP($P188,O!$O$9:$AJ$10,12,FALSE))</f>
        <v>0</v>
      </c>
      <c r="BA188" s="601"/>
      <c r="BE188" s="178"/>
      <c r="BF188" s="178"/>
      <c r="BG188" s="594"/>
    </row>
    <row r="189" spans="3:59" x14ac:dyDescent="0.2">
      <c r="C189" s="599"/>
      <c r="D189" s="599"/>
      <c r="E189" s="599"/>
      <c r="F189" s="599"/>
      <c r="G189" s="599"/>
      <c r="I189" s="534">
        <f t="shared" si="62"/>
        <v>1900</v>
      </c>
      <c r="J189" s="535">
        <f t="shared" si="63"/>
        <v>19001</v>
      </c>
      <c r="K189" s="534" t="str">
        <f t="shared" si="64"/>
        <v>190001</v>
      </c>
      <c r="L189" s="536">
        <f t="shared" si="65"/>
        <v>190000</v>
      </c>
      <c r="M189" s="537">
        <f t="shared" si="66"/>
        <v>19000100</v>
      </c>
      <c r="N189" s="25">
        <v>185</v>
      </c>
      <c r="O189" s="518">
        <f>IF(N189&gt;S!$I$8,0,N189)</f>
        <v>0</v>
      </c>
      <c r="P189" s="519">
        <f>IF(OR($O189=0,$O189&gt;S!$I$8),0,VLOOKUP($O189,S!$D$9:$AF$10,14,FALSE))</f>
        <v>0</v>
      </c>
      <c r="Q189" s="519">
        <f>IF(OR($O189=0,$O189&gt;S!$I$8),0,VLOOKUP($O189,S!$D$9:$AF$10,6,FALSE))</f>
        <v>0</v>
      </c>
      <c r="R189" s="548">
        <f>IF(OR($O189=0,$O189&gt;S!$I$8),0,VLOOKUP($O189,S!$D$9:$AF$10,24,FALSE))</f>
        <v>0</v>
      </c>
      <c r="S189" s="521">
        <f>IF(OR($O189=0,$O189&gt;S!$I$8),0,VLOOKUP($O189,S!$D$9:$AF$10,23,FALSE))</f>
        <v>0</v>
      </c>
      <c r="U189" s="24">
        <f>IF($O189=0,0,IF(V189=0,0,IF(COUNTIF(V$5:V189,V189)&gt;1,0,MAX(U$5:U188)+1)))</f>
        <v>0</v>
      </c>
      <c r="V189" s="521">
        <f>IF(OR($O189=0,$O189&gt;S!$I$8),0,VLOOKUP($O189,S!$D$9:$AF$10,22,FALSE))</f>
        <v>0</v>
      </c>
      <c r="W189" s="601"/>
      <c r="AA189" s="178"/>
      <c r="AB189" s="178"/>
      <c r="AC189" s="594"/>
      <c r="AE189" s="24">
        <f>IF($O189=0,0,IF(AF189=0,0,IF(COUNTIF(AF$5:AF189,AF189)&gt;1,0,MAX(AE$5:AE188)+1)))</f>
        <v>0</v>
      </c>
      <c r="AF189" s="521">
        <f>IF(OR($O189=0,$O189&gt;S!$I$8),0,VLOOKUP($O189,S!$D$9:$AF$10,28,FALSE))</f>
        <v>0</v>
      </c>
      <c r="AG189" s="601"/>
      <c r="AK189" s="178"/>
      <c r="AL189" s="178"/>
      <c r="AM189" s="594"/>
      <c r="AO189" s="24">
        <f>IF($O189=0,0,IF(AP189=0,0,IF(COUNTIF(AP$5:AP189,AP189)&gt;1,0,MAX(AO$5:AO188)+1)))</f>
        <v>0</v>
      </c>
      <c r="AP189" s="521">
        <f>IF(OR($O189=0,$O189&gt;S!$I$8),0,VLOOKUP($O189,S!$D$9:$AF$10,29,FALSE))</f>
        <v>0</v>
      </c>
      <c r="AQ189" s="601"/>
      <c r="AU189" s="178"/>
      <c r="AV189" s="178"/>
      <c r="AW189" s="594"/>
      <c r="AY189" s="24">
        <f>IF($O189=0,0,IF(AZ189=0,0,IF(COUNTIF(AZ$5:AZ189,AZ189)&gt;1,0,MAX(AY$5:AY188)+1)))</f>
        <v>0</v>
      </c>
      <c r="AZ189" s="521">
        <f>IF(OR($O189=0,$O189&gt;S!$I$8),0,VLOOKUP($P189,O!$O$9:$AJ$10,12,FALSE))</f>
        <v>0</v>
      </c>
      <c r="BA189" s="601"/>
      <c r="BE189" s="178"/>
      <c r="BF189" s="178"/>
      <c r="BG189" s="594"/>
    </row>
    <row r="190" spans="3:59" x14ac:dyDescent="0.2">
      <c r="C190" s="599"/>
      <c r="D190" s="599"/>
      <c r="E190" s="599"/>
      <c r="F190" s="599"/>
      <c r="G190" s="599"/>
      <c r="I190" s="534">
        <f t="shared" si="62"/>
        <v>1900</v>
      </c>
      <c r="J190" s="535">
        <f t="shared" si="63"/>
        <v>19001</v>
      </c>
      <c r="K190" s="534" t="str">
        <f t="shared" si="64"/>
        <v>190001</v>
      </c>
      <c r="L190" s="536">
        <f t="shared" si="65"/>
        <v>190000</v>
      </c>
      <c r="M190" s="537">
        <f t="shared" si="66"/>
        <v>19000100</v>
      </c>
      <c r="N190" s="25">
        <v>186</v>
      </c>
      <c r="O190" s="518">
        <f>IF(N190&gt;S!$I$8,0,N190)</f>
        <v>0</v>
      </c>
      <c r="P190" s="519">
        <f>IF(OR($O190=0,$O190&gt;S!$I$8),0,VLOOKUP($O190,S!$D$9:$AF$10,14,FALSE))</f>
        <v>0</v>
      </c>
      <c r="Q190" s="519">
        <f>IF(OR($O190=0,$O190&gt;S!$I$8),0,VLOOKUP($O190,S!$D$9:$AF$10,6,FALSE))</f>
        <v>0</v>
      </c>
      <c r="R190" s="548">
        <f>IF(OR($O190=0,$O190&gt;S!$I$8),0,VLOOKUP($O190,S!$D$9:$AF$10,24,FALSE))</f>
        <v>0</v>
      </c>
      <c r="S190" s="521">
        <f>IF(OR($O190=0,$O190&gt;S!$I$8),0,VLOOKUP($O190,S!$D$9:$AF$10,23,FALSE))</f>
        <v>0</v>
      </c>
      <c r="U190" s="24">
        <f>IF($O190=0,0,IF(V190=0,0,IF(COUNTIF(V$5:V190,V190)&gt;1,0,MAX(U$5:U189)+1)))</f>
        <v>0</v>
      </c>
      <c r="V190" s="521">
        <f>IF(OR($O190=0,$O190&gt;S!$I$8),0,VLOOKUP($O190,S!$D$9:$AF$10,22,FALSE))</f>
        <v>0</v>
      </c>
      <c r="W190" s="601"/>
      <c r="AA190" s="178"/>
      <c r="AB190" s="178"/>
      <c r="AC190" s="594"/>
      <c r="AE190" s="24">
        <f>IF($O190=0,0,IF(AF190=0,0,IF(COUNTIF(AF$5:AF190,AF190)&gt;1,0,MAX(AE$5:AE189)+1)))</f>
        <v>0</v>
      </c>
      <c r="AF190" s="521">
        <f>IF(OR($O190=0,$O190&gt;S!$I$8),0,VLOOKUP($O190,S!$D$9:$AF$10,28,FALSE))</f>
        <v>0</v>
      </c>
      <c r="AG190" s="601"/>
      <c r="AK190" s="178"/>
      <c r="AL190" s="178"/>
      <c r="AM190" s="594"/>
      <c r="AO190" s="24">
        <f>IF($O190=0,0,IF(AP190=0,0,IF(COUNTIF(AP$5:AP190,AP190)&gt;1,0,MAX(AO$5:AO189)+1)))</f>
        <v>0</v>
      </c>
      <c r="AP190" s="521">
        <f>IF(OR($O190=0,$O190&gt;S!$I$8),0,VLOOKUP($O190,S!$D$9:$AF$10,29,FALSE))</f>
        <v>0</v>
      </c>
      <c r="AQ190" s="601"/>
      <c r="AU190" s="178"/>
      <c r="AV190" s="178"/>
      <c r="AW190" s="594"/>
      <c r="AY190" s="24">
        <f>IF($O190=0,0,IF(AZ190=0,0,IF(COUNTIF(AZ$5:AZ190,AZ190)&gt;1,0,MAX(AY$5:AY189)+1)))</f>
        <v>0</v>
      </c>
      <c r="AZ190" s="521">
        <f>IF(OR($O190=0,$O190&gt;S!$I$8),0,VLOOKUP($P190,O!$O$9:$AJ$10,12,FALSE))</f>
        <v>0</v>
      </c>
      <c r="BA190" s="601"/>
      <c r="BE190" s="178"/>
      <c r="BF190" s="178"/>
      <c r="BG190" s="594"/>
    </row>
    <row r="191" spans="3:59" x14ac:dyDescent="0.2">
      <c r="C191" s="599"/>
      <c r="D191" s="599"/>
      <c r="E191" s="599"/>
      <c r="F191" s="599"/>
      <c r="G191" s="599"/>
      <c r="I191" s="534">
        <f t="shared" si="62"/>
        <v>1900</v>
      </c>
      <c r="J191" s="535">
        <f t="shared" si="63"/>
        <v>19001</v>
      </c>
      <c r="K191" s="534" t="str">
        <f t="shared" si="64"/>
        <v>190001</v>
      </c>
      <c r="L191" s="536">
        <f t="shared" si="65"/>
        <v>190000</v>
      </c>
      <c r="M191" s="537">
        <f t="shared" si="66"/>
        <v>19000100</v>
      </c>
      <c r="N191" s="25">
        <v>187</v>
      </c>
      <c r="O191" s="518">
        <f>IF(N191&gt;S!$I$8,0,N191)</f>
        <v>0</v>
      </c>
      <c r="P191" s="519">
        <f>IF(OR($O191=0,$O191&gt;S!$I$8),0,VLOOKUP($O191,S!$D$9:$AF$10,14,FALSE))</f>
        <v>0</v>
      </c>
      <c r="Q191" s="519">
        <f>IF(OR($O191=0,$O191&gt;S!$I$8),0,VLOOKUP($O191,S!$D$9:$AF$10,6,FALSE))</f>
        <v>0</v>
      </c>
      <c r="R191" s="548">
        <f>IF(OR($O191=0,$O191&gt;S!$I$8),0,VLOOKUP($O191,S!$D$9:$AF$10,24,FALSE))</f>
        <v>0</v>
      </c>
      <c r="S191" s="521">
        <f>IF(OR($O191=0,$O191&gt;S!$I$8),0,VLOOKUP($O191,S!$D$9:$AF$10,23,FALSE))</f>
        <v>0</v>
      </c>
      <c r="U191" s="24">
        <f>IF($O191=0,0,IF(V191=0,0,IF(COUNTIF(V$5:V191,V191)&gt;1,0,MAX(U$5:U190)+1)))</f>
        <v>0</v>
      </c>
      <c r="V191" s="521">
        <f>IF(OR($O191=0,$O191&gt;S!$I$8),0,VLOOKUP($O191,S!$D$9:$AF$10,22,FALSE))</f>
        <v>0</v>
      </c>
      <c r="W191" s="601"/>
      <c r="AA191" s="178"/>
      <c r="AB191" s="178"/>
      <c r="AC191" s="594"/>
      <c r="AE191" s="24">
        <f>IF($O191=0,0,IF(AF191=0,0,IF(COUNTIF(AF$5:AF191,AF191)&gt;1,0,MAX(AE$5:AE190)+1)))</f>
        <v>0</v>
      </c>
      <c r="AF191" s="521">
        <f>IF(OR($O191=0,$O191&gt;S!$I$8),0,VLOOKUP($O191,S!$D$9:$AF$10,28,FALSE))</f>
        <v>0</v>
      </c>
      <c r="AG191" s="601"/>
      <c r="AK191" s="178"/>
      <c r="AL191" s="178"/>
      <c r="AM191" s="594"/>
      <c r="AO191" s="24">
        <f>IF($O191=0,0,IF(AP191=0,0,IF(COUNTIF(AP$5:AP191,AP191)&gt;1,0,MAX(AO$5:AO190)+1)))</f>
        <v>0</v>
      </c>
      <c r="AP191" s="521">
        <f>IF(OR($O191=0,$O191&gt;S!$I$8),0,VLOOKUP($O191,S!$D$9:$AF$10,29,FALSE))</f>
        <v>0</v>
      </c>
      <c r="AQ191" s="601"/>
      <c r="AU191" s="178"/>
      <c r="AV191" s="178"/>
      <c r="AW191" s="594"/>
      <c r="AY191" s="24">
        <f>IF($O191=0,0,IF(AZ191=0,0,IF(COUNTIF(AZ$5:AZ191,AZ191)&gt;1,0,MAX(AY$5:AY190)+1)))</f>
        <v>0</v>
      </c>
      <c r="AZ191" s="521">
        <f>IF(OR($O191=0,$O191&gt;S!$I$8),0,VLOOKUP($P191,O!$O$9:$AJ$10,12,FALSE))</f>
        <v>0</v>
      </c>
      <c r="BA191" s="601"/>
      <c r="BE191" s="178"/>
      <c r="BF191" s="178"/>
      <c r="BG191" s="594"/>
    </row>
    <row r="192" spans="3:59" x14ac:dyDescent="0.2">
      <c r="C192" s="599"/>
      <c r="D192" s="599"/>
      <c r="E192" s="599"/>
      <c r="F192" s="599"/>
      <c r="G192" s="599"/>
      <c r="I192" s="534">
        <f t="shared" si="62"/>
        <v>1900</v>
      </c>
      <c r="J192" s="535">
        <f t="shared" si="63"/>
        <v>19001</v>
      </c>
      <c r="K192" s="534" t="str">
        <f t="shared" si="64"/>
        <v>190001</v>
      </c>
      <c r="L192" s="536">
        <f t="shared" si="65"/>
        <v>190000</v>
      </c>
      <c r="M192" s="537">
        <f t="shared" si="66"/>
        <v>19000100</v>
      </c>
      <c r="N192" s="25">
        <v>188</v>
      </c>
      <c r="O192" s="518">
        <f>IF(N192&gt;S!$I$8,0,N192)</f>
        <v>0</v>
      </c>
      <c r="P192" s="519">
        <f>IF(OR($O192=0,$O192&gt;S!$I$8),0,VLOOKUP($O192,S!$D$9:$AF$10,14,FALSE))</f>
        <v>0</v>
      </c>
      <c r="Q192" s="519">
        <f>IF(OR($O192=0,$O192&gt;S!$I$8),0,VLOOKUP($O192,S!$D$9:$AF$10,6,FALSE))</f>
        <v>0</v>
      </c>
      <c r="R192" s="548">
        <f>IF(OR($O192=0,$O192&gt;S!$I$8),0,VLOOKUP($O192,S!$D$9:$AF$10,24,FALSE))</f>
        <v>0</v>
      </c>
      <c r="S192" s="521">
        <f>IF(OR($O192=0,$O192&gt;S!$I$8),0,VLOOKUP($O192,S!$D$9:$AF$10,23,FALSE))</f>
        <v>0</v>
      </c>
      <c r="U192" s="24">
        <f>IF($O192=0,0,IF(V192=0,0,IF(COUNTIF(V$5:V192,V192)&gt;1,0,MAX(U$5:U191)+1)))</f>
        <v>0</v>
      </c>
      <c r="V192" s="521">
        <f>IF(OR($O192=0,$O192&gt;S!$I$8),0,VLOOKUP($O192,S!$D$9:$AF$10,22,FALSE))</f>
        <v>0</v>
      </c>
      <c r="W192" s="601"/>
      <c r="AA192" s="178"/>
      <c r="AB192" s="178"/>
      <c r="AC192" s="594"/>
      <c r="AE192" s="24">
        <f>IF($O192=0,0,IF(AF192=0,0,IF(COUNTIF(AF$5:AF192,AF192)&gt;1,0,MAX(AE$5:AE191)+1)))</f>
        <v>0</v>
      </c>
      <c r="AF192" s="521">
        <f>IF(OR($O192=0,$O192&gt;S!$I$8),0,VLOOKUP($O192,S!$D$9:$AF$10,28,FALSE))</f>
        <v>0</v>
      </c>
      <c r="AG192" s="601"/>
      <c r="AK192" s="178"/>
      <c r="AL192" s="178"/>
      <c r="AM192" s="594"/>
      <c r="AO192" s="24">
        <f>IF($O192=0,0,IF(AP192=0,0,IF(COUNTIF(AP$5:AP192,AP192)&gt;1,0,MAX(AO$5:AO191)+1)))</f>
        <v>0</v>
      </c>
      <c r="AP192" s="521">
        <f>IF(OR($O192=0,$O192&gt;S!$I$8),0,VLOOKUP($O192,S!$D$9:$AF$10,29,FALSE))</f>
        <v>0</v>
      </c>
      <c r="AQ192" s="601"/>
      <c r="AU192" s="178"/>
      <c r="AV192" s="178"/>
      <c r="AW192" s="594"/>
      <c r="AY192" s="24">
        <f>IF($O192=0,0,IF(AZ192=0,0,IF(COUNTIF(AZ$5:AZ192,AZ192)&gt;1,0,MAX(AY$5:AY191)+1)))</f>
        <v>0</v>
      </c>
      <c r="AZ192" s="521">
        <f>IF(OR($O192=0,$O192&gt;S!$I$8),0,VLOOKUP($P192,O!$O$9:$AJ$10,12,FALSE))</f>
        <v>0</v>
      </c>
      <c r="BA192" s="601"/>
      <c r="BE192" s="178"/>
      <c r="BF192" s="178"/>
      <c r="BG192" s="594"/>
    </row>
    <row r="193" spans="3:59" x14ac:dyDescent="0.2">
      <c r="C193" s="599"/>
      <c r="D193" s="599"/>
      <c r="E193" s="599"/>
      <c r="F193" s="599"/>
      <c r="G193" s="599"/>
      <c r="I193" s="534">
        <f t="shared" si="62"/>
        <v>1900</v>
      </c>
      <c r="J193" s="535">
        <f t="shared" si="63"/>
        <v>19001</v>
      </c>
      <c r="K193" s="534" t="str">
        <f t="shared" si="64"/>
        <v>190001</v>
      </c>
      <c r="L193" s="536">
        <f t="shared" si="65"/>
        <v>190000</v>
      </c>
      <c r="M193" s="537">
        <f t="shared" si="66"/>
        <v>19000100</v>
      </c>
      <c r="N193" s="25">
        <v>189</v>
      </c>
      <c r="O193" s="518">
        <f>IF(N193&gt;S!$I$8,0,N193)</f>
        <v>0</v>
      </c>
      <c r="P193" s="519">
        <f>IF(OR($O193=0,$O193&gt;S!$I$8),0,VLOOKUP($O193,S!$D$9:$AF$10,14,FALSE))</f>
        <v>0</v>
      </c>
      <c r="Q193" s="519">
        <f>IF(OR($O193=0,$O193&gt;S!$I$8),0,VLOOKUP($O193,S!$D$9:$AF$10,6,FALSE))</f>
        <v>0</v>
      </c>
      <c r="R193" s="548">
        <f>IF(OR($O193=0,$O193&gt;S!$I$8),0,VLOOKUP($O193,S!$D$9:$AF$10,24,FALSE))</f>
        <v>0</v>
      </c>
      <c r="S193" s="521">
        <f>IF(OR($O193=0,$O193&gt;S!$I$8),0,VLOOKUP($O193,S!$D$9:$AF$10,23,FALSE))</f>
        <v>0</v>
      </c>
      <c r="U193" s="24">
        <f>IF($O193=0,0,IF(V193=0,0,IF(COUNTIF(V$5:V193,V193)&gt;1,0,MAX(U$5:U192)+1)))</f>
        <v>0</v>
      </c>
      <c r="V193" s="521">
        <f>IF(OR($O193=0,$O193&gt;S!$I$8),0,VLOOKUP($O193,S!$D$9:$AF$10,22,FALSE))</f>
        <v>0</v>
      </c>
      <c r="W193" s="601"/>
      <c r="AA193" s="178"/>
      <c r="AB193" s="178"/>
      <c r="AC193" s="594"/>
      <c r="AE193" s="24">
        <f>IF($O193=0,0,IF(AF193=0,0,IF(COUNTIF(AF$5:AF193,AF193)&gt;1,0,MAX(AE$5:AE192)+1)))</f>
        <v>0</v>
      </c>
      <c r="AF193" s="521">
        <f>IF(OR($O193=0,$O193&gt;S!$I$8),0,VLOOKUP($O193,S!$D$9:$AF$10,28,FALSE))</f>
        <v>0</v>
      </c>
      <c r="AG193" s="601"/>
      <c r="AK193" s="178"/>
      <c r="AL193" s="178"/>
      <c r="AM193" s="594"/>
      <c r="AO193" s="24">
        <f>IF($O193=0,0,IF(AP193=0,0,IF(COUNTIF(AP$5:AP193,AP193)&gt;1,0,MAX(AO$5:AO192)+1)))</f>
        <v>0</v>
      </c>
      <c r="AP193" s="521">
        <f>IF(OR($O193=0,$O193&gt;S!$I$8),0,VLOOKUP($O193,S!$D$9:$AF$10,29,FALSE))</f>
        <v>0</v>
      </c>
      <c r="AQ193" s="601"/>
      <c r="AU193" s="178"/>
      <c r="AV193" s="178"/>
      <c r="AW193" s="594"/>
      <c r="AY193" s="24">
        <f>IF($O193=0,0,IF(AZ193=0,0,IF(COUNTIF(AZ$5:AZ193,AZ193)&gt;1,0,MAX(AY$5:AY192)+1)))</f>
        <v>0</v>
      </c>
      <c r="AZ193" s="521">
        <f>IF(OR($O193=0,$O193&gt;S!$I$8),0,VLOOKUP($P193,O!$O$9:$AJ$10,12,FALSE))</f>
        <v>0</v>
      </c>
      <c r="BA193" s="601"/>
      <c r="BE193" s="178"/>
      <c r="BF193" s="178"/>
      <c r="BG193" s="594"/>
    </row>
    <row r="194" spans="3:59" x14ac:dyDescent="0.2">
      <c r="C194" s="599"/>
      <c r="D194" s="599"/>
      <c r="E194" s="599"/>
      <c r="F194" s="599"/>
      <c r="G194" s="599"/>
      <c r="I194" s="534">
        <f t="shared" si="62"/>
        <v>1900</v>
      </c>
      <c r="J194" s="535">
        <f t="shared" si="63"/>
        <v>19001</v>
      </c>
      <c r="K194" s="534" t="str">
        <f t="shared" si="64"/>
        <v>190001</v>
      </c>
      <c r="L194" s="536">
        <f t="shared" si="65"/>
        <v>190000</v>
      </c>
      <c r="M194" s="537">
        <f t="shared" si="66"/>
        <v>19000100</v>
      </c>
      <c r="N194" s="25">
        <v>190</v>
      </c>
      <c r="O194" s="518">
        <f>IF(N194&gt;S!$I$8,0,N194)</f>
        <v>0</v>
      </c>
      <c r="P194" s="519">
        <f>IF(OR($O194=0,$O194&gt;S!$I$8),0,VLOOKUP($O194,S!$D$9:$AF$10,14,FALSE))</f>
        <v>0</v>
      </c>
      <c r="Q194" s="519">
        <f>IF(OR($O194=0,$O194&gt;S!$I$8),0,VLOOKUP($O194,S!$D$9:$AF$10,6,FALSE))</f>
        <v>0</v>
      </c>
      <c r="R194" s="548">
        <f>IF(OR($O194=0,$O194&gt;S!$I$8),0,VLOOKUP($O194,S!$D$9:$AF$10,24,FALSE))</f>
        <v>0</v>
      </c>
      <c r="S194" s="521">
        <f>IF(OR($O194=0,$O194&gt;S!$I$8),0,VLOOKUP($O194,S!$D$9:$AF$10,23,FALSE))</f>
        <v>0</v>
      </c>
      <c r="U194" s="24">
        <f>IF($O194=0,0,IF(V194=0,0,IF(COUNTIF(V$5:V194,V194)&gt;1,0,MAX(U$5:U193)+1)))</f>
        <v>0</v>
      </c>
      <c r="V194" s="521">
        <f>IF(OR($O194=0,$O194&gt;S!$I$8),0,VLOOKUP($O194,S!$D$9:$AF$10,22,FALSE))</f>
        <v>0</v>
      </c>
      <c r="W194" s="601"/>
      <c r="AA194" s="178"/>
      <c r="AB194" s="178"/>
      <c r="AC194" s="594"/>
      <c r="AE194" s="24">
        <f>IF($O194=0,0,IF(AF194=0,0,IF(COUNTIF(AF$5:AF194,AF194)&gt;1,0,MAX(AE$5:AE193)+1)))</f>
        <v>0</v>
      </c>
      <c r="AF194" s="521">
        <f>IF(OR($O194=0,$O194&gt;S!$I$8),0,VLOOKUP($O194,S!$D$9:$AF$10,28,FALSE))</f>
        <v>0</v>
      </c>
      <c r="AG194" s="601"/>
      <c r="AK194" s="178"/>
      <c r="AL194" s="178"/>
      <c r="AM194" s="594"/>
      <c r="AO194" s="24">
        <f>IF($O194=0,0,IF(AP194=0,0,IF(COUNTIF(AP$5:AP194,AP194)&gt;1,0,MAX(AO$5:AO193)+1)))</f>
        <v>0</v>
      </c>
      <c r="AP194" s="521">
        <f>IF(OR($O194=0,$O194&gt;S!$I$8),0,VLOOKUP($O194,S!$D$9:$AF$10,29,FALSE))</f>
        <v>0</v>
      </c>
      <c r="AQ194" s="601"/>
      <c r="AU194" s="178"/>
      <c r="AV194" s="178"/>
      <c r="AW194" s="594"/>
      <c r="AY194" s="24">
        <f>IF($O194=0,0,IF(AZ194=0,0,IF(COUNTIF(AZ$5:AZ194,AZ194)&gt;1,0,MAX(AY$5:AY193)+1)))</f>
        <v>0</v>
      </c>
      <c r="AZ194" s="521">
        <f>IF(OR($O194=0,$O194&gt;S!$I$8),0,VLOOKUP($P194,O!$O$9:$AJ$10,12,FALSE))</f>
        <v>0</v>
      </c>
      <c r="BA194" s="601"/>
      <c r="BE194" s="178"/>
      <c r="BF194" s="178"/>
      <c r="BG194" s="594"/>
    </row>
    <row r="195" spans="3:59" x14ac:dyDescent="0.2">
      <c r="C195" s="599"/>
      <c r="D195" s="599"/>
      <c r="E195" s="599"/>
      <c r="F195" s="599"/>
      <c r="G195" s="599"/>
      <c r="I195" s="534">
        <f t="shared" si="62"/>
        <v>1900</v>
      </c>
      <c r="J195" s="535">
        <f t="shared" si="63"/>
        <v>19001</v>
      </c>
      <c r="K195" s="534" t="str">
        <f t="shared" si="64"/>
        <v>190001</v>
      </c>
      <c r="L195" s="536">
        <f t="shared" si="65"/>
        <v>190000</v>
      </c>
      <c r="M195" s="537">
        <f t="shared" si="66"/>
        <v>19000100</v>
      </c>
      <c r="N195" s="25">
        <v>191</v>
      </c>
      <c r="O195" s="518">
        <f>IF(N195&gt;S!$I$8,0,N195)</f>
        <v>0</v>
      </c>
      <c r="P195" s="519">
        <f>IF(OR($O195=0,$O195&gt;S!$I$8),0,VLOOKUP($O195,S!$D$9:$AF$10,14,FALSE))</f>
        <v>0</v>
      </c>
      <c r="Q195" s="519">
        <f>IF(OR($O195=0,$O195&gt;S!$I$8),0,VLOOKUP($O195,S!$D$9:$AF$10,6,FALSE))</f>
        <v>0</v>
      </c>
      <c r="R195" s="548">
        <f>IF(OR($O195=0,$O195&gt;S!$I$8),0,VLOOKUP($O195,S!$D$9:$AF$10,24,FALSE))</f>
        <v>0</v>
      </c>
      <c r="S195" s="521">
        <f>IF(OR($O195=0,$O195&gt;S!$I$8),0,VLOOKUP($O195,S!$D$9:$AF$10,23,FALSE))</f>
        <v>0</v>
      </c>
      <c r="U195" s="24">
        <f>IF($O195=0,0,IF(V195=0,0,IF(COUNTIF(V$5:V195,V195)&gt;1,0,MAX(U$5:U194)+1)))</f>
        <v>0</v>
      </c>
      <c r="V195" s="521">
        <f>IF(OR($O195=0,$O195&gt;S!$I$8),0,VLOOKUP($O195,S!$D$9:$AF$10,22,FALSE))</f>
        <v>0</v>
      </c>
      <c r="W195" s="601"/>
      <c r="AA195" s="178"/>
      <c r="AB195" s="178"/>
      <c r="AC195" s="594"/>
      <c r="AE195" s="24">
        <f>IF($O195=0,0,IF(AF195=0,0,IF(COUNTIF(AF$5:AF195,AF195)&gt;1,0,MAX(AE$5:AE194)+1)))</f>
        <v>0</v>
      </c>
      <c r="AF195" s="521">
        <f>IF(OR($O195=0,$O195&gt;S!$I$8),0,VLOOKUP($O195,S!$D$9:$AF$10,28,FALSE))</f>
        <v>0</v>
      </c>
      <c r="AG195" s="601"/>
      <c r="AK195" s="178"/>
      <c r="AL195" s="178"/>
      <c r="AM195" s="594"/>
      <c r="AO195" s="24">
        <f>IF($O195=0,0,IF(AP195=0,0,IF(COUNTIF(AP$5:AP195,AP195)&gt;1,0,MAX(AO$5:AO194)+1)))</f>
        <v>0</v>
      </c>
      <c r="AP195" s="521">
        <f>IF(OR($O195=0,$O195&gt;S!$I$8),0,VLOOKUP($O195,S!$D$9:$AF$10,29,FALSE))</f>
        <v>0</v>
      </c>
      <c r="AQ195" s="601"/>
      <c r="AU195" s="178"/>
      <c r="AV195" s="178"/>
      <c r="AW195" s="594"/>
      <c r="AY195" s="24">
        <f>IF($O195=0,0,IF(AZ195=0,0,IF(COUNTIF(AZ$5:AZ195,AZ195)&gt;1,0,MAX(AY$5:AY194)+1)))</f>
        <v>0</v>
      </c>
      <c r="AZ195" s="521">
        <f>IF(OR($O195=0,$O195&gt;S!$I$8),0,VLOOKUP($P195,O!$O$9:$AJ$10,12,FALSE))</f>
        <v>0</v>
      </c>
      <c r="BA195" s="601"/>
      <c r="BE195" s="178"/>
      <c r="BF195" s="178"/>
      <c r="BG195" s="594"/>
    </row>
    <row r="196" spans="3:59" x14ac:dyDescent="0.2">
      <c r="C196" s="599"/>
      <c r="D196" s="599"/>
      <c r="E196" s="599"/>
      <c r="F196" s="599"/>
      <c r="G196" s="599"/>
      <c r="I196" s="534">
        <f t="shared" si="62"/>
        <v>1900</v>
      </c>
      <c r="J196" s="535">
        <f t="shared" si="63"/>
        <v>19001</v>
      </c>
      <c r="K196" s="534" t="str">
        <f t="shared" si="64"/>
        <v>190001</v>
      </c>
      <c r="L196" s="536">
        <f t="shared" si="65"/>
        <v>190000</v>
      </c>
      <c r="M196" s="537">
        <f t="shared" si="66"/>
        <v>19000100</v>
      </c>
      <c r="N196" s="25">
        <v>192</v>
      </c>
      <c r="O196" s="518">
        <f>IF(N196&gt;S!$I$8,0,N196)</f>
        <v>0</v>
      </c>
      <c r="P196" s="519">
        <f>IF(OR($O196=0,$O196&gt;S!$I$8),0,VLOOKUP($O196,S!$D$9:$AF$10,14,FALSE))</f>
        <v>0</v>
      </c>
      <c r="Q196" s="519">
        <f>IF(OR($O196=0,$O196&gt;S!$I$8),0,VLOOKUP($O196,S!$D$9:$AF$10,6,FALSE))</f>
        <v>0</v>
      </c>
      <c r="R196" s="548">
        <f>IF(OR($O196=0,$O196&gt;S!$I$8),0,VLOOKUP($O196,S!$D$9:$AF$10,24,FALSE))</f>
        <v>0</v>
      </c>
      <c r="S196" s="521">
        <f>IF(OR($O196=0,$O196&gt;S!$I$8),0,VLOOKUP($O196,S!$D$9:$AF$10,23,FALSE))</f>
        <v>0</v>
      </c>
      <c r="U196" s="24">
        <f>IF($O196=0,0,IF(V196=0,0,IF(COUNTIF(V$5:V196,V196)&gt;1,0,MAX(U$5:U195)+1)))</f>
        <v>0</v>
      </c>
      <c r="V196" s="521">
        <f>IF(OR($O196=0,$O196&gt;S!$I$8),0,VLOOKUP($O196,S!$D$9:$AF$10,22,FALSE))</f>
        <v>0</v>
      </c>
      <c r="W196" s="601"/>
      <c r="AA196" s="178"/>
      <c r="AB196" s="178"/>
      <c r="AC196" s="594"/>
      <c r="AE196" s="24">
        <f>IF($O196=0,0,IF(AF196=0,0,IF(COUNTIF(AF$5:AF196,AF196)&gt;1,0,MAX(AE$5:AE195)+1)))</f>
        <v>0</v>
      </c>
      <c r="AF196" s="521">
        <f>IF(OR($O196=0,$O196&gt;S!$I$8),0,VLOOKUP($O196,S!$D$9:$AF$10,28,FALSE))</f>
        <v>0</v>
      </c>
      <c r="AG196" s="601"/>
      <c r="AK196" s="178"/>
      <c r="AL196" s="178"/>
      <c r="AM196" s="594"/>
      <c r="AO196" s="24">
        <f>IF($O196=0,0,IF(AP196=0,0,IF(COUNTIF(AP$5:AP196,AP196)&gt;1,0,MAX(AO$5:AO195)+1)))</f>
        <v>0</v>
      </c>
      <c r="AP196" s="521">
        <f>IF(OR($O196=0,$O196&gt;S!$I$8),0,VLOOKUP($O196,S!$D$9:$AF$10,29,FALSE))</f>
        <v>0</v>
      </c>
      <c r="AQ196" s="601"/>
      <c r="AU196" s="178"/>
      <c r="AV196" s="178"/>
      <c r="AW196" s="594"/>
      <c r="AY196" s="24">
        <f>IF($O196=0,0,IF(AZ196=0,0,IF(COUNTIF(AZ$5:AZ196,AZ196)&gt;1,0,MAX(AY$5:AY195)+1)))</f>
        <v>0</v>
      </c>
      <c r="AZ196" s="521">
        <f>IF(OR($O196=0,$O196&gt;S!$I$8),0,VLOOKUP($P196,O!$O$9:$AJ$10,12,FALSE))</f>
        <v>0</v>
      </c>
      <c r="BA196" s="601"/>
      <c r="BE196" s="178"/>
      <c r="BF196" s="178"/>
      <c r="BG196" s="594"/>
    </row>
    <row r="197" spans="3:59" x14ac:dyDescent="0.2">
      <c r="C197" s="599"/>
      <c r="D197" s="599"/>
      <c r="E197" s="599"/>
      <c r="F197" s="599"/>
      <c r="G197" s="599"/>
      <c r="I197" s="534">
        <f t="shared" si="62"/>
        <v>1900</v>
      </c>
      <c r="J197" s="535">
        <f t="shared" si="63"/>
        <v>19001</v>
      </c>
      <c r="K197" s="534" t="str">
        <f t="shared" si="64"/>
        <v>190001</v>
      </c>
      <c r="L197" s="536">
        <f t="shared" si="65"/>
        <v>190000</v>
      </c>
      <c r="M197" s="537">
        <f t="shared" si="66"/>
        <v>19000100</v>
      </c>
      <c r="N197" s="25">
        <v>193</v>
      </c>
      <c r="O197" s="518">
        <f>IF(N197&gt;S!$I$8,0,N197)</f>
        <v>0</v>
      </c>
      <c r="P197" s="519">
        <f>IF(OR($O197=0,$O197&gt;S!$I$8),0,VLOOKUP($O197,S!$D$9:$AF$10,14,FALSE))</f>
        <v>0</v>
      </c>
      <c r="Q197" s="519">
        <f>IF(OR($O197=0,$O197&gt;S!$I$8),0,VLOOKUP($O197,S!$D$9:$AF$10,6,FALSE))</f>
        <v>0</v>
      </c>
      <c r="R197" s="548">
        <f>IF(OR($O197=0,$O197&gt;S!$I$8),0,VLOOKUP($O197,S!$D$9:$AF$10,24,FALSE))</f>
        <v>0</v>
      </c>
      <c r="S197" s="521">
        <f>IF(OR($O197=0,$O197&gt;S!$I$8),0,VLOOKUP($O197,S!$D$9:$AF$10,23,FALSE))</f>
        <v>0</v>
      </c>
      <c r="U197" s="24">
        <f>IF($O197=0,0,IF(V197=0,0,IF(COUNTIF(V$5:V197,V197)&gt;1,0,MAX(U$5:U196)+1)))</f>
        <v>0</v>
      </c>
      <c r="V197" s="521">
        <f>IF(OR($O197=0,$O197&gt;S!$I$8),0,VLOOKUP($O197,S!$D$9:$AF$10,22,FALSE))</f>
        <v>0</v>
      </c>
      <c r="W197" s="601"/>
      <c r="AA197" s="178"/>
      <c r="AB197" s="178"/>
      <c r="AC197" s="594"/>
      <c r="AE197" s="24">
        <f>IF($O197=0,0,IF(AF197=0,0,IF(COUNTIF(AF$5:AF197,AF197)&gt;1,0,MAX(AE$5:AE196)+1)))</f>
        <v>0</v>
      </c>
      <c r="AF197" s="521">
        <f>IF(OR($O197=0,$O197&gt;S!$I$8),0,VLOOKUP($O197,S!$D$9:$AF$10,28,FALSE))</f>
        <v>0</v>
      </c>
      <c r="AG197" s="601"/>
      <c r="AK197" s="178"/>
      <c r="AL197" s="178"/>
      <c r="AM197" s="594"/>
      <c r="AO197" s="24">
        <f>IF($O197=0,0,IF(AP197=0,0,IF(COUNTIF(AP$5:AP197,AP197)&gt;1,0,MAX(AO$5:AO196)+1)))</f>
        <v>0</v>
      </c>
      <c r="AP197" s="521">
        <f>IF(OR($O197=0,$O197&gt;S!$I$8),0,VLOOKUP($O197,S!$D$9:$AF$10,29,FALSE))</f>
        <v>0</v>
      </c>
      <c r="AQ197" s="601"/>
      <c r="AU197" s="178"/>
      <c r="AV197" s="178"/>
      <c r="AW197" s="594"/>
      <c r="AY197" s="24">
        <f>IF($O197=0,0,IF(AZ197=0,0,IF(COUNTIF(AZ$5:AZ197,AZ197)&gt;1,0,MAX(AY$5:AY196)+1)))</f>
        <v>0</v>
      </c>
      <c r="AZ197" s="521">
        <f>IF(OR($O197=0,$O197&gt;S!$I$8),0,VLOOKUP($P197,O!$O$9:$AJ$10,12,FALSE))</f>
        <v>0</v>
      </c>
      <c r="BA197" s="601"/>
      <c r="BE197" s="178"/>
      <c r="BF197" s="178"/>
      <c r="BG197" s="594"/>
    </row>
    <row r="198" spans="3:59" x14ac:dyDescent="0.2">
      <c r="C198" s="599"/>
      <c r="D198" s="599"/>
      <c r="E198" s="599"/>
      <c r="F198" s="599"/>
      <c r="G198" s="599"/>
      <c r="I198" s="534">
        <f t="shared" ref="I198:I261" si="67">YEAR(Q198)</f>
        <v>1900</v>
      </c>
      <c r="J198" s="535">
        <f t="shared" ref="J198:J261" si="68">YEAR(Q198)*10+IF(OR(MONTH(Q198)=1,MONTH(Q198)=2,MONTH(Q198)=3),1,IF(OR(MONTH(Q198)=4,MONTH(Q198)=5,MONTH(Q198)=6),2,IF(OR(MONTH(Q198)=7,MONTH(Q198)=8,MONTH(Q198)=9),3,4)))</f>
        <v>19001</v>
      </c>
      <c r="K198" s="534" t="str">
        <f t="shared" ref="K198:K261" si="69">LEFT(M198,6)</f>
        <v>190001</v>
      </c>
      <c r="L198" s="536">
        <f t="shared" ref="L198:L261" si="70">YEAR(Q198)*100+WEEKNUM(Q198)</f>
        <v>190000</v>
      </c>
      <c r="M198" s="537">
        <f t="shared" ref="M198:M261" si="71">ROUND(YEAR(Q198)*10000+MONTH(Q198)*100+DAY(Q198),0)</f>
        <v>19000100</v>
      </c>
      <c r="N198" s="25">
        <v>194</v>
      </c>
      <c r="O198" s="518">
        <f>IF(N198&gt;S!$I$8,0,N198)</f>
        <v>0</v>
      </c>
      <c r="P198" s="519">
        <f>IF(OR($O198=0,$O198&gt;S!$I$8),0,VLOOKUP($O198,S!$D$9:$AF$10,14,FALSE))</f>
        <v>0</v>
      </c>
      <c r="Q198" s="519">
        <f>IF(OR($O198=0,$O198&gt;S!$I$8),0,VLOOKUP($O198,S!$D$9:$AF$10,6,FALSE))</f>
        <v>0</v>
      </c>
      <c r="R198" s="548">
        <f>IF(OR($O198=0,$O198&gt;S!$I$8),0,VLOOKUP($O198,S!$D$9:$AF$10,24,FALSE))</f>
        <v>0</v>
      </c>
      <c r="S198" s="521">
        <f>IF(OR($O198=0,$O198&gt;S!$I$8),0,VLOOKUP($O198,S!$D$9:$AF$10,23,FALSE))</f>
        <v>0</v>
      </c>
      <c r="U198" s="24">
        <f>IF($O198=0,0,IF(V198=0,0,IF(COUNTIF(V$5:V198,V198)&gt;1,0,MAX(U$5:U197)+1)))</f>
        <v>0</v>
      </c>
      <c r="V198" s="521">
        <f>IF(OR($O198=0,$O198&gt;S!$I$8),0,VLOOKUP($O198,S!$D$9:$AF$10,22,FALSE))</f>
        <v>0</v>
      </c>
      <c r="W198" s="601"/>
      <c r="AA198" s="178"/>
      <c r="AB198" s="178"/>
      <c r="AC198" s="594"/>
      <c r="AE198" s="24">
        <f>IF($O198=0,0,IF(AF198=0,0,IF(COUNTIF(AF$5:AF198,AF198)&gt;1,0,MAX(AE$5:AE197)+1)))</f>
        <v>0</v>
      </c>
      <c r="AF198" s="521">
        <f>IF(OR($O198=0,$O198&gt;S!$I$8),0,VLOOKUP($O198,S!$D$9:$AF$10,28,FALSE))</f>
        <v>0</v>
      </c>
      <c r="AG198" s="601"/>
      <c r="AK198" s="178"/>
      <c r="AL198" s="178"/>
      <c r="AM198" s="594"/>
      <c r="AO198" s="24">
        <f>IF($O198=0,0,IF(AP198=0,0,IF(COUNTIF(AP$5:AP198,AP198)&gt;1,0,MAX(AO$5:AO197)+1)))</f>
        <v>0</v>
      </c>
      <c r="AP198" s="521">
        <f>IF(OR($O198=0,$O198&gt;S!$I$8),0,VLOOKUP($O198,S!$D$9:$AF$10,29,FALSE))</f>
        <v>0</v>
      </c>
      <c r="AQ198" s="601"/>
      <c r="AU198" s="178"/>
      <c r="AV198" s="178"/>
      <c r="AW198" s="594"/>
      <c r="AY198" s="24">
        <f>IF($O198=0,0,IF(AZ198=0,0,IF(COUNTIF(AZ$5:AZ198,AZ198)&gt;1,0,MAX(AY$5:AY197)+1)))</f>
        <v>0</v>
      </c>
      <c r="AZ198" s="521">
        <f>IF(OR($O198=0,$O198&gt;S!$I$8),0,VLOOKUP($P198,O!$O$9:$AJ$10,12,FALSE))</f>
        <v>0</v>
      </c>
      <c r="BA198" s="601"/>
      <c r="BE198" s="178"/>
      <c r="BF198" s="178"/>
      <c r="BG198" s="594"/>
    </row>
    <row r="199" spans="3:59" x14ac:dyDescent="0.2">
      <c r="C199" s="599"/>
      <c r="D199" s="599"/>
      <c r="E199" s="599"/>
      <c r="F199" s="599"/>
      <c r="G199" s="599"/>
      <c r="I199" s="534">
        <f t="shared" si="67"/>
        <v>1900</v>
      </c>
      <c r="J199" s="535">
        <f t="shared" si="68"/>
        <v>19001</v>
      </c>
      <c r="K199" s="534" t="str">
        <f t="shared" si="69"/>
        <v>190001</v>
      </c>
      <c r="L199" s="536">
        <f t="shared" si="70"/>
        <v>190000</v>
      </c>
      <c r="M199" s="537">
        <f t="shared" si="71"/>
        <v>19000100</v>
      </c>
      <c r="N199" s="25">
        <v>195</v>
      </c>
      <c r="O199" s="518">
        <f>IF(N199&gt;S!$I$8,0,N199)</f>
        <v>0</v>
      </c>
      <c r="P199" s="519">
        <f>IF(OR($O199=0,$O199&gt;S!$I$8),0,VLOOKUP($O199,S!$D$9:$AF$10,14,FALSE))</f>
        <v>0</v>
      </c>
      <c r="Q199" s="519">
        <f>IF(OR($O199=0,$O199&gt;S!$I$8),0,VLOOKUP($O199,S!$D$9:$AF$10,6,FALSE))</f>
        <v>0</v>
      </c>
      <c r="R199" s="548">
        <f>IF(OR($O199=0,$O199&gt;S!$I$8),0,VLOOKUP($O199,S!$D$9:$AF$10,24,FALSE))</f>
        <v>0</v>
      </c>
      <c r="S199" s="521">
        <f>IF(OR($O199=0,$O199&gt;S!$I$8),0,VLOOKUP($O199,S!$D$9:$AF$10,23,FALSE))</f>
        <v>0</v>
      </c>
      <c r="U199" s="24">
        <f>IF($O199=0,0,IF(V199=0,0,IF(COUNTIF(V$5:V199,V199)&gt;1,0,MAX(U$5:U198)+1)))</f>
        <v>0</v>
      </c>
      <c r="V199" s="521">
        <f>IF(OR($O199=0,$O199&gt;S!$I$8),0,VLOOKUP($O199,S!$D$9:$AF$10,22,FALSE))</f>
        <v>0</v>
      </c>
      <c r="W199" s="601"/>
      <c r="AA199" s="178"/>
      <c r="AB199" s="178"/>
      <c r="AC199" s="594"/>
      <c r="AE199" s="24">
        <f>IF($O199=0,0,IF(AF199=0,0,IF(COUNTIF(AF$5:AF199,AF199)&gt;1,0,MAX(AE$5:AE198)+1)))</f>
        <v>0</v>
      </c>
      <c r="AF199" s="521">
        <f>IF(OR($O199=0,$O199&gt;S!$I$8),0,VLOOKUP($O199,S!$D$9:$AF$10,28,FALSE))</f>
        <v>0</v>
      </c>
      <c r="AG199" s="601"/>
      <c r="AK199" s="178"/>
      <c r="AL199" s="178"/>
      <c r="AM199" s="594"/>
      <c r="AO199" s="24">
        <f>IF($O199=0,0,IF(AP199=0,0,IF(COUNTIF(AP$5:AP199,AP199)&gt;1,0,MAX(AO$5:AO198)+1)))</f>
        <v>0</v>
      </c>
      <c r="AP199" s="521">
        <f>IF(OR($O199=0,$O199&gt;S!$I$8),0,VLOOKUP($O199,S!$D$9:$AF$10,29,FALSE))</f>
        <v>0</v>
      </c>
      <c r="AQ199" s="601"/>
      <c r="AU199" s="178"/>
      <c r="AV199" s="178"/>
      <c r="AW199" s="594"/>
      <c r="AY199" s="24">
        <f>IF($O199=0,0,IF(AZ199=0,0,IF(COUNTIF(AZ$5:AZ199,AZ199)&gt;1,0,MAX(AY$5:AY198)+1)))</f>
        <v>0</v>
      </c>
      <c r="AZ199" s="521">
        <f>IF(OR($O199=0,$O199&gt;S!$I$8),0,VLOOKUP($P199,O!$O$9:$AJ$10,12,FALSE))</f>
        <v>0</v>
      </c>
      <c r="BA199" s="601"/>
      <c r="BE199" s="178"/>
      <c r="BF199" s="178"/>
      <c r="BG199" s="594"/>
    </row>
    <row r="200" spans="3:59" x14ac:dyDescent="0.2">
      <c r="C200" s="599"/>
      <c r="D200" s="599"/>
      <c r="E200" s="599"/>
      <c r="F200" s="599"/>
      <c r="G200" s="599"/>
      <c r="I200" s="534">
        <f t="shared" si="67"/>
        <v>1900</v>
      </c>
      <c r="J200" s="535">
        <f t="shared" si="68"/>
        <v>19001</v>
      </c>
      <c r="K200" s="534" t="str">
        <f t="shared" si="69"/>
        <v>190001</v>
      </c>
      <c r="L200" s="536">
        <f t="shared" si="70"/>
        <v>190000</v>
      </c>
      <c r="M200" s="537">
        <f t="shared" si="71"/>
        <v>19000100</v>
      </c>
      <c r="N200" s="25">
        <v>196</v>
      </c>
      <c r="O200" s="518">
        <f>IF(N200&gt;S!$I$8,0,N200)</f>
        <v>0</v>
      </c>
      <c r="P200" s="519">
        <f>IF(OR($O200=0,$O200&gt;S!$I$8),0,VLOOKUP($O200,S!$D$9:$AF$10,14,FALSE))</f>
        <v>0</v>
      </c>
      <c r="Q200" s="519">
        <f>IF(OR($O200=0,$O200&gt;S!$I$8),0,VLOOKUP($O200,S!$D$9:$AF$10,6,FALSE))</f>
        <v>0</v>
      </c>
      <c r="R200" s="548">
        <f>IF(OR($O200=0,$O200&gt;S!$I$8),0,VLOOKUP($O200,S!$D$9:$AF$10,24,FALSE))</f>
        <v>0</v>
      </c>
      <c r="S200" s="521">
        <f>IF(OR($O200=0,$O200&gt;S!$I$8),0,VLOOKUP($O200,S!$D$9:$AF$10,23,FALSE))</f>
        <v>0</v>
      </c>
      <c r="U200" s="24">
        <f>IF($O200=0,0,IF(V200=0,0,IF(COUNTIF(V$5:V200,V200)&gt;1,0,MAX(U$5:U199)+1)))</f>
        <v>0</v>
      </c>
      <c r="V200" s="521">
        <f>IF(OR($O200=0,$O200&gt;S!$I$8),0,VLOOKUP($O200,S!$D$9:$AF$10,22,FALSE))</f>
        <v>0</v>
      </c>
      <c r="W200" s="601"/>
      <c r="AA200" s="178"/>
      <c r="AB200" s="178"/>
      <c r="AC200" s="594"/>
      <c r="AE200" s="24">
        <f>IF($O200=0,0,IF(AF200=0,0,IF(COUNTIF(AF$5:AF200,AF200)&gt;1,0,MAX(AE$5:AE199)+1)))</f>
        <v>0</v>
      </c>
      <c r="AF200" s="521">
        <f>IF(OR($O200=0,$O200&gt;S!$I$8),0,VLOOKUP($O200,S!$D$9:$AF$10,28,FALSE))</f>
        <v>0</v>
      </c>
      <c r="AG200" s="601"/>
      <c r="AK200" s="178"/>
      <c r="AL200" s="178"/>
      <c r="AM200" s="594"/>
      <c r="AO200" s="24">
        <f>IF($O200=0,0,IF(AP200=0,0,IF(COUNTIF(AP$5:AP200,AP200)&gt;1,0,MAX(AO$5:AO199)+1)))</f>
        <v>0</v>
      </c>
      <c r="AP200" s="521">
        <f>IF(OR($O200=0,$O200&gt;S!$I$8),0,VLOOKUP($O200,S!$D$9:$AF$10,29,FALSE))</f>
        <v>0</v>
      </c>
      <c r="AQ200" s="601"/>
      <c r="AU200" s="178"/>
      <c r="AV200" s="178"/>
      <c r="AW200" s="594"/>
      <c r="AY200" s="24">
        <f>IF($O200=0,0,IF(AZ200=0,0,IF(COUNTIF(AZ$5:AZ200,AZ200)&gt;1,0,MAX(AY$5:AY199)+1)))</f>
        <v>0</v>
      </c>
      <c r="AZ200" s="521">
        <f>IF(OR($O200=0,$O200&gt;S!$I$8),0,VLOOKUP($P200,O!$O$9:$AJ$10,12,FALSE))</f>
        <v>0</v>
      </c>
      <c r="BA200" s="601"/>
      <c r="BE200" s="178"/>
      <c r="BF200" s="178"/>
      <c r="BG200" s="594"/>
    </row>
    <row r="201" spans="3:59" x14ac:dyDescent="0.2">
      <c r="C201" s="599"/>
      <c r="D201" s="599"/>
      <c r="E201" s="599"/>
      <c r="F201" s="599"/>
      <c r="G201" s="599"/>
      <c r="I201" s="534">
        <f t="shared" si="67"/>
        <v>1900</v>
      </c>
      <c r="J201" s="535">
        <f t="shared" si="68"/>
        <v>19001</v>
      </c>
      <c r="K201" s="534" t="str">
        <f t="shared" si="69"/>
        <v>190001</v>
      </c>
      <c r="L201" s="536">
        <f t="shared" si="70"/>
        <v>190000</v>
      </c>
      <c r="M201" s="537">
        <f t="shared" si="71"/>
        <v>19000100</v>
      </c>
      <c r="N201" s="25">
        <v>197</v>
      </c>
      <c r="O201" s="518">
        <f>IF(N201&gt;S!$I$8,0,N201)</f>
        <v>0</v>
      </c>
      <c r="P201" s="519">
        <f>IF(OR($O201=0,$O201&gt;S!$I$8),0,VLOOKUP($O201,S!$D$9:$AF$10,14,FALSE))</f>
        <v>0</v>
      </c>
      <c r="Q201" s="519">
        <f>IF(OR($O201=0,$O201&gt;S!$I$8),0,VLOOKUP($O201,S!$D$9:$AF$10,6,FALSE))</f>
        <v>0</v>
      </c>
      <c r="R201" s="548">
        <f>IF(OR($O201=0,$O201&gt;S!$I$8),0,VLOOKUP($O201,S!$D$9:$AF$10,24,FALSE))</f>
        <v>0</v>
      </c>
      <c r="S201" s="521">
        <f>IF(OR($O201=0,$O201&gt;S!$I$8),0,VLOOKUP($O201,S!$D$9:$AF$10,23,FALSE))</f>
        <v>0</v>
      </c>
      <c r="U201" s="24">
        <f>IF($O201=0,0,IF(V201=0,0,IF(COUNTIF(V$5:V201,V201)&gt;1,0,MAX(U$5:U200)+1)))</f>
        <v>0</v>
      </c>
      <c r="V201" s="521">
        <f>IF(OR($O201=0,$O201&gt;S!$I$8),0,VLOOKUP($O201,S!$D$9:$AF$10,22,FALSE))</f>
        <v>0</v>
      </c>
      <c r="W201" s="601"/>
      <c r="AA201" s="178"/>
      <c r="AB201" s="178"/>
      <c r="AC201" s="594"/>
      <c r="AE201" s="24">
        <f>IF($O201=0,0,IF(AF201=0,0,IF(COUNTIF(AF$5:AF201,AF201)&gt;1,0,MAX(AE$5:AE200)+1)))</f>
        <v>0</v>
      </c>
      <c r="AF201" s="521">
        <f>IF(OR($O201=0,$O201&gt;S!$I$8),0,VLOOKUP($O201,S!$D$9:$AF$10,28,FALSE))</f>
        <v>0</v>
      </c>
      <c r="AG201" s="601"/>
      <c r="AK201" s="178"/>
      <c r="AL201" s="178"/>
      <c r="AM201" s="594"/>
      <c r="AO201" s="24">
        <f>IF($O201=0,0,IF(AP201=0,0,IF(COUNTIF(AP$5:AP201,AP201)&gt;1,0,MAX(AO$5:AO200)+1)))</f>
        <v>0</v>
      </c>
      <c r="AP201" s="521">
        <f>IF(OR($O201=0,$O201&gt;S!$I$8),0,VLOOKUP($O201,S!$D$9:$AF$10,29,FALSE))</f>
        <v>0</v>
      </c>
      <c r="AQ201" s="601"/>
      <c r="AU201" s="178"/>
      <c r="AV201" s="178"/>
      <c r="AW201" s="594"/>
      <c r="AY201" s="24">
        <f>IF($O201=0,0,IF(AZ201=0,0,IF(COUNTIF(AZ$5:AZ201,AZ201)&gt;1,0,MAX(AY$5:AY200)+1)))</f>
        <v>0</v>
      </c>
      <c r="AZ201" s="521">
        <f>IF(OR($O201=0,$O201&gt;S!$I$8),0,VLOOKUP($P201,O!$O$9:$AJ$10,12,FALSE))</f>
        <v>0</v>
      </c>
      <c r="BA201" s="601"/>
      <c r="BE201" s="178"/>
      <c r="BF201" s="178"/>
      <c r="BG201" s="594"/>
    </row>
    <row r="202" spans="3:59" x14ac:dyDescent="0.2">
      <c r="C202" s="599"/>
      <c r="D202" s="599"/>
      <c r="E202" s="599"/>
      <c r="F202" s="599"/>
      <c r="G202" s="599"/>
      <c r="I202" s="534">
        <f t="shared" si="67"/>
        <v>1900</v>
      </c>
      <c r="J202" s="535">
        <f t="shared" si="68"/>
        <v>19001</v>
      </c>
      <c r="K202" s="534" t="str">
        <f t="shared" si="69"/>
        <v>190001</v>
      </c>
      <c r="L202" s="536">
        <f t="shared" si="70"/>
        <v>190000</v>
      </c>
      <c r="M202" s="537">
        <f t="shared" si="71"/>
        <v>19000100</v>
      </c>
      <c r="N202" s="25">
        <v>198</v>
      </c>
      <c r="O202" s="518">
        <f>IF(N202&gt;S!$I$8,0,N202)</f>
        <v>0</v>
      </c>
      <c r="P202" s="519">
        <f>IF(OR($O202=0,$O202&gt;S!$I$8),0,VLOOKUP($O202,S!$D$9:$AF$10,14,FALSE))</f>
        <v>0</v>
      </c>
      <c r="Q202" s="519">
        <f>IF(OR($O202=0,$O202&gt;S!$I$8),0,VLOOKUP($O202,S!$D$9:$AF$10,6,FALSE))</f>
        <v>0</v>
      </c>
      <c r="R202" s="548">
        <f>IF(OR($O202=0,$O202&gt;S!$I$8),0,VLOOKUP($O202,S!$D$9:$AF$10,24,FALSE))</f>
        <v>0</v>
      </c>
      <c r="S202" s="521">
        <f>IF(OR($O202=0,$O202&gt;S!$I$8),0,VLOOKUP($O202,S!$D$9:$AF$10,23,FALSE))</f>
        <v>0</v>
      </c>
      <c r="U202" s="24">
        <f>IF($O202=0,0,IF(V202=0,0,IF(COUNTIF(V$5:V202,V202)&gt;1,0,MAX(U$5:U201)+1)))</f>
        <v>0</v>
      </c>
      <c r="V202" s="521">
        <f>IF(OR($O202=0,$O202&gt;S!$I$8),0,VLOOKUP($O202,S!$D$9:$AF$10,22,FALSE))</f>
        <v>0</v>
      </c>
      <c r="W202" s="601"/>
      <c r="AA202" s="178"/>
      <c r="AB202" s="178"/>
      <c r="AC202" s="594"/>
      <c r="AE202" s="24">
        <f>IF($O202=0,0,IF(AF202=0,0,IF(COUNTIF(AF$5:AF202,AF202)&gt;1,0,MAX(AE$5:AE201)+1)))</f>
        <v>0</v>
      </c>
      <c r="AF202" s="521">
        <f>IF(OR($O202=0,$O202&gt;S!$I$8),0,VLOOKUP($O202,S!$D$9:$AF$10,28,FALSE))</f>
        <v>0</v>
      </c>
      <c r="AG202" s="601"/>
      <c r="AK202" s="178"/>
      <c r="AL202" s="178"/>
      <c r="AM202" s="594"/>
      <c r="AO202" s="24">
        <f>IF($O202=0,0,IF(AP202=0,0,IF(COUNTIF(AP$5:AP202,AP202)&gt;1,0,MAX(AO$5:AO201)+1)))</f>
        <v>0</v>
      </c>
      <c r="AP202" s="521">
        <f>IF(OR($O202=0,$O202&gt;S!$I$8),0,VLOOKUP($O202,S!$D$9:$AF$10,29,FALSE))</f>
        <v>0</v>
      </c>
      <c r="AQ202" s="601"/>
      <c r="AU202" s="178"/>
      <c r="AV202" s="178"/>
      <c r="AW202" s="594"/>
      <c r="AY202" s="24">
        <f>IF($O202=0,0,IF(AZ202=0,0,IF(COUNTIF(AZ$5:AZ202,AZ202)&gt;1,0,MAX(AY$5:AY201)+1)))</f>
        <v>0</v>
      </c>
      <c r="AZ202" s="521">
        <f>IF(OR($O202=0,$O202&gt;S!$I$8),0,VLOOKUP($P202,O!$O$9:$AJ$10,12,FALSE))</f>
        <v>0</v>
      </c>
      <c r="BA202" s="601"/>
      <c r="BE202" s="178"/>
      <c r="BF202" s="178"/>
      <c r="BG202" s="594"/>
    </row>
    <row r="203" spans="3:59" x14ac:dyDescent="0.2">
      <c r="C203" s="599"/>
      <c r="D203" s="599"/>
      <c r="E203" s="599"/>
      <c r="F203" s="599"/>
      <c r="G203" s="599"/>
      <c r="I203" s="534">
        <f t="shared" si="67"/>
        <v>1900</v>
      </c>
      <c r="J203" s="535">
        <f t="shared" si="68"/>
        <v>19001</v>
      </c>
      <c r="K203" s="534" t="str">
        <f t="shared" si="69"/>
        <v>190001</v>
      </c>
      <c r="L203" s="536">
        <f t="shared" si="70"/>
        <v>190000</v>
      </c>
      <c r="M203" s="537">
        <f t="shared" si="71"/>
        <v>19000100</v>
      </c>
      <c r="N203" s="25">
        <v>199</v>
      </c>
      <c r="O203" s="518">
        <f>IF(N203&gt;S!$I$8,0,N203)</f>
        <v>0</v>
      </c>
      <c r="P203" s="519">
        <f>IF(OR($O203=0,$O203&gt;S!$I$8),0,VLOOKUP($O203,S!$D$9:$AF$10,14,FALSE))</f>
        <v>0</v>
      </c>
      <c r="Q203" s="519">
        <f>IF(OR($O203=0,$O203&gt;S!$I$8),0,VLOOKUP($O203,S!$D$9:$AF$10,6,FALSE))</f>
        <v>0</v>
      </c>
      <c r="R203" s="548">
        <f>IF(OR($O203=0,$O203&gt;S!$I$8),0,VLOOKUP($O203,S!$D$9:$AF$10,24,FALSE))</f>
        <v>0</v>
      </c>
      <c r="S203" s="521">
        <f>IF(OR($O203=0,$O203&gt;S!$I$8),0,VLOOKUP($O203,S!$D$9:$AF$10,23,FALSE))</f>
        <v>0</v>
      </c>
      <c r="U203" s="24">
        <f>IF($O203=0,0,IF(V203=0,0,IF(COUNTIF(V$5:V203,V203)&gt;1,0,MAX(U$5:U202)+1)))</f>
        <v>0</v>
      </c>
      <c r="V203" s="521">
        <f>IF(OR($O203=0,$O203&gt;S!$I$8),0,VLOOKUP($O203,S!$D$9:$AF$10,22,FALSE))</f>
        <v>0</v>
      </c>
      <c r="W203" s="601"/>
      <c r="AA203" s="178"/>
      <c r="AB203" s="178"/>
      <c r="AC203" s="594"/>
      <c r="AE203" s="24">
        <f>IF($O203=0,0,IF(AF203=0,0,IF(COUNTIF(AF$5:AF203,AF203)&gt;1,0,MAX(AE$5:AE202)+1)))</f>
        <v>0</v>
      </c>
      <c r="AF203" s="521">
        <f>IF(OR($O203=0,$O203&gt;S!$I$8),0,VLOOKUP($O203,S!$D$9:$AF$10,28,FALSE))</f>
        <v>0</v>
      </c>
      <c r="AG203" s="601"/>
      <c r="AK203" s="178"/>
      <c r="AL203" s="178"/>
      <c r="AM203" s="594"/>
      <c r="AO203" s="24">
        <f>IF($O203=0,0,IF(AP203=0,0,IF(COUNTIF(AP$5:AP203,AP203)&gt;1,0,MAX(AO$5:AO202)+1)))</f>
        <v>0</v>
      </c>
      <c r="AP203" s="521">
        <f>IF(OR($O203=0,$O203&gt;S!$I$8),0,VLOOKUP($O203,S!$D$9:$AF$10,29,FALSE))</f>
        <v>0</v>
      </c>
      <c r="AQ203" s="601"/>
      <c r="AU203" s="178"/>
      <c r="AV203" s="178"/>
      <c r="AW203" s="594"/>
      <c r="AY203" s="24">
        <f>IF($O203=0,0,IF(AZ203=0,0,IF(COUNTIF(AZ$5:AZ203,AZ203)&gt;1,0,MAX(AY$5:AY202)+1)))</f>
        <v>0</v>
      </c>
      <c r="AZ203" s="521">
        <f>IF(OR($O203=0,$O203&gt;S!$I$8),0,VLOOKUP($P203,O!$O$9:$AJ$10,12,FALSE))</f>
        <v>0</v>
      </c>
      <c r="BA203" s="601"/>
      <c r="BE203" s="178"/>
      <c r="BF203" s="178"/>
      <c r="BG203" s="594"/>
    </row>
    <row r="204" spans="3:59" x14ac:dyDescent="0.2">
      <c r="C204" s="599"/>
      <c r="D204" s="599"/>
      <c r="E204" s="599"/>
      <c r="F204" s="599"/>
      <c r="G204" s="599"/>
      <c r="I204" s="534">
        <f t="shared" si="67"/>
        <v>1900</v>
      </c>
      <c r="J204" s="535">
        <f t="shared" si="68"/>
        <v>19001</v>
      </c>
      <c r="K204" s="534" t="str">
        <f t="shared" si="69"/>
        <v>190001</v>
      </c>
      <c r="L204" s="536">
        <f t="shared" si="70"/>
        <v>190000</v>
      </c>
      <c r="M204" s="537">
        <f t="shared" si="71"/>
        <v>19000100</v>
      </c>
      <c r="N204" s="25">
        <v>200</v>
      </c>
      <c r="O204" s="518">
        <f>IF(N204&gt;S!$I$8,0,N204)</f>
        <v>0</v>
      </c>
      <c r="P204" s="519">
        <f>IF(OR($O204=0,$O204&gt;S!$I$8),0,VLOOKUP($O204,S!$D$9:$AF$10,14,FALSE))</f>
        <v>0</v>
      </c>
      <c r="Q204" s="519">
        <f>IF(OR($O204=0,$O204&gt;S!$I$8),0,VLOOKUP($O204,S!$D$9:$AF$10,6,FALSE))</f>
        <v>0</v>
      </c>
      <c r="R204" s="548">
        <f>IF(OR($O204=0,$O204&gt;S!$I$8),0,VLOOKUP($O204,S!$D$9:$AF$10,24,FALSE))</f>
        <v>0</v>
      </c>
      <c r="S204" s="521">
        <f>IF(OR($O204=0,$O204&gt;S!$I$8),0,VLOOKUP($O204,S!$D$9:$AF$10,23,FALSE))</f>
        <v>0</v>
      </c>
      <c r="U204" s="24">
        <f>IF($O204=0,0,IF(V204=0,0,IF(COUNTIF(V$5:V204,V204)&gt;1,0,MAX(U$5:U203)+1)))</f>
        <v>0</v>
      </c>
      <c r="V204" s="521">
        <f>IF(OR($O204=0,$O204&gt;S!$I$8),0,VLOOKUP($O204,S!$D$9:$AF$10,22,FALSE))</f>
        <v>0</v>
      </c>
      <c r="W204" s="601"/>
      <c r="AA204" s="178"/>
      <c r="AB204" s="178"/>
      <c r="AC204" s="594"/>
      <c r="AE204" s="24">
        <f>IF($O204=0,0,IF(AF204=0,0,IF(COUNTIF(AF$5:AF204,AF204)&gt;1,0,MAX(AE$5:AE203)+1)))</f>
        <v>0</v>
      </c>
      <c r="AF204" s="521">
        <f>IF(OR($O204=0,$O204&gt;S!$I$8),0,VLOOKUP($O204,S!$D$9:$AF$10,28,FALSE))</f>
        <v>0</v>
      </c>
      <c r="AG204" s="601"/>
      <c r="AK204" s="178"/>
      <c r="AL204" s="178"/>
      <c r="AM204" s="594"/>
      <c r="AO204" s="24">
        <f>IF($O204=0,0,IF(AP204=0,0,IF(COUNTIF(AP$5:AP204,AP204)&gt;1,0,MAX(AO$5:AO203)+1)))</f>
        <v>0</v>
      </c>
      <c r="AP204" s="521">
        <f>IF(OR($O204=0,$O204&gt;S!$I$8),0,VLOOKUP($O204,S!$D$9:$AF$10,29,FALSE))</f>
        <v>0</v>
      </c>
      <c r="AQ204" s="601"/>
      <c r="AU204" s="178"/>
      <c r="AV204" s="178"/>
      <c r="AW204" s="594"/>
      <c r="AY204" s="24">
        <f>IF($O204=0,0,IF(AZ204=0,0,IF(COUNTIF(AZ$5:AZ204,AZ204)&gt;1,0,MAX(AY$5:AY203)+1)))</f>
        <v>0</v>
      </c>
      <c r="AZ204" s="521">
        <f>IF(OR($O204=0,$O204&gt;S!$I$8),0,VLOOKUP($P204,O!$O$9:$AJ$10,12,FALSE))</f>
        <v>0</v>
      </c>
      <c r="BA204" s="601"/>
      <c r="BE204" s="178"/>
      <c r="BF204" s="178"/>
      <c r="BG204" s="594"/>
    </row>
    <row r="205" spans="3:59" x14ac:dyDescent="0.2">
      <c r="C205" s="599"/>
      <c r="D205" s="599"/>
      <c r="E205" s="599"/>
      <c r="F205" s="599"/>
      <c r="G205" s="599"/>
      <c r="I205" s="534">
        <f t="shared" si="67"/>
        <v>1900</v>
      </c>
      <c r="J205" s="535">
        <f t="shared" si="68"/>
        <v>19001</v>
      </c>
      <c r="K205" s="534" t="str">
        <f t="shared" si="69"/>
        <v>190001</v>
      </c>
      <c r="L205" s="536">
        <f t="shared" si="70"/>
        <v>190000</v>
      </c>
      <c r="M205" s="537">
        <f t="shared" si="71"/>
        <v>19000100</v>
      </c>
      <c r="N205" s="25">
        <v>201</v>
      </c>
      <c r="O205" s="518">
        <f>IF(N205&gt;S!$I$8,0,N205)</f>
        <v>0</v>
      </c>
      <c r="P205" s="519">
        <f>IF(OR($O205=0,$O205&gt;S!$I$8),0,VLOOKUP($O205,S!$D$9:$AF$10,14,FALSE))</f>
        <v>0</v>
      </c>
      <c r="Q205" s="519">
        <f>IF(OR($O205=0,$O205&gt;S!$I$8),0,VLOOKUP($O205,S!$D$9:$AF$10,6,FALSE))</f>
        <v>0</v>
      </c>
      <c r="R205" s="548">
        <f>IF(OR($O205=0,$O205&gt;S!$I$8),0,VLOOKUP($O205,S!$D$9:$AF$10,24,FALSE))</f>
        <v>0</v>
      </c>
      <c r="S205" s="521">
        <f>IF(OR($O205=0,$O205&gt;S!$I$8),0,VLOOKUP($O205,S!$D$9:$AF$10,23,FALSE))</f>
        <v>0</v>
      </c>
      <c r="U205" s="24">
        <f>IF($O205=0,0,IF(V205=0,0,IF(COUNTIF(V$5:V205,V205)&gt;1,0,MAX(U$5:U204)+1)))</f>
        <v>0</v>
      </c>
      <c r="V205" s="521">
        <f>IF(OR($O205=0,$O205&gt;S!$I$8),0,VLOOKUP($O205,S!$D$9:$AF$10,22,FALSE))</f>
        <v>0</v>
      </c>
      <c r="W205" s="601"/>
      <c r="AA205" s="178"/>
      <c r="AB205" s="178"/>
      <c r="AC205" s="594"/>
      <c r="AE205" s="24">
        <f>IF($O205=0,0,IF(AF205=0,0,IF(COUNTIF(AF$5:AF205,AF205)&gt;1,0,MAX(AE$5:AE204)+1)))</f>
        <v>0</v>
      </c>
      <c r="AF205" s="521">
        <f>IF(OR($O205=0,$O205&gt;S!$I$8),0,VLOOKUP($O205,S!$D$9:$AF$10,28,FALSE))</f>
        <v>0</v>
      </c>
      <c r="AG205" s="601"/>
      <c r="AK205" s="178"/>
      <c r="AL205" s="178"/>
      <c r="AM205" s="594"/>
      <c r="AO205" s="24">
        <f>IF($O205=0,0,IF(AP205=0,0,IF(COUNTIF(AP$5:AP205,AP205)&gt;1,0,MAX(AO$5:AO204)+1)))</f>
        <v>0</v>
      </c>
      <c r="AP205" s="521">
        <f>IF(OR($O205=0,$O205&gt;S!$I$8),0,VLOOKUP($O205,S!$D$9:$AF$10,29,FALSE))</f>
        <v>0</v>
      </c>
      <c r="AQ205" s="601"/>
      <c r="AU205" s="178"/>
      <c r="AV205" s="178"/>
      <c r="AW205" s="594"/>
      <c r="AY205" s="24">
        <f>IF($O205=0,0,IF(AZ205=0,0,IF(COUNTIF(AZ$5:AZ205,AZ205)&gt;1,0,MAX(AY$5:AY204)+1)))</f>
        <v>0</v>
      </c>
      <c r="AZ205" s="521">
        <f>IF(OR($O205=0,$O205&gt;S!$I$8),0,VLOOKUP($P205,O!$O$9:$AJ$10,12,FALSE))</f>
        <v>0</v>
      </c>
      <c r="BA205" s="601"/>
      <c r="BE205" s="178"/>
      <c r="BF205" s="178"/>
      <c r="BG205" s="594"/>
    </row>
    <row r="206" spans="3:59" x14ac:dyDescent="0.2">
      <c r="C206" s="599"/>
      <c r="D206" s="599"/>
      <c r="E206" s="599"/>
      <c r="F206" s="599"/>
      <c r="G206" s="599"/>
      <c r="I206" s="534">
        <f t="shared" si="67"/>
        <v>1900</v>
      </c>
      <c r="J206" s="535">
        <f t="shared" si="68"/>
        <v>19001</v>
      </c>
      <c r="K206" s="534" t="str">
        <f t="shared" si="69"/>
        <v>190001</v>
      </c>
      <c r="L206" s="536">
        <f t="shared" si="70"/>
        <v>190000</v>
      </c>
      <c r="M206" s="537">
        <f t="shared" si="71"/>
        <v>19000100</v>
      </c>
      <c r="N206" s="25">
        <v>202</v>
      </c>
      <c r="O206" s="518">
        <f>IF(N206&gt;S!$I$8,0,N206)</f>
        <v>0</v>
      </c>
      <c r="P206" s="519">
        <f>IF(OR($O206=0,$O206&gt;S!$I$8),0,VLOOKUP($O206,S!$D$9:$AF$10,14,FALSE))</f>
        <v>0</v>
      </c>
      <c r="Q206" s="519">
        <f>IF(OR($O206=0,$O206&gt;S!$I$8),0,VLOOKUP($O206,S!$D$9:$AF$10,6,FALSE))</f>
        <v>0</v>
      </c>
      <c r="R206" s="548">
        <f>IF(OR($O206=0,$O206&gt;S!$I$8),0,VLOOKUP($O206,S!$D$9:$AF$10,24,FALSE))</f>
        <v>0</v>
      </c>
      <c r="S206" s="521">
        <f>IF(OR($O206=0,$O206&gt;S!$I$8),0,VLOOKUP($O206,S!$D$9:$AF$10,23,FALSE))</f>
        <v>0</v>
      </c>
      <c r="U206" s="24">
        <f>IF($O206=0,0,IF(V206=0,0,IF(COUNTIF(V$5:V206,V206)&gt;1,0,MAX(U$5:U205)+1)))</f>
        <v>0</v>
      </c>
      <c r="V206" s="521">
        <f>IF(OR($O206=0,$O206&gt;S!$I$8),0,VLOOKUP($O206,S!$D$9:$AF$10,22,FALSE))</f>
        <v>0</v>
      </c>
      <c r="W206" s="601"/>
      <c r="AA206" s="178"/>
      <c r="AB206" s="178"/>
      <c r="AC206" s="594"/>
      <c r="AE206" s="24">
        <f>IF($O206=0,0,IF(AF206=0,0,IF(COUNTIF(AF$5:AF206,AF206)&gt;1,0,MAX(AE$5:AE205)+1)))</f>
        <v>0</v>
      </c>
      <c r="AF206" s="521">
        <f>IF(OR($O206=0,$O206&gt;S!$I$8),0,VLOOKUP($O206,S!$D$9:$AF$10,28,FALSE))</f>
        <v>0</v>
      </c>
      <c r="AG206" s="601"/>
      <c r="AK206" s="178"/>
      <c r="AL206" s="178"/>
      <c r="AM206" s="594"/>
      <c r="AO206" s="24">
        <f>IF($O206=0,0,IF(AP206=0,0,IF(COUNTIF(AP$5:AP206,AP206)&gt;1,0,MAX(AO$5:AO205)+1)))</f>
        <v>0</v>
      </c>
      <c r="AP206" s="521">
        <f>IF(OR($O206=0,$O206&gt;S!$I$8),0,VLOOKUP($O206,S!$D$9:$AF$10,29,FALSE))</f>
        <v>0</v>
      </c>
      <c r="AQ206" s="601"/>
      <c r="AU206" s="178"/>
      <c r="AV206" s="178"/>
      <c r="AW206" s="594"/>
      <c r="AY206" s="24">
        <f>IF($O206=0,0,IF(AZ206=0,0,IF(COUNTIF(AZ$5:AZ206,AZ206)&gt;1,0,MAX(AY$5:AY205)+1)))</f>
        <v>0</v>
      </c>
      <c r="AZ206" s="521">
        <f>IF(OR($O206=0,$O206&gt;S!$I$8),0,VLOOKUP($P206,O!$O$9:$AJ$10,12,FALSE))</f>
        <v>0</v>
      </c>
      <c r="BA206" s="601"/>
      <c r="BE206" s="178"/>
      <c r="BF206" s="178"/>
      <c r="BG206" s="594"/>
    </row>
    <row r="207" spans="3:59" x14ac:dyDescent="0.2">
      <c r="C207" s="599"/>
      <c r="D207" s="599"/>
      <c r="E207" s="599"/>
      <c r="F207" s="599"/>
      <c r="G207" s="599"/>
      <c r="I207" s="534">
        <f t="shared" si="67"/>
        <v>1900</v>
      </c>
      <c r="J207" s="535">
        <f t="shared" si="68"/>
        <v>19001</v>
      </c>
      <c r="K207" s="534" t="str">
        <f t="shared" si="69"/>
        <v>190001</v>
      </c>
      <c r="L207" s="536">
        <f t="shared" si="70"/>
        <v>190000</v>
      </c>
      <c r="M207" s="537">
        <f t="shared" si="71"/>
        <v>19000100</v>
      </c>
      <c r="N207" s="25">
        <v>203</v>
      </c>
      <c r="O207" s="518">
        <f>IF(N207&gt;S!$I$8,0,N207)</f>
        <v>0</v>
      </c>
      <c r="P207" s="519">
        <f>IF(OR($O207=0,$O207&gt;S!$I$8),0,VLOOKUP($O207,S!$D$9:$AF$10,14,FALSE))</f>
        <v>0</v>
      </c>
      <c r="Q207" s="519">
        <f>IF(OR($O207=0,$O207&gt;S!$I$8),0,VLOOKUP($O207,S!$D$9:$AF$10,6,FALSE))</f>
        <v>0</v>
      </c>
      <c r="R207" s="548">
        <f>IF(OR($O207=0,$O207&gt;S!$I$8),0,VLOOKUP($O207,S!$D$9:$AF$10,24,FALSE))</f>
        <v>0</v>
      </c>
      <c r="S207" s="521">
        <f>IF(OR($O207=0,$O207&gt;S!$I$8),0,VLOOKUP($O207,S!$D$9:$AF$10,23,FALSE))</f>
        <v>0</v>
      </c>
      <c r="U207" s="24">
        <f>IF($O207=0,0,IF(V207=0,0,IF(COUNTIF(V$5:V207,V207)&gt;1,0,MAX(U$5:U206)+1)))</f>
        <v>0</v>
      </c>
      <c r="V207" s="521">
        <f>IF(OR($O207=0,$O207&gt;S!$I$8),0,VLOOKUP($O207,S!$D$9:$AF$10,22,FALSE))</f>
        <v>0</v>
      </c>
      <c r="W207" s="601"/>
      <c r="AA207" s="178"/>
      <c r="AB207" s="178"/>
      <c r="AC207" s="594"/>
      <c r="AE207" s="24">
        <f>IF($O207=0,0,IF(AF207=0,0,IF(COUNTIF(AF$5:AF207,AF207)&gt;1,0,MAX(AE$5:AE206)+1)))</f>
        <v>0</v>
      </c>
      <c r="AF207" s="521">
        <f>IF(OR($O207=0,$O207&gt;S!$I$8),0,VLOOKUP($O207,S!$D$9:$AF$10,28,FALSE))</f>
        <v>0</v>
      </c>
      <c r="AG207" s="601"/>
      <c r="AK207" s="178"/>
      <c r="AL207" s="178"/>
      <c r="AM207" s="594"/>
      <c r="AO207" s="24">
        <f>IF($O207=0,0,IF(AP207=0,0,IF(COUNTIF(AP$5:AP207,AP207)&gt;1,0,MAX(AO$5:AO206)+1)))</f>
        <v>0</v>
      </c>
      <c r="AP207" s="521">
        <f>IF(OR($O207=0,$O207&gt;S!$I$8),0,VLOOKUP($O207,S!$D$9:$AF$10,29,FALSE))</f>
        <v>0</v>
      </c>
      <c r="AQ207" s="601"/>
      <c r="AU207" s="178"/>
      <c r="AV207" s="178"/>
      <c r="AW207" s="594"/>
      <c r="AY207" s="24">
        <f>IF($O207=0,0,IF(AZ207=0,0,IF(COUNTIF(AZ$5:AZ207,AZ207)&gt;1,0,MAX(AY$5:AY206)+1)))</f>
        <v>0</v>
      </c>
      <c r="AZ207" s="521">
        <f>IF(OR($O207=0,$O207&gt;S!$I$8),0,VLOOKUP($P207,O!$O$9:$AJ$10,12,FALSE))</f>
        <v>0</v>
      </c>
      <c r="BA207" s="601"/>
      <c r="BE207" s="178"/>
      <c r="BF207" s="178"/>
      <c r="BG207" s="594"/>
    </row>
    <row r="208" spans="3:59" x14ac:dyDescent="0.2">
      <c r="C208" s="599"/>
      <c r="D208" s="599"/>
      <c r="E208" s="599"/>
      <c r="F208" s="599"/>
      <c r="G208" s="599"/>
      <c r="I208" s="534">
        <f t="shared" si="67"/>
        <v>1900</v>
      </c>
      <c r="J208" s="535">
        <f t="shared" si="68"/>
        <v>19001</v>
      </c>
      <c r="K208" s="534" t="str">
        <f t="shared" si="69"/>
        <v>190001</v>
      </c>
      <c r="L208" s="536">
        <f t="shared" si="70"/>
        <v>190000</v>
      </c>
      <c r="M208" s="537">
        <f t="shared" si="71"/>
        <v>19000100</v>
      </c>
      <c r="N208" s="25">
        <v>204</v>
      </c>
      <c r="O208" s="518">
        <f>IF(N208&gt;S!$I$8,0,N208)</f>
        <v>0</v>
      </c>
      <c r="P208" s="519">
        <f>IF(OR($O208=0,$O208&gt;S!$I$8),0,VLOOKUP($O208,S!$D$9:$AF$10,14,FALSE))</f>
        <v>0</v>
      </c>
      <c r="Q208" s="519">
        <f>IF(OR($O208=0,$O208&gt;S!$I$8),0,VLOOKUP($O208,S!$D$9:$AF$10,6,FALSE))</f>
        <v>0</v>
      </c>
      <c r="R208" s="548">
        <f>IF(OR($O208=0,$O208&gt;S!$I$8),0,VLOOKUP($O208,S!$D$9:$AF$10,24,FALSE))</f>
        <v>0</v>
      </c>
      <c r="S208" s="521">
        <f>IF(OR($O208=0,$O208&gt;S!$I$8),0,VLOOKUP($O208,S!$D$9:$AF$10,23,FALSE))</f>
        <v>0</v>
      </c>
      <c r="U208" s="24">
        <f>IF($O208=0,0,IF(V208=0,0,IF(COUNTIF(V$5:V208,V208)&gt;1,0,MAX(U$5:U207)+1)))</f>
        <v>0</v>
      </c>
      <c r="V208" s="521">
        <f>IF(OR($O208=0,$O208&gt;S!$I$8),0,VLOOKUP($O208,S!$D$9:$AF$10,22,FALSE))</f>
        <v>0</v>
      </c>
      <c r="W208" s="601"/>
      <c r="AA208" s="178"/>
      <c r="AB208" s="178"/>
      <c r="AC208" s="594"/>
      <c r="AE208" s="24">
        <f>IF($O208=0,0,IF(AF208=0,0,IF(COUNTIF(AF$5:AF208,AF208)&gt;1,0,MAX(AE$5:AE207)+1)))</f>
        <v>0</v>
      </c>
      <c r="AF208" s="521">
        <f>IF(OR($O208=0,$O208&gt;S!$I$8),0,VLOOKUP($O208,S!$D$9:$AF$10,28,FALSE))</f>
        <v>0</v>
      </c>
      <c r="AG208" s="601"/>
      <c r="AK208" s="178"/>
      <c r="AL208" s="178"/>
      <c r="AM208" s="594"/>
      <c r="AO208" s="24">
        <f>IF($O208=0,0,IF(AP208=0,0,IF(COUNTIF(AP$5:AP208,AP208)&gt;1,0,MAX(AO$5:AO207)+1)))</f>
        <v>0</v>
      </c>
      <c r="AP208" s="521">
        <f>IF(OR($O208=0,$O208&gt;S!$I$8),0,VLOOKUP($O208,S!$D$9:$AF$10,29,FALSE))</f>
        <v>0</v>
      </c>
      <c r="AQ208" s="601"/>
      <c r="AU208" s="178"/>
      <c r="AV208" s="178"/>
      <c r="AW208" s="594"/>
      <c r="AY208" s="24">
        <f>IF($O208=0,0,IF(AZ208=0,0,IF(COUNTIF(AZ$5:AZ208,AZ208)&gt;1,0,MAX(AY$5:AY207)+1)))</f>
        <v>0</v>
      </c>
      <c r="AZ208" s="521">
        <f>IF(OR($O208=0,$O208&gt;S!$I$8),0,VLOOKUP($P208,O!$O$9:$AJ$10,12,FALSE))</f>
        <v>0</v>
      </c>
      <c r="BA208" s="601"/>
      <c r="BE208" s="178"/>
      <c r="BF208" s="178"/>
      <c r="BG208" s="594"/>
    </row>
    <row r="209" spans="3:59" x14ac:dyDescent="0.2">
      <c r="C209" s="599"/>
      <c r="D209" s="599"/>
      <c r="E209" s="599"/>
      <c r="F209" s="599"/>
      <c r="G209" s="599"/>
      <c r="I209" s="534">
        <f t="shared" si="67"/>
        <v>1900</v>
      </c>
      <c r="J209" s="535">
        <f t="shared" si="68"/>
        <v>19001</v>
      </c>
      <c r="K209" s="534" t="str">
        <f t="shared" si="69"/>
        <v>190001</v>
      </c>
      <c r="L209" s="536">
        <f t="shared" si="70"/>
        <v>190000</v>
      </c>
      <c r="M209" s="537">
        <f t="shared" si="71"/>
        <v>19000100</v>
      </c>
      <c r="N209" s="25">
        <v>205</v>
      </c>
      <c r="O209" s="518">
        <f>IF(N209&gt;S!$I$8,0,N209)</f>
        <v>0</v>
      </c>
      <c r="P209" s="519">
        <f>IF(OR($O209=0,$O209&gt;S!$I$8),0,VLOOKUP($O209,S!$D$9:$AF$10,14,FALSE))</f>
        <v>0</v>
      </c>
      <c r="Q209" s="519">
        <f>IF(OR($O209=0,$O209&gt;S!$I$8),0,VLOOKUP($O209,S!$D$9:$AF$10,6,FALSE))</f>
        <v>0</v>
      </c>
      <c r="R209" s="548">
        <f>IF(OR($O209=0,$O209&gt;S!$I$8),0,VLOOKUP($O209,S!$D$9:$AF$10,24,FALSE))</f>
        <v>0</v>
      </c>
      <c r="S209" s="521">
        <f>IF(OR($O209=0,$O209&gt;S!$I$8),0,VLOOKUP($O209,S!$D$9:$AF$10,23,FALSE))</f>
        <v>0</v>
      </c>
      <c r="U209" s="24">
        <f>IF($O209=0,0,IF(V209=0,0,IF(COUNTIF(V$5:V209,V209)&gt;1,0,MAX(U$5:U208)+1)))</f>
        <v>0</v>
      </c>
      <c r="V209" s="521">
        <f>IF(OR($O209=0,$O209&gt;S!$I$8),0,VLOOKUP($O209,S!$D$9:$AF$10,22,FALSE))</f>
        <v>0</v>
      </c>
      <c r="W209" s="601"/>
      <c r="AA209" s="178"/>
      <c r="AB209" s="178"/>
      <c r="AC209" s="594"/>
      <c r="AE209" s="24">
        <f>IF($O209=0,0,IF(AF209=0,0,IF(COUNTIF(AF$5:AF209,AF209)&gt;1,0,MAX(AE$5:AE208)+1)))</f>
        <v>0</v>
      </c>
      <c r="AF209" s="521">
        <f>IF(OR($O209=0,$O209&gt;S!$I$8),0,VLOOKUP($O209,S!$D$9:$AF$10,28,FALSE))</f>
        <v>0</v>
      </c>
      <c r="AG209" s="601"/>
      <c r="AK209" s="178"/>
      <c r="AL209" s="178"/>
      <c r="AM209" s="594"/>
      <c r="AO209" s="24">
        <f>IF($O209=0,0,IF(AP209=0,0,IF(COUNTIF(AP$5:AP209,AP209)&gt;1,0,MAX(AO$5:AO208)+1)))</f>
        <v>0</v>
      </c>
      <c r="AP209" s="521">
        <f>IF(OR($O209=0,$O209&gt;S!$I$8),0,VLOOKUP($O209,S!$D$9:$AF$10,29,FALSE))</f>
        <v>0</v>
      </c>
      <c r="AQ209" s="601"/>
      <c r="AU209" s="178"/>
      <c r="AV209" s="178"/>
      <c r="AW209" s="594"/>
      <c r="AY209" s="24">
        <f>IF($O209=0,0,IF(AZ209=0,0,IF(COUNTIF(AZ$5:AZ209,AZ209)&gt;1,0,MAX(AY$5:AY208)+1)))</f>
        <v>0</v>
      </c>
      <c r="AZ209" s="521">
        <f>IF(OR($O209=0,$O209&gt;S!$I$8),0,VLOOKUP($P209,O!$O$9:$AJ$10,12,FALSE))</f>
        <v>0</v>
      </c>
      <c r="BA209" s="601"/>
      <c r="BE209" s="178"/>
      <c r="BF209" s="178"/>
      <c r="BG209" s="594"/>
    </row>
    <row r="210" spans="3:59" x14ac:dyDescent="0.2">
      <c r="C210" s="599"/>
      <c r="D210" s="599"/>
      <c r="E210" s="599"/>
      <c r="F210" s="599"/>
      <c r="G210" s="599"/>
      <c r="I210" s="534">
        <f t="shared" si="67"/>
        <v>1900</v>
      </c>
      <c r="J210" s="535">
        <f t="shared" si="68"/>
        <v>19001</v>
      </c>
      <c r="K210" s="534" t="str">
        <f t="shared" si="69"/>
        <v>190001</v>
      </c>
      <c r="L210" s="536">
        <f t="shared" si="70"/>
        <v>190000</v>
      </c>
      <c r="M210" s="537">
        <f t="shared" si="71"/>
        <v>19000100</v>
      </c>
      <c r="N210" s="25">
        <v>206</v>
      </c>
      <c r="O210" s="518">
        <f>IF(N210&gt;S!$I$8,0,N210)</f>
        <v>0</v>
      </c>
      <c r="P210" s="519">
        <f>IF(OR($O210=0,$O210&gt;S!$I$8),0,VLOOKUP($O210,S!$D$9:$AF$10,14,FALSE))</f>
        <v>0</v>
      </c>
      <c r="Q210" s="519">
        <f>IF(OR($O210=0,$O210&gt;S!$I$8),0,VLOOKUP($O210,S!$D$9:$AF$10,6,FALSE))</f>
        <v>0</v>
      </c>
      <c r="R210" s="548">
        <f>IF(OR($O210=0,$O210&gt;S!$I$8),0,VLOOKUP($O210,S!$D$9:$AF$10,24,FALSE))</f>
        <v>0</v>
      </c>
      <c r="S210" s="521">
        <f>IF(OR($O210=0,$O210&gt;S!$I$8),0,VLOOKUP($O210,S!$D$9:$AF$10,23,FALSE))</f>
        <v>0</v>
      </c>
      <c r="U210" s="24">
        <f>IF($O210=0,0,IF(V210=0,0,IF(COUNTIF(V$5:V210,V210)&gt;1,0,MAX(U$5:U209)+1)))</f>
        <v>0</v>
      </c>
      <c r="V210" s="521">
        <f>IF(OR($O210=0,$O210&gt;S!$I$8),0,VLOOKUP($O210,S!$D$9:$AF$10,22,FALSE))</f>
        <v>0</v>
      </c>
      <c r="W210" s="601"/>
      <c r="AA210" s="178"/>
      <c r="AB210" s="178"/>
      <c r="AC210" s="594"/>
      <c r="AE210" s="24">
        <f>IF($O210=0,0,IF(AF210=0,0,IF(COUNTIF(AF$5:AF210,AF210)&gt;1,0,MAX(AE$5:AE209)+1)))</f>
        <v>0</v>
      </c>
      <c r="AF210" s="521">
        <f>IF(OR($O210=0,$O210&gt;S!$I$8),0,VLOOKUP($O210,S!$D$9:$AF$10,28,FALSE))</f>
        <v>0</v>
      </c>
      <c r="AG210" s="601"/>
      <c r="AK210" s="178"/>
      <c r="AL210" s="178"/>
      <c r="AM210" s="594"/>
      <c r="AO210" s="24">
        <f>IF($O210=0,0,IF(AP210=0,0,IF(COUNTIF(AP$5:AP210,AP210)&gt;1,0,MAX(AO$5:AO209)+1)))</f>
        <v>0</v>
      </c>
      <c r="AP210" s="521">
        <f>IF(OR($O210=0,$O210&gt;S!$I$8),0,VLOOKUP($O210,S!$D$9:$AF$10,29,FALSE))</f>
        <v>0</v>
      </c>
      <c r="AQ210" s="601"/>
      <c r="AU210" s="178"/>
      <c r="AV210" s="178"/>
      <c r="AW210" s="594"/>
      <c r="AY210" s="24">
        <f>IF($O210=0,0,IF(AZ210=0,0,IF(COUNTIF(AZ$5:AZ210,AZ210)&gt;1,0,MAX(AY$5:AY209)+1)))</f>
        <v>0</v>
      </c>
      <c r="AZ210" s="521">
        <f>IF(OR($O210=0,$O210&gt;S!$I$8),0,VLOOKUP($P210,O!$O$9:$AJ$10,12,FALSE))</f>
        <v>0</v>
      </c>
      <c r="BA210" s="601"/>
      <c r="BE210" s="178"/>
      <c r="BF210" s="178"/>
      <c r="BG210" s="594"/>
    </row>
    <row r="211" spans="3:59" x14ac:dyDescent="0.2">
      <c r="C211" s="599"/>
      <c r="D211" s="599"/>
      <c r="E211" s="599"/>
      <c r="F211" s="599"/>
      <c r="G211" s="599"/>
      <c r="I211" s="534">
        <f t="shared" si="67"/>
        <v>1900</v>
      </c>
      <c r="J211" s="535">
        <f t="shared" si="68"/>
        <v>19001</v>
      </c>
      <c r="K211" s="534" t="str">
        <f t="shared" si="69"/>
        <v>190001</v>
      </c>
      <c r="L211" s="536">
        <f t="shared" si="70"/>
        <v>190000</v>
      </c>
      <c r="M211" s="537">
        <f t="shared" si="71"/>
        <v>19000100</v>
      </c>
      <c r="N211" s="25">
        <v>207</v>
      </c>
      <c r="O211" s="518">
        <f>IF(N211&gt;S!$I$8,0,N211)</f>
        <v>0</v>
      </c>
      <c r="P211" s="519">
        <f>IF(OR($O211=0,$O211&gt;S!$I$8),0,VLOOKUP($O211,S!$D$9:$AF$10,14,FALSE))</f>
        <v>0</v>
      </c>
      <c r="Q211" s="519">
        <f>IF(OR($O211=0,$O211&gt;S!$I$8),0,VLOOKUP($O211,S!$D$9:$AF$10,6,FALSE))</f>
        <v>0</v>
      </c>
      <c r="R211" s="548">
        <f>IF(OR($O211=0,$O211&gt;S!$I$8),0,VLOOKUP($O211,S!$D$9:$AF$10,24,FALSE))</f>
        <v>0</v>
      </c>
      <c r="S211" s="521">
        <f>IF(OR($O211=0,$O211&gt;S!$I$8),0,VLOOKUP($O211,S!$D$9:$AF$10,23,FALSE))</f>
        <v>0</v>
      </c>
      <c r="U211" s="24">
        <f>IF($O211=0,0,IF(V211=0,0,IF(COUNTIF(V$5:V211,V211)&gt;1,0,MAX(U$5:U210)+1)))</f>
        <v>0</v>
      </c>
      <c r="V211" s="521">
        <f>IF(OR($O211=0,$O211&gt;S!$I$8),0,VLOOKUP($O211,S!$D$9:$AF$10,22,FALSE))</f>
        <v>0</v>
      </c>
      <c r="W211" s="601"/>
      <c r="AA211" s="178"/>
      <c r="AB211" s="178"/>
      <c r="AC211" s="594"/>
      <c r="AE211" s="24">
        <f>IF($O211=0,0,IF(AF211=0,0,IF(COUNTIF(AF$5:AF211,AF211)&gt;1,0,MAX(AE$5:AE210)+1)))</f>
        <v>0</v>
      </c>
      <c r="AF211" s="521">
        <f>IF(OR($O211=0,$O211&gt;S!$I$8),0,VLOOKUP($O211,S!$D$9:$AF$10,28,FALSE))</f>
        <v>0</v>
      </c>
      <c r="AG211" s="601"/>
      <c r="AK211" s="178"/>
      <c r="AL211" s="178"/>
      <c r="AM211" s="594"/>
      <c r="AO211" s="24">
        <f>IF($O211=0,0,IF(AP211=0,0,IF(COUNTIF(AP$5:AP211,AP211)&gt;1,0,MAX(AO$5:AO210)+1)))</f>
        <v>0</v>
      </c>
      <c r="AP211" s="521">
        <f>IF(OR($O211=0,$O211&gt;S!$I$8),0,VLOOKUP($O211,S!$D$9:$AF$10,29,FALSE))</f>
        <v>0</v>
      </c>
      <c r="AQ211" s="601"/>
      <c r="AU211" s="178"/>
      <c r="AV211" s="178"/>
      <c r="AW211" s="594"/>
      <c r="AY211" s="24">
        <f>IF($O211=0,0,IF(AZ211=0,0,IF(COUNTIF(AZ$5:AZ211,AZ211)&gt;1,0,MAX(AY$5:AY210)+1)))</f>
        <v>0</v>
      </c>
      <c r="AZ211" s="521">
        <f>IF(OR($O211=0,$O211&gt;S!$I$8),0,VLOOKUP($P211,O!$O$9:$AJ$10,12,FALSE))</f>
        <v>0</v>
      </c>
      <c r="BA211" s="601"/>
      <c r="BE211" s="178"/>
      <c r="BF211" s="178"/>
      <c r="BG211" s="594"/>
    </row>
    <row r="212" spans="3:59" x14ac:dyDescent="0.2">
      <c r="C212" s="599"/>
      <c r="D212" s="599"/>
      <c r="E212" s="599"/>
      <c r="F212" s="599"/>
      <c r="G212" s="599"/>
      <c r="I212" s="534">
        <f t="shared" si="67"/>
        <v>1900</v>
      </c>
      <c r="J212" s="535">
        <f t="shared" si="68"/>
        <v>19001</v>
      </c>
      <c r="K212" s="534" t="str">
        <f t="shared" si="69"/>
        <v>190001</v>
      </c>
      <c r="L212" s="536">
        <f t="shared" si="70"/>
        <v>190000</v>
      </c>
      <c r="M212" s="537">
        <f t="shared" si="71"/>
        <v>19000100</v>
      </c>
      <c r="N212" s="25">
        <v>208</v>
      </c>
      <c r="O212" s="518">
        <f>IF(N212&gt;S!$I$8,0,N212)</f>
        <v>0</v>
      </c>
      <c r="P212" s="519">
        <f>IF(OR($O212=0,$O212&gt;S!$I$8),0,VLOOKUP($O212,S!$D$9:$AF$10,14,FALSE))</f>
        <v>0</v>
      </c>
      <c r="Q212" s="519">
        <f>IF(OR($O212=0,$O212&gt;S!$I$8),0,VLOOKUP($O212,S!$D$9:$AF$10,6,FALSE))</f>
        <v>0</v>
      </c>
      <c r="R212" s="548">
        <f>IF(OR($O212=0,$O212&gt;S!$I$8),0,VLOOKUP($O212,S!$D$9:$AF$10,24,FALSE))</f>
        <v>0</v>
      </c>
      <c r="S212" s="521">
        <f>IF(OR($O212=0,$O212&gt;S!$I$8),0,VLOOKUP($O212,S!$D$9:$AF$10,23,FALSE))</f>
        <v>0</v>
      </c>
      <c r="U212" s="24">
        <f>IF($O212=0,0,IF(V212=0,0,IF(COUNTIF(V$5:V212,V212)&gt;1,0,MAX(U$5:U211)+1)))</f>
        <v>0</v>
      </c>
      <c r="V212" s="521">
        <f>IF(OR($O212=0,$O212&gt;S!$I$8),0,VLOOKUP($O212,S!$D$9:$AF$10,22,FALSE))</f>
        <v>0</v>
      </c>
      <c r="W212" s="601"/>
      <c r="AA212" s="178"/>
      <c r="AB212" s="178"/>
      <c r="AC212" s="594"/>
      <c r="AE212" s="24">
        <f>IF($O212=0,0,IF(AF212=0,0,IF(COUNTIF(AF$5:AF212,AF212)&gt;1,0,MAX(AE$5:AE211)+1)))</f>
        <v>0</v>
      </c>
      <c r="AF212" s="521">
        <f>IF(OR($O212=0,$O212&gt;S!$I$8),0,VLOOKUP($O212,S!$D$9:$AF$10,28,FALSE))</f>
        <v>0</v>
      </c>
      <c r="AG212" s="601"/>
      <c r="AK212" s="178"/>
      <c r="AL212" s="178"/>
      <c r="AM212" s="594"/>
      <c r="AO212" s="24">
        <f>IF($O212=0,0,IF(AP212=0,0,IF(COUNTIF(AP$5:AP212,AP212)&gt;1,0,MAX(AO$5:AO211)+1)))</f>
        <v>0</v>
      </c>
      <c r="AP212" s="521">
        <f>IF(OR($O212=0,$O212&gt;S!$I$8),0,VLOOKUP($O212,S!$D$9:$AF$10,29,FALSE))</f>
        <v>0</v>
      </c>
      <c r="AQ212" s="601"/>
      <c r="AU212" s="178"/>
      <c r="AV212" s="178"/>
      <c r="AW212" s="594"/>
      <c r="AY212" s="24">
        <f>IF($O212=0,0,IF(AZ212=0,0,IF(COUNTIF(AZ$5:AZ212,AZ212)&gt;1,0,MAX(AY$5:AY211)+1)))</f>
        <v>0</v>
      </c>
      <c r="AZ212" s="521">
        <f>IF(OR($O212=0,$O212&gt;S!$I$8),0,VLOOKUP($P212,O!$O$9:$AJ$10,12,FALSE))</f>
        <v>0</v>
      </c>
      <c r="BA212" s="601"/>
      <c r="BE212" s="178"/>
      <c r="BF212" s="178"/>
      <c r="BG212" s="594"/>
    </row>
    <row r="213" spans="3:59" x14ac:dyDescent="0.2">
      <c r="C213" s="599"/>
      <c r="D213" s="599"/>
      <c r="E213" s="599"/>
      <c r="F213" s="599"/>
      <c r="G213" s="599"/>
      <c r="I213" s="534">
        <f t="shared" si="67"/>
        <v>1900</v>
      </c>
      <c r="J213" s="535">
        <f t="shared" si="68"/>
        <v>19001</v>
      </c>
      <c r="K213" s="534" t="str">
        <f t="shared" si="69"/>
        <v>190001</v>
      </c>
      <c r="L213" s="536">
        <f t="shared" si="70"/>
        <v>190000</v>
      </c>
      <c r="M213" s="537">
        <f t="shared" si="71"/>
        <v>19000100</v>
      </c>
      <c r="N213" s="25">
        <v>209</v>
      </c>
      <c r="O213" s="518">
        <f>IF(N213&gt;S!$I$8,0,N213)</f>
        <v>0</v>
      </c>
      <c r="P213" s="519">
        <f>IF(OR($O213=0,$O213&gt;S!$I$8),0,VLOOKUP($O213,S!$D$9:$AF$10,14,FALSE))</f>
        <v>0</v>
      </c>
      <c r="Q213" s="519">
        <f>IF(OR($O213=0,$O213&gt;S!$I$8),0,VLOOKUP($O213,S!$D$9:$AF$10,6,FALSE))</f>
        <v>0</v>
      </c>
      <c r="R213" s="548">
        <f>IF(OR($O213=0,$O213&gt;S!$I$8),0,VLOOKUP($O213,S!$D$9:$AF$10,24,FALSE))</f>
        <v>0</v>
      </c>
      <c r="S213" s="521">
        <f>IF(OR($O213=0,$O213&gt;S!$I$8),0,VLOOKUP($O213,S!$D$9:$AF$10,23,FALSE))</f>
        <v>0</v>
      </c>
      <c r="U213" s="24">
        <f>IF($O213=0,0,IF(V213=0,0,IF(COUNTIF(V$5:V213,V213)&gt;1,0,MAX(U$5:U212)+1)))</f>
        <v>0</v>
      </c>
      <c r="V213" s="521">
        <f>IF(OR($O213=0,$O213&gt;S!$I$8),0,VLOOKUP($O213,S!$D$9:$AF$10,22,FALSE))</f>
        <v>0</v>
      </c>
      <c r="W213" s="601"/>
      <c r="AA213" s="178"/>
      <c r="AB213" s="178"/>
      <c r="AC213" s="594"/>
      <c r="AE213" s="24">
        <f>IF($O213=0,0,IF(AF213=0,0,IF(COUNTIF(AF$5:AF213,AF213)&gt;1,0,MAX(AE$5:AE212)+1)))</f>
        <v>0</v>
      </c>
      <c r="AF213" s="521">
        <f>IF(OR($O213=0,$O213&gt;S!$I$8),0,VLOOKUP($O213,S!$D$9:$AF$10,28,FALSE))</f>
        <v>0</v>
      </c>
      <c r="AG213" s="601"/>
      <c r="AK213" s="178"/>
      <c r="AL213" s="178"/>
      <c r="AM213" s="594"/>
      <c r="AO213" s="24">
        <f>IF($O213=0,0,IF(AP213=0,0,IF(COUNTIF(AP$5:AP213,AP213)&gt;1,0,MAX(AO$5:AO212)+1)))</f>
        <v>0</v>
      </c>
      <c r="AP213" s="521">
        <f>IF(OR($O213=0,$O213&gt;S!$I$8),0,VLOOKUP($O213,S!$D$9:$AF$10,29,FALSE))</f>
        <v>0</v>
      </c>
      <c r="AQ213" s="601"/>
      <c r="AU213" s="178"/>
      <c r="AV213" s="178"/>
      <c r="AW213" s="594"/>
      <c r="AY213" s="24">
        <f>IF($O213=0,0,IF(AZ213=0,0,IF(COUNTIF(AZ$5:AZ213,AZ213)&gt;1,0,MAX(AY$5:AY212)+1)))</f>
        <v>0</v>
      </c>
      <c r="AZ213" s="521">
        <f>IF(OR($O213=0,$O213&gt;S!$I$8),0,VLOOKUP($P213,O!$O$9:$AJ$10,12,FALSE))</f>
        <v>0</v>
      </c>
      <c r="BA213" s="601"/>
      <c r="BE213" s="178"/>
      <c r="BF213" s="178"/>
      <c r="BG213" s="594"/>
    </row>
    <row r="214" spans="3:59" x14ac:dyDescent="0.2">
      <c r="C214" s="599"/>
      <c r="D214" s="599"/>
      <c r="E214" s="599"/>
      <c r="F214" s="599"/>
      <c r="G214" s="599"/>
      <c r="I214" s="534">
        <f t="shared" si="67"/>
        <v>1900</v>
      </c>
      <c r="J214" s="535">
        <f t="shared" si="68"/>
        <v>19001</v>
      </c>
      <c r="K214" s="534" t="str">
        <f t="shared" si="69"/>
        <v>190001</v>
      </c>
      <c r="L214" s="536">
        <f t="shared" si="70"/>
        <v>190000</v>
      </c>
      <c r="M214" s="537">
        <f t="shared" si="71"/>
        <v>19000100</v>
      </c>
      <c r="N214" s="25">
        <v>210</v>
      </c>
      <c r="O214" s="518">
        <f>IF(N214&gt;S!$I$8,0,N214)</f>
        <v>0</v>
      </c>
      <c r="P214" s="519">
        <f>IF(OR($O214=0,$O214&gt;S!$I$8),0,VLOOKUP($O214,S!$D$9:$AF$10,14,FALSE))</f>
        <v>0</v>
      </c>
      <c r="Q214" s="519">
        <f>IF(OR($O214=0,$O214&gt;S!$I$8),0,VLOOKUP($O214,S!$D$9:$AF$10,6,FALSE))</f>
        <v>0</v>
      </c>
      <c r="R214" s="548">
        <f>IF(OR($O214=0,$O214&gt;S!$I$8),0,VLOOKUP($O214,S!$D$9:$AF$10,24,FALSE))</f>
        <v>0</v>
      </c>
      <c r="S214" s="521">
        <f>IF(OR($O214=0,$O214&gt;S!$I$8),0,VLOOKUP($O214,S!$D$9:$AF$10,23,FALSE))</f>
        <v>0</v>
      </c>
      <c r="U214" s="24">
        <f>IF($O214=0,0,IF(V214=0,0,IF(COUNTIF(V$5:V214,V214)&gt;1,0,MAX(U$5:U213)+1)))</f>
        <v>0</v>
      </c>
      <c r="V214" s="521">
        <f>IF(OR($O214=0,$O214&gt;S!$I$8),0,VLOOKUP($O214,S!$D$9:$AF$10,22,FALSE))</f>
        <v>0</v>
      </c>
      <c r="W214" s="601"/>
      <c r="AA214" s="178"/>
      <c r="AB214" s="178"/>
      <c r="AC214" s="594"/>
      <c r="AE214" s="24">
        <f>IF($O214=0,0,IF(AF214=0,0,IF(COUNTIF(AF$5:AF214,AF214)&gt;1,0,MAX(AE$5:AE213)+1)))</f>
        <v>0</v>
      </c>
      <c r="AF214" s="521">
        <f>IF(OR($O214=0,$O214&gt;S!$I$8),0,VLOOKUP($O214,S!$D$9:$AF$10,28,FALSE))</f>
        <v>0</v>
      </c>
      <c r="AG214" s="601"/>
      <c r="AK214" s="178"/>
      <c r="AL214" s="178"/>
      <c r="AM214" s="594"/>
      <c r="AO214" s="24">
        <f>IF($O214=0,0,IF(AP214=0,0,IF(COUNTIF(AP$5:AP214,AP214)&gt;1,0,MAX(AO$5:AO213)+1)))</f>
        <v>0</v>
      </c>
      <c r="AP214" s="521">
        <f>IF(OR($O214=0,$O214&gt;S!$I$8),0,VLOOKUP($O214,S!$D$9:$AF$10,29,FALSE))</f>
        <v>0</v>
      </c>
      <c r="AQ214" s="601"/>
      <c r="AU214" s="178"/>
      <c r="AV214" s="178"/>
      <c r="AW214" s="594"/>
      <c r="AY214" s="24">
        <f>IF($O214=0,0,IF(AZ214=0,0,IF(COUNTIF(AZ$5:AZ214,AZ214)&gt;1,0,MAX(AY$5:AY213)+1)))</f>
        <v>0</v>
      </c>
      <c r="AZ214" s="521">
        <f>IF(OR($O214=0,$O214&gt;S!$I$8),0,VLOOKUP($P214,O!$O$9:$AJ$10,12,FALSE))</f>
        <v>0</v>
      </c>
      <c r="BA214" s="601"/>
      <c r="BE214" s="178"/>
      <c r="BF214" s="178"/>
      <c r="BG214" s="594"/>
    </row>
    <row r="215" spans="3:59" x14ac:dyDescent="0.2">
      <c r="C215" s="599"/>
      <c r="D215" s="599"/>
      <c r="E215" s="599"/>
      <c r="F215" s="599"/>
      <c r="G215" s="599"/>
      <c r="I215" s="534">
        <f t="shared" si="67"/>
        <v>1900</v>
      </c>
      <c r="J215" s="535">
        <f t="shared" si="68"/>
        <v>19001</v>
      </c>
      <c r="K215" s="534" t="str">
        <f t="shared" si="69"/>
        <v>190001</v>
      </c>
      <c r="L215" s="536">
        <f t="shared" si="70"/>
        <v>190000</v>
      </c>
      <c r="M215" s="537">
        <f t="shared" si="71"/>
        <v>19000100</v>
      </c>
      <c r="N215" s="25">
        <v>211</v>
      </c>
      <c r="O215" s="518">
        <f>IF(N215&gt;S!$I$8,0,N215)</f>
        <v>0</v>
      </c>
      <c r="P215" s="519">
        <f>IF(OR($O215=0,$O215&gt;S!$I$8),0,VLOOKUP($O215,S!$D$9:$AF$10,14,FALSE))</f>
        <v>0</v>
      </c>
      <c r="Q215" s="519">
        <f>IF(OR($O215=0,$O215&gt;S!$I$8),0,VLOOKUP($O215,S!$D$9:$AF$10,6,FALSE))</f>
        <v>0</v>
      </c>
      <c r="R215" s="548">
        <f>IF(OR($O215=0,$O215&gt;S!$I$8),0,VLOOKUP($O215,S!$D$9:$AF$10,24,FALSE))</f>
        <v>0</v>
      </c>
      <c r="S215" s="521">
        <f>IF(OR($O215=0,$O215&gt;S!$I$8),0,VLOOKUP($O215,S!$D$9:$AF$10,23,FALSE))</f>
        <v>0</v>
      </c>
      <c r="U215" s="24">
        <f>IF($O215=0,0,IF(V215=0,0,IF(COUNTIF(V$5:V215,V215)&gt;1,0,MAX(U$5:U214)+1)))</f>
        <v>0</v>
      </c>
      <c r="V215" s="521">
        <f>IF(OR($O215=0,$O215&gt;S!$I$8),0,VLOOKUP($O215,S!$D$9:$AF$10,22,FALSE))</f>
        <v>0</v>
      </c>
      <c r="W215" s="601"/>
      <c r="AA215" s="178"/>
      <c r="AB215" s="178"/>
      <c r="AC215" s="594"/>
      <c r="AE215" s="24">
        <f>IF($O215=0,0,IF(AF215=0,0,IF(COUNTIF(AF$5:AF215,AF215)&gt;1,0,MAX(AE$5:AE214)+1)))</f>
        <v>0</v>
      </c>
      <c r="AF215" s="521">
        <f>IF(OR($O215=0,$O215&gt;S!$I$8),0,VLOOKUP($O215,S!$D$9:$AF$10,28,FALSE))</f>
        <v>0</v>
      </c>
      <c r="AG215" s="601"/>
      <c r="AK215" s="178"/>
      <c r="AL215" s="178"/>
      <c r="AM215" s="594"/>
      <c r="AO215" s="24">
        <f>IF($O215=0,0,IF(AP215=0,0,IF(COUNTIF(AP$5:AP215,AP215)&gt;1,0,MAX(AO$5:AO214)+1)))</f>
        <v>0</v>
      </c>
      <c r="AP215" s="521">
        <f>IF(OR($O215=0,$O215&gt;S!$I$8),0,VLOOKUP($O215,S!$D$9:$AF$10,29,FALSE))</f>
        <v>0</v>
      </c>
      <c r="AQ215" s="601"/>
      <c r="AU215" s="178"/>
      <c r="AV215" s="178"/>
      <c r="AW215" s="594"/>
      <c r="AY215" s="24">
        <f>IF($O215=0,0,IF(AZ215=0,0,IF(COUNTIF(AZ$5:AZ215,AZ215)&gt;1,0,MAX(AY$5:AY214)+1)))</f>
        <v>0</v>
      </c>
      <c r="AZ215" s="521">
        <f>IF(OR($O215=0,$O215&gt;S!$I$8),0,VLOOKUP($P215,O!$O$9:$AJ$10,12,FALSE))</f>
        <v>0</v>
      </c>
      <c r="BA215" s="601"/>
      <c r="BE215" s="178"/>
      <c r="BF215" s="178"/>
      <c r="BG215" s="594"/>
    </row>
    <row r="216" spans="3:59" x14ac:dyDescent="0.2">
      <c r="C216" s="599"/>
      <c r="D216" s="599"/>
      <c r="E216" s="599"/>
      <c r="F216" s="599"/>
      <c r="G216" s="599"/>
      <c r="I216" s="534">
        <f t="shared" si="67"/>
        <v>1900</v>
      </c>
      <c r="J216" s="535">
        <f t="shared" si="68"/>
        <v>19001</v>
      </c>
      <c r="K216" s="534" t="str">
        <f t="shared" si="69"/>
        <v>190001</v>
      </c>
      <c r="L216" s="536">
        <f t="shared" si="70"/>
        <v>190000</v>
      </c>
      <c r="M216" s="537">
        <f t="shared" si="71"/>
        <v>19000100</v>
      </c>
      <c r="N216" s="25">
        <v>212</v>
      </c>
      <c r="O216" s="518">
        <f>IF(N216&gt;S!$I$8,0,N216)</f>
        <v>0</v>
      </c>
      <c r="P216" s="519">
        <f>IF(OR($O216=0,$O216&gt;S!$I$8),0,VLOOKUP($O216,S!$D$9:$AF$10,14,FALSE))</f>
        <v>0</v>
      </c>
      <c r="Q216" s="519">
        <f>IF(OR($O216=0,$O216&gt;S!$I$8),0,VLOOKUP($O216,S!$D$9:$AF$10,6,FALSE))</f>
        <v>0</v>
      </c>
      <c r="R216" s="548">
        <f>IF(OR($O216=0,$O216&gt;S!$I$8),0,VLOOKUP($O216,S!$D$9:$AF$10,24,FALSE))</f>
        <v>0</v>
      </c>
      <c r="S216" s="521">
        <f>IF(OR($O216=0,$O216&gt;S!$I$8),0,VLOOKUP($O216,S!$D$9:$AF$10,23,FALSE))</f>
        <v>0</v>
      </c>
      <c r="U216" s="24">
        <f>IF($O216=0,0,IF(V216=0,0,IF(COUNTIF(V$5:V216,V216)&gt;1,0,MAX(U$5:U215)+1)))</f>
        <v>0</v>
      </c>
      <c r="V216" s="521">
        <f>IF(OR($O216=0,$O216&gt;S!$I$8),0,VLOOKUP($O216,S!$D$9:$AF$10,22,FALSE))</f>
        <v>0</v>
      </c>
      <c r="W216" s="601"/>
      <c r="AA216" s="178"/>
      <c r="AB216" s="178"/>
      <c r="AC216" s="594"/>
      <c r="AE216" s="24">
        <f>IF($O216=0,0,IF(AF216=0,0,IF(COUNTIF(AF$5:AF216,AF216)&gt;1,0,MAX(AE$5:AE215)+1)))</f>
        <v>0</v>
      </c>
      <c r="AF216" s="521">
        <f>IF(OR($O216=0,$O216&gt;S!$I$8),0,VLOOKUP($O216,S!$D$9:$AF$10,28,FALSE))</f>
        <v>0</v>
      </c>
      <c r="AG216" s="601"/>
      <c r="AK216" s="178"/>
      <c r="AL216" s="178"/>
      <c r="AM216" s="594"/>
      <c r="AO216" s="24">
        <f>IF($O216=0,0,IF(AP216=0,0,IF(COUNTIF(AP$5:AP216,AP216)&gt;1,0,MAX(AO$5:AO215)+1)))</f>
        <v>0</v>
      </c>
      <c r="AP216" s="521">
        <f>IF(OR($O216=0,$O216&gt;S!$I$8),0,VLOOKUP($O216,S!$D$9:$AF$10,29,FALSE))</f>
        <v>0</v>
      </c>
      <c r="AQ216" s="601"/>
      <c r="AU216" s="178"/>
      <c r="AV216" s="178"/>
      <c r="AW216" s="594"/>
      <c r="AY216" s="24">
        <f>IF($O216=0,0,IF(AZ216=0,0,IF(COUNTIF(AZ$5:AZ216,AZ216)&gt;1,0,MAX(AY$5:AY215)+1)))</f>
        <v>0</v>
      </c>
      <c r="AZ216" s="521">
        <f>IF(OR($O216=0,$O216&gt;S!$I$8),0,VLOOKUP($P216,O!$O$9:$AJ$10,12,FALSE))</f>
        <v>0</v>
      </c>
      <c r="BA216" s="601"/>
      <c r="BE216" s="178"/>
      <c r="BF216" s="178"/>
      <c r="BG216" s="594"/>
    </row>
    <row r="217" spans="3:59" x14ac:dyDescent="0.2">
      <c r="C217" s="599"/>
      <c r="D217" s="599"/>
      <c r="E217" s="599"/>
      <c r="F217" s="599"/>
      <c r="G217" s="599"/>
      <c r="I217" s="534">
        <f t="shared" si="67"/>
        <v>1900</v>
      </c>
      <c r="J217" s="535">
        <f t="shared" si="68"/>
        <v>19001</v>
      </c>
      <c r="K217" s="534" t="str">
        <f t="shared" si="69"/>
        <v>190001</v>
      </c>
      <c r="L217" s="536">
        <f t="shared" si="70"/>
        <v>190000</v>
      </c>
      <c r="M217" s="537">
        <f t="shared" si="71"/>
        <v>19000100</v>
      </c>
      <c r="N217" s="25">
        <v>213</v>
      </c>
      <c r="O217" s="518">
        <f>IF(N217&gt;S!$I$8,0,N217)</f>
        <v>0</v>
      </c>
      <c r="P217" s="519">
        <f>IF(OR($O217=0,$O217&gt;S!$I$8),0,VLOOKUP($O217,S!$D$9:$AF$10,14,FALSE))</f>
        <v>0</v>
      </c>
      <c r="Q217" s="519">
        <f>IF(OR($O217=0,$O217&gt;S!$I$8),0,VLOOKUP($O217,S!$D$9:$AF$10,6,FALSE))</f>
        <v>0</v>
      </c>
      <c r="R217" s="548">
        <f>IF(OR($O217=0,$O217&gt;S!$I$8),0,VLOOKUP($O217,S!$D$9:$AF$10,24,FALSE))</f>
        <v>0</v>
      </c>
      <c r="S217" s="521">
        <f>IF(OR($O217=0,$O217&gt;S!$I$8),0,VLOOKUP($O217,S!$D$9:$AF$10,23,FALSE))</f>
        <v>0</v>
      </c>
      <c r="U217" s="24">
        <f>IF($O217=0,0,IF(V217=0,0,IF(COUNTIF(V$5:V217,V217)&gt;1,0,MAX(U$5:U216)+1)))</f>
        <v>0</v>
      </c>
      <c r="V217" s="521">
        <f>IF(OR($O217=0,$O217&gt;S!$I$8),0,VLOOKUP($O217,S!$D$9:$AF$10,22,FALSE))</f>
        <v>0</v>
      </c>
      <c r="W217" s="601"/>
      <c r="AA217" s="178"/>
      <c r="AB217" s="178"/>
      <c r="AC217" s="594"/>
      <c r="AE217" s="24">
        <f>IF($O217=0,0,IF(AF217=0,0,IF(COUNTIF(AF$5:AF217,AF217)&gt;1,0,MAX(AE$5:AE216)+1)))</f>
        <v>0</v>
      </c>
      <c r="AF217" s="521">
        <f>IF(OR($O217=0,$O217&gt;S!$I$8),0,VLOOKUP($O217,S!$D$9:$AF$10,28,FALSE))</f>
        <v>0</v>
      </c>
      <c r="AG217" s="601"/>
      <c r="AK217" s="178"/>
      <c r="AL217" s="178"/>
      <c r="AM217" s="594"/>
      <c r="AO217" s="24">
        <f>IF($O217=0,0,IF(AP217=0,0,IF(COUNTIF(AP$5:AP217,AP217)&gt;1,0,MAX(AO$5:AO216)+1)))</f>
        <v>0</v>
      </c>
      <c r="AP217" s="521">
        <f>IF(OR($O217=0,$O217&gt;S!$I$8),0,VLOOKUP($O217,S!$D$9:$AF$10,29,FALSE))</f>
        <v>0</v>
      </c>
      <c r="AQ217" s="601"/>
      <c r="AU217" s="178"/>
      <c r="AV217" s="178"/>
      <c r="AW217" s="594"/>
      <c r="AY217" s="24">
        <f>IF($O217=0,0,IF(AZ217=0,0,IF(COUNTIF(AZ$5:AZ217,AZ217)&gt;1,0,MAX(AY$5:AY216)+1)))</f>
        <v>0</v>
      </c>
      <c r="AZ217" s="521">
        <f>IF(OR($O217=0,$O217&gt;S!$I$8),0,VLOOKUP($P217,O!$O$9:$AJ$10,12,FALSE))</f>
        <v>0</v>
      </c>
      <c r="BA217" s="601"/>
      <c r="BE217" s="178"/>
      <c r="BF217" s="178"/>
      <c r="BG217" s="594"/>
    </row>
    <row r="218" spans="3:59" x14ac:dyDescent="0.2">
      <c r="C218" s="599"/>
      <c r="D218" s="599"/>
      <c r="E218" s="599"/>
      <c r="F218" s="599"/>
      <c r="G218" s="599"/>
      <c r="I218" s="534">
        <f t="shared" si="67"/>
        <v>1900</v>
      </c>
      <c r="J218" s="535">
        <f t="shared" si="68"/>
        <v>19001</v>
      </c>
      <c r="K218" s="534" t="str">
        <f t="shared" si="69"/>
        <v>190001</v>
      </c>
      <c r="L218" s="536">
        <f t="shared" si="70"/>
        <v>190000</v>
      </c>
      <c r="M218" s="537">
        <f t="shared" si="71"/>
        <v>19000100</v>
      </c>
      <c r="N218" s="25">
        <v>214</v>
      </c>
      <c r="O218" s="518">
        <f>IF(N218&gt;S!$I$8,0,N218)</f>
        <v>0</v>
      </c>
      <c r="P218" s="519">
        <f>IF(OR($O218=0,$O218&gt;S!$I$8),0,VLOOKUP($O218,S!$D$9:$AF$10,14,FALSE))</f>
        <v>0</v>
      </c>
      <c r="Q218" s="519">
        <f>IF(OR($O218=0,$O218&gt;S!$I$8),0,VLOOKUP($O218,S!$D$9:$AF$10,6,FALSE))</f>
        <v>0</v>
      </c>
      <c r="R218" s="548">
        <f>IF(OR($O218=0,$O218&gt;S!$I$8),0,VLOOKUP($O218,S!$D$9:$AF$10,24,FALSE))</f>
        <v>0</v>
      </c>
      <c r="S218" s="521">
        <f>IF(OR($O218=0,$O218&gt;S!$I$8),0,VLOOKUP($O218,S!$D$9:$AF$10,23,FALSE))</f>
        <v>0</v>
      </c>
      <c r="U218" s="24">
        <f>IF($O218=0,0,IF(V218=0,0,IF(COUNTIF(V$5:V218,V218)&gt;1,0,MAX(U$5:U217)+1)))</f>
        <v>0</v>
      </c>
      <c r="V218" s="521">
        <f>IF(OR($O218=0,$O218&gt;S!$I$8),0,VLOOKUP($O218,S!$D$9:$AF$10,22,FALSE))</f>
        <v>0</v>
      </c>
      <c r="W218" s="601"/>
      <c r="AA218" s="178"/>
      <c r="AB218" s="178"/>
      <c r="AC218" s="594"/>
      <c r="AE218" s="24">
        <f>IF($O218=0,0,IF(AF218=0,0,IF(COUNTIF(AF$5:AF218,AF218)&gt;1,0,MAX(AE$5:AE217)+1)))</f>
        <v>0</v>
      </c>
      <c r="AF218" s="521">
        <f>IF(OR($O218=0,$O218&gt;S!$I$8),0,VLOOKUP($O218,S!$D$9:$AF$10,28,FALSE))</f>
        <v>0</v>
      </c>
      <c r="AG218" s="601"/>
      <c r="AK218" s="178"/>
      <c r="AL218" s="178"/>
      <c r="AM218" s="594"/>
      <c r="AO218" s="24">
        <f>IF($O218=0,0,IF(AP218=0,0,IF(COUNTIF(AP$5:AP218,AP218)&gt;1,0,MAX(AO$5:AO217)+1)))</f>
        <v>0</v>
      </c>
      <c r="AP218" s="521">
        <f>IF(OR($O218=0,$O218&gt;S!$I$8),0,VLOOKUP($O218,S!$D$9:$AF$10,29,FALSE))</f>
        <v>0</v>
      </c>
      <c r="AQ218" s="601"/>
      <c r="AU218" s="178"/>
      <c r="AV218" s="178"/>
      <c r="AW218" s="594"/>
      <c r="AY218" s="24">
        <f>IF($O218=0,0,IF(AZ218=0,0,IF(COUNTIF(AZ$5:AZ218,AZ218)&gt;1,0,MAX(AY$5:AY217)+1)))</f>
        <v>0</v>
      </c>
      <c r="AZ218" s="521">
        <f>IF(OR($O218=0,$O218&gt;S!$I$8),0,VLOOKUP($P218,O!$O$9:$AJ$10,12,FALSE))</f>
        <v>0</v>
      </c>
      <c r="BA218" s="601"/>
      <c r="BE218" s="178"/>
      <c r="BF218" s="178"/>
      <c r="BG218" s="594"/>
    </row>
    <row r="219" spans="3:59" x14ac:dyDescent="0.2">
      <c r="C219" s="599"/>
      <c r="D219" s="599"/>
      <c r="E219" s="599"/>
      <c r="F219" s="599"/>
      <c r="G219" s="599"/>
      <c r="I219" s="534">
        <f t="shared" si="67"/>
        <v>1900</v>
      </c>
      <c r="J219" s="535">
        <f t="shared" si="68"/>
        <v>19001</v>
      </c>
      <c r="K219" s="534" t="str">
        <f t="shared" si="69"/>
        <v>190001</v>
      </c>
      <c r="L219" s="536">
        <f t="shared" si="70"/>
        <v>190000</v>
      </c>
      <c r="M219" s="537">
        <f t="shared" si="71"/>
        <v>19000100</v>
      </c>
      <c r="N219" s="25">
        <v>215</v>
      </c>
      <c r="O219" s="518">
        <f>IF(N219&gt;S!$I$8,0,N219)</f>
        <v>0</v>
      </c>
      <c r="P219" s="519">
        <f>IF(OR($O219=0,$O219&gt;S!$I$8),0,VLOOKUP($O219,S!$D$9:$AF$10,14,FALSE))</f>
        <v>0</v>
      </c>
      <c r="Q219" s="519">
        <f>IF(OR($O219=0,$O219&gt;S!$I$8),0,VLOOKUP($O219,S!$D$9:$AF$10,6,FALSE))</f>
        <v>0</v>
      </c>
      <c r="R219" s="548">
        <f>IF(OR($O219=0,$O219&gt;S!$I$8),0,VLOOKUP($O219,S!$D$9:$AF$10,24,FALSE))</f>
        <v>0</v>
      </c>
      <c r="S219" s="521">
        <f>IF(OR($O219=0,$O219&gt;S!$I$8),0,VLOOKUP($O219,S!$D$9:$AF$10,23,FALSE))</f>
        <v>0</v>
      </c>
      <c r="U219" s="24">
        <f>IF($O219=0,0,IF(V219=0,0,IF(COUNTIF(V$5:V219,V219)&gt;1,0,MAX(U$5:U218)+1)))</f>
        <v>0</v>
      </c>
      <c r="V219" s="521">
        <f>IF(OR($O219=0,$O219&gt;S!$I$8),0,VLOOKUP($O219,S!$D$9:$AF$10,22,FALSE))</f>
        <v>0</v>
      </c>
      <c r="W219" s="601"/>
      <c r="AA219" s="178"/>
      <c r="AB219" s="178"/>
      <c r="AC219" s="594"/>
      <c r="AE219" s="24">
        <f>IF($O219=0,0,IF(AF219=0,0,IF(COUNTIF(AF$5:AF219,AF219)&gt;1,0,MAX(AE$5:AE218)+1)))</f>
        <v>0</v>
      </c>
      <c r="AF219" s="521">
        <f>IF(OR($O219=0,$O219&gt;S!$I$8),0,VLOOKUP($O219,S!$D$9:$AF$10,28,FALSE))</f>
        <v>0</v>
      </c>
      <c r="AG219" s="601"/>
      <c r="AK219" s="178"/>
      <c r="AL219" s="178"/>
      <c r="AM219" s="594"/>
      <c r="AO219" s="24">
        <f>IF($O219=0,0,IF(AP219=0,0,IF(COUNTIF(AP$5:AP219,AP219)&gt;1,0,MAX(AO$5:AO218)+1)))</f>
        <v>0</v>
      </c>
      <c r="AP219" s="521">
        <f>IF(OR($O219=0,$O219&gt;S!$I$8),0,VLOOKUP($O219,S!$D$9:$AF$10,29,FALSE))</f>
        <v>0</v>
      </c>
      <c r="AQ219" s="601"/>
      <c r="AU219" s="178"/>
      <c r="AV219" s="178"/>
      <c r="AW219" s="594"/>
      <c r="AY219" s="24">
        <f>IF($O219=0,0,IF(AZ219=0,0,IF(COUNTIF(AZ$5:AZ219,AZ219)&gt;1,0,MAX(AY$5:AY218)+1)))</f>
        <v>0</v>
      </c>
      <c r="AZ219" s="521">
        <f>IF(OR($O219=0,$O219&gt;S!$I$8),0,VLOOKUP($P219,O!$O$9:$AJ$10,12,FALSE))</f>
        <v>0</v>
      </c>
      <c r="BA219" s="601"/>
      <c r="BE219" s="178"/>
      <c r="BF219" s="178"/>
      <c r="BG219" s="594"/>
    </row>
    <row r="220" spans="3:59" x14ac:dyDescent="0.2">
      <c r="C220" s="599"/>
      <c r="D220" s="599"/>
      <c r="E220" s="599"/>
      <c r="F220" s="599"/>
      <c r="G220" s="599"/>
      <c r="I220" s="534">
        <f t="shared" si="67"/>
        <v>1900</v>
      </c>
      <c r="J220" s="535">
        <f t="shared" si="68"/>
        <v>19001</v>
      </c>
      <c r="K220" s="534" t="str">
        <f t="shared" si="69"/>
        <v>190001</v>
      </c>
      <c r="L220" s="536">
        <f t="shared" si="70"/>
        <v>190000</v>
      </c>
      <c r="M220" s="537">
        <f t="shared" si="71"/>
        <v>19000100</v>
      </c>
      <c r="N220" s="25">
        <v>216</v>
      </c>
      <c r="O220" s="518">
        <f>IF(N220&gt;S!$I$8,0,N220)</f>
        <v>0</v>
      </c>
      <c r="P220" s="519">
        <f>IF(OR($O220=0,$O220&gt;S!$I$8),0,VLOOKUP($O220,S!$D$9:$AF$10,14,FALSE))</f>
        <v>0</v>
      </c>
      <c r="Q220" s="519">
        <f>IF(OR($O220=0,$O220&gt;S!$I$8),0,VLOOKUP($O220,S!$D$9:$AF$10,6,FALSE))</f>
        <v>0</v>
      </c>
      <c r="R220" s="548">
        <f>IF(OR($O220=0,$O220&gt;S!$I$8),0,VLOOKUP($O220,S!$D$9:$AF$10,24,FALSE))</f>
        <v>0</v>
      </c>
      <c r="S220" s="521">
        <f>IF(OR($O220=0,$O220&gt;S!$I$8),0,VLOOKUP($O220,S!$D$9:$AF$10,23,FALSE))</f>
        <v>0</v>
      </c>
      <c r="U220" s="24">
        <f>IF($O220=0,0,IF(V220=0,0,IF(COUNTIF(V$5:V220,V220)&gt;1,0,MAX(U$5:U219)+1)))</f>
        <v>0</v>
      </c>
      <c r="V220" s="521">
        <f>IF(OR($O220=0,$O220&gt;S!$I$8),0,VLOOKUP($O220,S!$D$9:$AF$10,22,FALSE))</f>
        <v>0</v>
      </c>
      <c r="W220" s="601"/>
      <c r="AA220" s="178"/>
      <c r="AB220" s="178"/>
      <c r="AC220" s="594"/>
      <c r="AE220" s="24">
        <f>IF($O220=0,0,IF(AF220=0,0,IF(COUNTIF(AF$5:AF220,AF220)&gt;1,0,MAX(AE$5:AE219)+1)))</f>
        <v>0</v>
      </c>
      <c r="AF220" s="521">
        <f>IF(OR($O220=0,$O220&gt;S!$I$8),0,VLOOKUP($O220,S!$D$9:$AF$10,28,FALSE))</f>
        <v>0</v>
      </c>
      <c r="AG220" s="601"/>
      <c r="AK220" s="178"/>
      <c r="AL220" s="178"/>
      <c r="AM220" s="594"/>
      <c r="AO220" s="24">
        <f>IF($O220=0,0,IF(AP220=0,0,IF(COUNTIF(AP$5:AP220,AP220)&gt;1,0,MAX(AO$5:AO219)+1)))</f>
        <v>0</v>
      </c>
      <c r="AP220" s="521">
        <f>IF(OR($O220=0,$O220&gt;S!$I$8),0,VLOOKUP($O220,S!$D$9:$AF$10,29,FALSE))</f>
        <v>0</v>
      </c>
      <c r="AQ220" s="601"/>
      <c r="AU220" s="178"/>
      <c r="AV220" s="178"/>
      <c r="AW220" s="594"/>
      <c r="AY220" s="24">
        <f>IF($O220=0,0,IF(AZ220=0,0,IF(COUNTIF(AZ$5:AZ220,AZ220)&gt;1,0,MAX(AY$5:AY219)+1)))</f>
        <v>0</v>
      </c>
      <c r="AZ220" s="521">
        <f>IF(OR($O220=0,$O220&gt;S!$I$8),0,VLOOKUP($P220,O!$O$9:$AJ$10,12,FALSE))</f>
        <v>0</v>
      </c>
      <c r="BA220" s="601"/>
      <c r="BE220" s="178"/>
      <c r="BF220" s="178"/>
      <c r="BG220" s="594"/>
    </row>
    <row r="221" spans="3:59" x14ac:dyDescent="0.2">
      <c r="C221" s="599"/>
      <c r="D221" s="599"/>
      <c r="E221" s="599"/>
      <c r="F221" s="599"/>
      <c r="G221" s="599"/>
      <c r="I221" s="534">
        <f t="shared" si="67"/>
        <v>1900</v>
      </c>
      <c r="J221" s="535">
        <f t="shared" si="68"/>
        <v>19001</v>
      </c>
      <c r="K221" s="534" t="str">
        <f t="shared" si="69"/>
        <v>190001</v>
      </c>
      <c r="L221" s="536">
        <f t="shared" si="70"/>
        <v>190000</v>
      </c>
      <c r="M221" s="537">
        <f t="shared" si="71"/>
        <v>19000100</v>
      </c>
      <c r="N221" s="25">
        <v>217</v>
      </c>
      <c r="O221" s="518">
        <f>IF(N221&gt;S!$I$8,0,N221)</f>
        <v>0</v>
      </c>
      <c r="P221" s="519">
        <f>IF(OR($O221=0,$O221&gt;S!$I$8),0,VLOOKUP($O221,S!$D$9:$AF$10,14,FALSE))</f>
        <v>0</v>
      </c>
      <c r="Q221" s="519">
        <f>IF(OR($O221=0,$O221&gt;S!$I$8),0,VLOOKUP($O221,S!$D$9:$AF$10,6,FALSE))</f>
        <v>0</v>
      </c>
      <c r="R221" s="548">
        <f>IF(OR($O221=0,$O221&gt;S!$I$8),0,VLOOKUP($O221,S!$D$9:$AF$10,24,FALSE))</f>
        <v>0</v>
      </c>
      <c r="S221" s="521">
        <f>IF(OR($O221=0,$O221&gt;S!$I$8),0,VLOOKUP($O221,S!$D$9:$AF$10,23,FALSE))</f>
        <v>0</v>
      </c>
      <c r="U221" s="24">
        <f>IF($O221=0,0,IF(V221=0,0,IF(COUNTIF(V$5:V221,V221)&gt;1,0,MAX(U$5:U220)+1)))</f>
        <v>0</v>
      </c>
      <c r="V221" s="521">
        <f>IF(OR($O221=0,$O221&gt;S!$I$8),0,VLOOKUP($O221,S!$D$9:$AF$10,22,FALSE))</f>
        <v>0</v>
      </c>
      <c r="W221" s="601"/>
      <c r="AA221" s="178"/>
      <c r="AB221" s="178"/>
      <c r="AC221" s="594"/>
      <c r="AE221" s="24">
        <f>IF($O221=0,0,IF(AF221=0,0,IF(COUNTIF(AF$5:AF221,AF221)&gt;1,0,MAX(AE$5:AE220)+1)))</f>
        <v>0</v>
      </c>
      <c r="AF221" s="521">
        <f>IF(OR($O221=0,$O221&gt;S!$I$8),0,VLOOKUP($O221,S!$D$9:$AF$10,28,FALSE))</f>
        <v>0</v>
      </c>
      <c r="AG221" s="601"/>
      <c r="AK221" s="178"/>
      <c r="AL221" s="178"/>
      <c r="AM221" s="594"/>
      <c r="AO221" s="24">
        <f>IF($O221=0,0,IF(AP221=0,0,IF(COUNTIF(AP$5:AP221,AP221)&gt;1,0,MAX(AO$5:AO220)+1)))</f>
        <v>0</v>
      </c>
      <c r="AP221" s="521">
        <f>IF(OR($O221=0,$O221&gt;S!$I$8),0,VLOOKUP($O221,S!$D$9:$AF$10,29,FALSE))</f>
        <v>0</v>
      </c>
      <c r="AQ221" s="601"/>
      <c r="AU221" s="178"/>
      <c r="AV221" s="178"/>
      <c r="AW221" s="594"/>
      <c r="AY221" s="24">
        <f>IF($O221=0,0,IF(AZ221=0,0,IF(COUNTIF(AZ$5:AZ221,AZ221)&gt;1,0,MAX(AY$5:AY220)+1)))</f>
        <v>0</v>
      </c>
      <c r="AZ221" s="521">
        <f>IF(OR($O221=0,$O221&gt;S!$I$8),0,VLOOKUP($P221,O!$O$9:$AJ$10,12,FALSE))</f>
        <v>0</v>
      </c>
      <c r="BA221" s="601"/>
      <c r="BE221" s="178"/>
      <c r="BF221" s="178"/>
      <c r="BG221" s="594"/>
    </row>
    <row r="222" spans="3:59" x14ac:dyDescent="0.2">
      <c r="C222" s="599"/>
      <c r="D222" s="599"/>
      <c r="E222" s="599"/>
      <c r="F222" s="599"/>
      <c r="G222" s="599"/>
      <c r="I222" s="534">
        <f t="shared" si="67"/>
        <v>1900</v>
      </c>
      <c r="J222" s="535">
        <f t="shared" si="68"/>
        <v>19001</v>
      </c>
      <c r="K222" s="534" t="str">
        <f t="shared" si="69"/>
        <v>190001</v>
      </c>
      <c r="L222" s="536">
        <f t="shared" si="70"/>
        <v>190000</v>
      </c>
      <c r="M222" s="537">
        <f t="shared" si="71"/>
        <v>19000100</v>
      </c>
      <c r="N222" s="25">
        <v>218</v>
      </c>
      <c r="O222" s="518">
        <f>IF(N222&gt;S!$I$8,0,N222)</f>
        <v>0</v>
      </c>
      <c r="P222" s="519">
        <f>IF(OR($O222=0,$O222&gt;S!$I$8),0,VLOOKUP($O222,S!$D$9:$AF$10,14,FALSE))</f>
        <v>0</v>
      </c>
      <c r="Q222" s="519">
        <f>IF(OR($O222=0,$O222&gt;S!$I$8),0,VLOOKUP($O222,S!$D$9:$AF$10,6,FALSE))</f>
        <v>0</v>
      </c>
      <c r="R222" s="548">
        <f>IF(OR($O222=0,$O222&gt;S!$I$8),0,VLOOKUP($O222,S!$D$9:$AF$10,24,FALSE))</f>
        <v>0</v>
      </c>
      <c r="S222" s="521">
        <f>IF(OR($O222=0,$O222&gt;S!$I$8),0,VLOOKUP($O222,S!$D$9:$AF$10,23,FALSE))</f>
        <v>0</v>
      </c>
      <c r="U222" s="24">
        <f>IF($O222=0,0,IF(V222=0,0,IF(COUNTIF(V$5:V222,V222)&gt;1,0,MAX(U$5:U221)+1)))</f>
        <v>0</v>
      </c>
      <c r="V222" s="521">
        <f>IF(OR($O222=0,$O222&gt;S!$I$8),0,VLOOKUP($O222,S!$D$9:$AF$10,22,FALSE))</f>
        <v>0</v>
      </c>
      <c r="W222" s="601"/>
      <c r="AA222" s="178"/>
      <c r="AB222" s="178"/>
      <c r="AC222" s="594"/>
      <c r="AE222" s="24">
        <f>IF($O222=0,0,IF(AF222=0,0,IF(COUNTIF(AF$5:AF222,AF222)&gt;1,0,MAX(AE$5:AE221)+1)))</f>
        <v>0</v>
      </c>
      <c r="AF222" s="521">
        <f>IF(OR($O222=0,$O222&gt;S!$I$8),0,VLOOKUP($O222,S!$D$9:$AF$10,28,FALSE))</f>
        <v>0</v>
      </c>
      <c r="AG222" s="601"/>
      <c r="AK222" s="178"/>
      <c r="AL222" s="178"/>
      <c r="AM222" s="594"/>
      <c r="AO222" s="24">
        <f>IF($O222=0,0,IF(AP222=0,0,IF(COUNTIF(AP$5:AP222,AP222)&gt;1,0,MAX(AO$5:AO221)+1)))</f>
        <v>0</v>
      </c>
      <c r="AP222" s="521">
        <f>IF(OR($O222=0,$O222&gt;S!$I$8),0,VLOOKUP($O222,S!$D$9:$AF$10,29,FALSE))</f>
        <v>0</v>
      </c>
      <c r="AQ222" s="601"/>
      <c r="AU222" s="178"/>
      <c r="AV222" s="178"/>
      <c r="AW222" s="594"/>
      <c r="AY222" s="24">
        <f>IF($O222=0,0,IF(AZ222=0,0,IF(COUNTIF(AZ$5:AZ222,AZ222)&gt;1,0,MAX(AY$5:AY221)+1)))</f>
        <v>0</v>
      </c>
      <c r="AZ222" s="521">
        <f>IF(OR($O222=0,$O222&gt;S!$I$8),0,VLOOKUP($P222,O!$O$9:$AJ$10,12,FALSE))</f>
        <v>0</v>
      </c>
      <c r="BA222" s="601"/>
      <c r="BE222" s="178"/>
      <c r="BF222" s="178"/>
      <c r="BG222" s="594"/>
    </row>
    <row r="223" spans="3:59" x14ac:dyDescent="0.2">
      <c r="C223" s="599"/>
      <c r="D223" s="599"/>
      <c r="E223" s="599"/>
      <c r="F223" s="599"/>
      <c r="G223" s="599"/>
      <c r="I223" s="534">
        <f t="shared" si="67"/>
        <v>1900</v>
      </c>
      <c r="J223" s="535">
        <f t="shared" si="68"/>
        <v>19001</v>
      </c>
      <c r="K223" s="534" t="str">
        <f t="shared" si="69"/>
        <v>190001</v>
      </c>
      <c r="L223" s="536">
        <f t="shared" si="70"/>
        <v>190000</v>
      </c>
      <c r="M223" s="537">
        <f t="shared" si="71"/>
        <v>19000100</v>
      </c>
      <c r="N223" s="25">
        <v>219</v>
      </c>
      <c r="O223" s="518">
        <f>IF(N223&gt;S!$I$8,0,N223)</f>
        <v>0</v>
      </c>
      <c r="P223" s="519">
        <f>IF(OR($O223=0,$O223&gt;S!$I$8),0,VLOOKUP($O223,S!$D$9:$AF$10,14,FALSE))</f>
        <v>0</v>
      </c>
      <c r="Q223" s="519">
        <f>IF(OR($O223=0,$O223&gt;S!$I$8),0,VLOOKUP($O223,S!$D$9:$AF$10,6,FALSE))</f>
        <v>0</v>
      </c>
      <c r="R223" s="548">
        <f>IF(OR($O223=0,$O223&gt;S!$I$8),0,VLOOKUP($O223,S!$D$9:$AF$10,24,FALSE))</f>
        <v>0</v>
      </c>
      <c r="S223" s="521">
        <f>IF(OR($O223=0,$O223&gt;S!$I$8),0,VLOOKUP($O223,S!$D$9:$AF$10,23,FALSE))</f>
        <v>0</v>
      </c>
      <c r="U223" s="24">
        <f>IF($O223=0,0,IF(V223=0,0,IF(COUNTIF(V$5:V223,V223)&gt;1,0,MAX(U$5:U222)+1)))</f>
        <v>0</v>
      </c>
      <c r="V223" s="521">
        <f>IF(OR($O223=0,$O223&gt;S!$I$8),0,VLOOKUP($O223,S!$D$9:$AF$10,22,FALSE))</f>
        <v>0</v>
      </c>
      <c r="W223" s="601"/>
      <c r="AA223" s="178"/>
      <c r="AB223" s="178"/>
      <c r="AC223" s="594"/>
      <c r="AE223" s="24">
        <f>IF($O223=0,0,IF(AF223=0,0,IF(COUNTIF(AF$5:AF223,AF223)&gt;1,0,MAX(AE$5:AE222)+1)))</f>
        <v>0</v>
      </c>
      <c r="AF223" s="521">
        <f>IF(OR($O223=0,$O223&gt;S!$I$8),0,VLOOKUP($O223,S!$D$9:$AF$10,28,FALSE))</f>
        <v>0</v>
      </c>
      <c r="AG223" s="601"/>
      <c r="AK223" s="178"/>
      <c r="AL223" s="178"/>
      <c r="AM223" s="594"/>
      <c r="AO223" s="24">
        <f>IF($O223=0,0,IF(AP223=0,0,IF(COUNTIF(AP$5:AP223,AP223)&gt;1,0,MAX(AO$5:AO222)+1)))</f>
        <v>0</v>
      </c>
      <c r="AP223" s="521">
        <f>IF(OR($O223=0,$O223&gt;S!$I$8),0,VLOOKUP($O223,S!$D$9:$AF$10,29,FALSE))</f>
        <v>0</v>
      </c>
      <c r="AQ223" s="601"/>
      <c r="AU223" s="178"/>
      <c r="AV223" s="178"/>
      <c r="AW223" s="594"/>
      <c r="AY223" s="24">
        <f>IF($O223=0,0,IF(AZ223=0,0,IF(COUNTIF(AZ$5:AZ223,AZ223)&gt;1,0,MAX(AY$5:AY222)+1)))</f>
        <v>0</v>
      </c>
      <c r="AZ223" s="521">
        <f>IF(OR($O223=0,$O223&gt;S!$I$8),0,VLOOKUP($P223,O!$O$9:$AJ$10,12,FALSE))</f>
        <v>0</v>
      </c>
      <c r="BA223" s="601"/>
      <c r="BE223" s="178"/>
      <c r="BF223" s="178"/>
      <c r="BG223" s="594"/>
    </row>
    <row r="224" spans="3:59" x14ac:dyDescent="0.2">
      <c r="C224" s="599"/>
      <c r="D224" s="599"/>
      <c r="E224" s="599"/>
      <c r="F224" s="599"/>
      <c r="G224" s="599"/>
      <c r="I224" s="534">
        <f t="shared" si="67"/>
        <v>1900</v>
      </c>
      <c r="J224" s="535">
        <f t="shared" si="68"/>
        <v>19001</v>
      </c>
      <c r="K224" s="534" t="str">
        <f t="shared" si="69"/>
        <v>190001</v>
      </c>
      <c r="L224" s="536">
        <f t="shared" si="70"/>
        <v>190000</v>
      </c>
      <c r="M224" s="537">
        <f t="shared" si="71"/>
        <v>19000100</v>
      </c>
      <c r="N224" s="25">
        <v>220</v>
      </c>
      <c r="O224" s="518">
        <f>IF(N224&gt;S!$I$8,0,N224)</f>
        <v>0</v>
      </c>
      <c r="P224" s="519">
        <f>IF(OR($O224=0,$O224&gt;S!$I$8),0,VLOOKUP($O224,S!$D$9:$AF$10,14,FALSE))</f>
        <v>0</v>
      </c>
      <c r="Q224" s="519">
        <f>IF(OR($O224=0,$O224&gt;S!$I$8),0,VLOOKUP($O224,S!$D$9:$AF$10,6,FALSE))</f>
        <v>0</v>
      </c>
      <c r="R224" s="548">
        <f>IF(OR($O224=0,$O224&gt;S!$I$8),0,VLOOKUP($O224,S!$D$9:$AF$10,24,FALSE))</f>
        <v>0</v>
      </c>
      <c r="S224" s="521">
        <f>IF(OR($O224=0,$O224&gt;S!$I$8),0,VLOOKUP($O224,S!$D$9:$AF$10,23,FALSE))</f>
        <v>0</v>
      </c>
      <c r="U224" s="24">
        <f>IF($O224=0,0,IF(V224=0,0,IF(COUNTIF(V$5:V224,V224)&gt;1,0,MAX(U$5:U223)+1)))</f>
        <v>0</v>
      </c>
      <c r="V224" s="521">
        <f>IF(OR($O224=0,$O224&gt;S!$I$8),0,VLOOKUP($O224,S!$D$9:$AF$10,22,FALSE))</f>
        <v>0</v>
      </c>
      <c r="W224" s="601"/>
      <c r="AA224" s="178"/>
      <c r="AB224" s="178"/>
      <c r="AC224" s="594"/>
      <c r="AE224" s="24">
        <f>IF($O224=0,0,IF(AF224=0,0,IF(COUNTIF(AF$5:AF224,AF224)&gt;1,0,MAX(AE$5:AE223)+1)))</f>
        <v>0</v>
      </c>
      <c r="AF224" s="521">
        <f>IF(OR($O224=0,$O224&gt;S!$I$8),0,VLOOKUP($O224,S!$D$9:$AF$10,28,FALSE))</f>
        <v>0</v>
      </c>
      <c r="AG224" s="601"/>
      <c r="AK224" s="178"/>
      <c r="AL224" s="178"/>
      <c r="AM224" s="594"/>
      <c r="AO224" s="24">
        <f>IF($O224=0,0,IF(AP224=0,0,IF(COUNTIF(AP$5:AP224,AP224)&gt;1,0,MAX(AO$5:AO223)+1)))</f>
        <v>0</v>
      </c>
      <c r="AP224" s="521">
        <f>IF(OR($O224=0,$O224&gt;S!$I$8),0,VLOOKUP($O224,S!$D$9:$AF$10,29,FALSE))</f>
        <v>0</v>
      </c>
      <c r="AQ224" s="601"/>
      <c r="AU224" s="178"/>
      <c r="AV224" s="178"/>
      <c r="AW224" s="594"/>
      <c r="AY224" s="24">
        <f>IF($O224=0,0,IF(AZ224=0,0,IF(COUNTIF(AZ$5:AZ224,AZ224)&gt;1,0,MAX(AY$5:AY223)+1)))</f>
        <v>0</v>
      </c>
      <c r="AZ224" s="521">
        <f>IF(OR($O224=0,$O224&gt;S!$I$8),0,VLOOKUP($P224,O!$O$9:$AJ$10,12,FALSE))</f>
        <v>0</v>
      </c>
      <c r="BA224" s="601"/>
      <c r="BE224" s="178"/>
      <c r="BF224" s="178"/>
      <c r="BG224" s="594"/>
    </row>
    <row r="225" spans="3:59" x14ac:dyDescent="0.2">
      <c r="C225" s="599"/>
      <c r="D225" s="599"/>
      <c r="E225" s="599"/>
      <c r="F225" s="599"/>
      <c r="G225" s="599"/>
      <c r="I225" s="534">
        <f t="shared" si="67"/>
        <v>1900</v>
      </c>
      <c r="J225" s="535">
        <f t="shared" si="68"/>
        <v>19001</v>
      </c>
      <c r="K225" s="534" t="str">
        <f t="shared" si="69"/>
        <v>190001</v>
      </c>
      <c r="L225" s="536">
        <f t="shared" si="70"/>
        <v>190000</v>
      </c>
      <c r="M225" s="537">
        <f t="shared" si="71"/>
        <v>19000100</v>
      </c>
      <c r="N225" s="25">
        <v>221</v>
      </c>
      <c r="O225" s="518">
        <f>IF(N225&gt;S!$I$8,0,N225)</f>
        <v>0</v>
      </c>
      <c r="P225" s="519">
        <f>IF(OR($O225=0,$O225&gt;S!$I$8),0,VLOOKUP($O225,S!$D$9:$AF$10,14,FALSE))</f>
        <v>0</v>
      </c>
      <c r="Q225" s="519">
        <f>IF(OR($O225=0,$O225&gt;S!$I$8),0,VLOOKUP($O225,S!$D$9:$AF$10,6,FALSE))</f>
        <v>0</v>
      </c>
      <c r="R225" s="548">
        <f>IF(OR($O225=0,$O225&gt;S!$I$8),0,VLOOKUP($O225,S!$D$9:$AF$10,24,FALSE))</f>
        <v>0</v>
      </c>
      <c r="S225" s="521">
        <f>IF(OR($O225=0,$O225&gt;S!$I$8),0,VLOOKUP($O225,S!$D$9:$AF$10,23,FALSE))</f>
        <v>0</v>
      </c>
      <c r="U225" s="24">
        <f>IF($O225=0,0,IF(V225=0,0,IF(COUNTIF(V$5:V225,V225)&gt;1,0,MAX(U$5:U224)+1)))</f>
        <v>0</v>
      </c>
      <c r="V225" s="521">
        <f>IF(OR($O225=0,$O225&gt;S!$I$8),0,VLOOKUP($O225,S!$D$9:$AF$10,22,FALSE))</f>
        <v>0</v>
      </c>
      <c r="W225" s="601"/>
      <c r="AA225" s="178"/>
      <c r="AB225" s="178"/>
      <c r="AC225" s="594"/>
      <c r="AE225" s="24">
        <f>IF($O225=0,0,IF(AF225=0,0,IF(COUNTIF(AF$5:AF225,AF225)&gt;1,0,MAX(AE$5:AE224)+1)))</f>
        <v>0</v>
      </c>
      <c r="AF225" s="521">
        <f>IF(OR($O225=0,$O225&gt;S!$I$8),0,VLOOKUP($O225,S!$D$9:$AF$10,28,FALSE))</f>
        <v>0</v>
      </c>
      <c r="AG225" s="601"/>
      <c r="AK225" s="178"/>
      <c r="AL225" s="178"/>
      <c r="AM225" s="594"/>
      <c r="AO225" s="24">
        <f>IF($O225=0,0,IF(AP225=0,0,IF(COUNTIF(AP$5:AP225,AP225)&gt;1,0,MAX(AO$5:AO224)+1)))</f>
        <v>0</v>
      </c>
      <c r="AP225" s="521">
        <f>IF(OR($O225=0,$O225&gt;S!$I$8),0,VLOOKUP($O225,S!$D$9:$AF$10,29,FALSE))</f>
        <v>0</v>
      </c>
      <c r="AQ225" s="601"/>
      <c r="AU225" s="178"/>
      <c r="AV225" s="178"/>
      <c r="AW225" s="594"/>
      <c r="AY225" s="24">
        <f>IF($O225=0,0,IF(AZ225=0,0,IF(COUNTIF(AZ$5:AZ225,AZ225)&gt;1,0,MAX(AY$5:AY224)+1)))</f>
        <v>0</v>
      </c>
      <c r="AZ225" s="521">
        <f>IF(OR($O225=0,$O225&gt;S!$I$8),0,VLOOKUP($P225,O!$O$9:$AJ$10,12,FALSE))</f>
        <v>0</v>
      </c>
      <c r="BA225" s="601"/>
      <c r="BE225" s="178"/>
      <c r="BF225" s="178"/>
      <c r="BG225" s="594"/>
    </row>
    <row r="226" spans="3:59" x14ac:dyDescent="0.2">
      <c r="C226" s="599"/>
      <c r="D226" s="599"/>
      <c r="E226" s="599"/>
      <c r="F226" s="599"/>
      <c r="G226" s="599"/>
      <c r="I226" s="534">
        <f t="shared" si="67"/>
        <v>1900</v>
      </c>
      <c r="J226" s="535">
        <f t="shared" si="68"/>
        <v>19001</v>
      </c>
      <c r="K226" s="534" t="str">
        <f t="shared" si="69"/>
        <v>190001</v>
      </c>
      <c r="L226" s="536">
        <f t="shared" si="70"/>
        <v>190000</v>
      </c>
      <c r="M226" s="537">
        <f t="shared" si="71"/>
        <v>19000100</v>
      </c>
      <c r="N226" s="25">
        <v>222</v>
      </c>
      <c r="O226" s="518">
        <f>IF(N226&gt;S!$I$8,0,N226)</f>
        <v>0</v>
      </c>
      <c r="P226" s="519">
        <f>IF(OR($O226=0,$O226&gt;S!$I$8),0,VLOOKUP($O226,S!$D$9:$AF$10,14,FALSE))</f>
        <v>0</v>
      </c>
      <c r="Q226" s="519">
        <f>IF(OR($O226=0,$O226&gt;S!$I$8),0,VLOOKUP($O226,S!$D$9:$AF$10,6,FALSE))</f>
        <v>0</v>
      </c>
      <c r="R226" s="548">
        <f>IF(OR($O226=0,$O226&gt;S!$I$8),0,VLOOKUP($O226,S!$D$9:$AF$10,24,FALSE))</f>
        <v>0</v>
      </c>
      <c r="S226" s="521">
        <f>IF(OR($O226=0,$O226&gt;S!$I$8),0,VLOOKUP($O226,S!$D$9:$AF$10,23,FALSE))</f>
        <v>0</v>
      </c>
      <c r="U226" s="24">
        <f>IF($O226=0,0,IF(V226=0,0,IF(COUNTIF(V$5:V226,V226)&gt;1,0,MAX(U$5:U225)+1)))</f>
        <v>0</v>
      </c>
      <c r="V226" s="521">
        <f>IF(OR($O226=0,$O226&gt;S!$I$8),0,VLOOKUP($O226,S!$D$9:$AF$10,22,FALSE))</f>
        <v>0</v>
      </c>
      <c r="W226" s="601"/>
      <c r="AA226" s="178"/>
      <c r="AB226" s="178"/>
      <c r="AC226" s="594"/>
      <c r="AE226" s="24">
        <f>IF($O226=0,0,IF(AF226=0,0,IF(COUNTIF(AF$5:AF226,AF226)&gt;1,0,MAX(AE$5:AE225)+1)))</f>
        <v>0</v>
      </c>
      <c r="AF226" s="521">
        <f>IF(OR($O226=0,$O226&gt;S!$I$8),0,VLOOKUP($O226,S!$D$9:$AF$10,28,FALSE))</f>
        <v>0</v>
      </c>
      <c r="AG226" s="601"/>
      <c r="AK226" s="178"/>
      <c r="AL226" s="178"/>
      <c r="AM226" s="594"/>
      <c r="AO226" s="24">
        <f>IF($O226=0,0,IF(AP226=0,0,IF(COUNTIF(AP$5:AP226,AP226)&gt;1,0,MAX(AO$5:AO225)+1)))</f>
        <v>0</v>
      </c>
      <c r="AP226" s="521">
        <f>IF(OR($O226=0,$O226&gt;S!$I$8),0,VLOOKUP($O226,S!$D$9:$AF$10,29,FALSE))</f>
        <v>0</v>
      </c>
      <c r="AQ226" s="601"/>
      <c r="AU226" s="178"/>
      <c r="AV226" s="178"/>
      <c r="AW226" s="594"/>
      <c r="AY226" s="24">
        <f>IF($O226=0,0,IF(AZ226=0,0,IF(COUNTIF(AZ$5:AZ226,AZ226)&gt;1,0,MAX(AY$5:AY225)+1)))</f>
        <v>0</v>
      </c>
      <c r="AZ226" s="521">
        <f>IF(OR($O226=0,$O226&gt;S!$I$8),0,VLOOKUP($P226,O!$O$9:$AJ$10,12,FALSE))</f>
        <v>0</v>
      </c>
      <c r="BA226" s="601"/>
      <c r="BE226" s="178"/>
      <c r="BF226" s="178"/>
      <c r="BG226" s="594"/>
    </row>
    <row r="227" spans="3:59" x14ac:dyDescent="0.2">
      <c r="C227" s="599"/>
      <c r="D227" s="599"/>
      <c r="E227" s="599"/>
      <c r="F227" s="599"/>
      <c r="G227" s="599"/>
      <c r="I227" s="534">
        <f t="shared" si="67"/>
        <v>1900</v>
      </c>
      <c r="J227" s="535">
        <f t="shared" si="68"/>
        <v>19001</v>
      </c>
      <c r="K227" s="534" t="str">
        <f t="shared" si="69"/>
        <v>190001</v>
      </c>
      <c r="L227" s="536">
        <f t="shared" si="70"/>
        <v>190000</v>
      </c>
      <c r="M227" s="537">
        <f t="shared" si="71"/>
        <v>19000100</v>
      </c>
      <c r="N227" s="25">
        <v>223</v>
      </c>
      <c r="O227" s="518">
        <f>IF(N227&gt;S!$I$8,0,N227)</f>
        <v>0</v>
      </c>
      <c r="P227" s="519">
        <f>IF(OR($O227=0,$O227&gt;S!$I$8),0,VLOOKUP($O227,S!$D$9:$AF$10,14,FALSE))</f>
        <v>0</v>
      </c>
      <c r="Q227" s="519">
        <f>IF(OR($O227=0,$O227&gt;S!$I$8),0,VLOOKUP($O227,S!$D$9:$AF$10,6,FALSE))</f>
        <v>0</v>
      </c>
      <c r="R227" s="548">
        <f>IF(OR($O227=0,$O227&gt;S!$I$8),0,VLOOKUP($O227,S!$D$9:$AF$10,24,FALSE))</f>
        <v>0</v>
      </c>
      <c r="S227" s="521">
        <f>IF(OR($O227=0,$O227&gt;S!$I$8),0,VLOOKUP($O227,S!$D$9:$AF$10,23,FALSE))</f>
        <v>0</v>
      </c>
      <c r="U227" s="24">
        <f>IF($O227=0,0,IF(V227=0,0,IF(COUNTIF(V$5:V227,V227)&gt;1,0,MAX(U$5:U226)+1)))</f>
        <v>0</v>
      </c>
      <c r="V227" s="521">
        <f>IF(OR($O227=0,$O227&gt;S!$I$8),0,VLOOKUP($O227,S!$D$9:$AF$10,22,FALSE))</f>
        <v>0</v>
      </c>
      <c r="W227" s="601"/>
      <c r="AA227" s="178"/>
      <c r="AB227" s="178"/>
      <c r="AC227" s="594"/>
      <c r="AE227" s="24">
        <f>IF($O227=0,0,IF(AF227=0,0,IF(COUNTIF(AF$5:AF227,AF227)&gt;1,0,MAX(AE$5:AE226)+1)))</f>
        <v>0</v>
      </c>
      <c r="AF227" s="521">
        <f>IF(OR($O227=0,$O227&gt;S!$I$8),0,VLOOKUP($O227,S!$D$9:$AF$10,28,FALSE))</f>
        <v>0</v>
      </c>
      <c r="AG227" s="601"/>
      <c r="AK227" s="178"/>
      <c r="AL227" s="178"/>
      <c r="AM227" s="594"/>
      <c r="AO227" s="24">
        <f>IF($O227=0,0,IF(AP227=0,0,IF(COUNTIF(AP$5:AP227,AP227)&gt;1,0,MAX(AO$5:AO226)+1)))</f>
        <v>0</v>
      </c>
      <c r="AP227" s="521">
        <f>IF(OR($O227=0,$O227&gt;S!$I$8),0,VLOOKUP($O227,S!$D$9:$AF$10,29,FALSE))</f>
        <v>0</v>
      </c>
      <c r="AQ227" s="601"/>
      <c r="AU227" s="178"/>
      <c r="AV227" s="178"/>
      <c r="AW227" s="594"/>
      <c r="AY227" s="24">
        <f>IF($O227=0,0,IF(AZ227=0,0,IF(COUNTIF(AZ$5:AZ227,AZ227)&gt;1,0,MAX(AY$5:AY226)+1)))</f>
        <v>0</v>
      </c>
      <c r="AZ227" s="521">
        <f>IF(OR($O227=0,$O227&gt;S!$I$8),0,VLOOKUP($P227,O!$O$9:$AJ$10,12,FALSE))</f>
        <v>0</v>
      </c>
      <c r="BA227" s="601"/>
      <c r="BE227" s="178"/>
      <c r="BF227" s="178"/>
      <c r="BG227" s="594"/>
    </row>
    <row r="228" spans="3:59" x14ac:dyDescent="0.2">
      <c r="C228" s="599"/>
      <c r="D228" s="599"/>
      <c r="E228" s="599"/>
      <c r="F228" s="599"/>
      <c r="G228" s="599"/>
      <c r="I228" s="534">
        <f t="shared" si="67"/>
        <v>1900</v>
      </c>
      <c r="J228" s="535">
        <f t="shared" si="68"/>
        <v>19001</v>
      </c>
      <c r="K228" s="534" t="str">
        <f t="shared" si="69"/>
        <v>190001</v>
      </c>
      <c r="L228" s="536">
        <f t="shared" si="70"/>
        <v>190000</v>
      </c>
      <c r="M228" s="537">
        <f t="shared" si="71"/>
        <v>19000100</v>
      </c>
      <c r="N228" s="25">
        <v>224</v>
      </c>
      <c r="O228" s="518">
        <f>IF(N228&gt;S!$I$8,0,N228)</f>
        <v>0</v>
      </c>
      <c r="P228" s="519">
        <f>IF(OR($O228=0,$O228&gt;S!$I$8),0,VLOOKUP($O228,S!$D$9:$AF$10,14,FALSE))</f>
        <v>0</v>
      </c>
      <c r="Q228" s="519">
        <f>IF(OR($O228=0,$O228&gt;S!$I$8),0,VLOOKUP($O228,S!$D$9:$AF$10,6,FALSE))</f>
        <v>0</v>
      </c>
      <c r="R228" s="548">
        <f>IF(OR($O228=0,$O228&gt;S!$I$8),0,VLOOKUP($O228,S!$D$9:$AF$10,24,FALSE))</f>
        <v>0</v>
      </c>
      <c r="S228" s="521">
        <f>IF(OR($O228=0,$O228&gt;S!$I$8),0,VLOOKUP($O228,S!$D$9:$AF$10,23,FALSE))</f>
        <v>0</v>
      </c>
      <c r="U228" s="24">
        <f>IF($O228=0,0,IF(V228=0,0,IF(COUNTIF(V$5:V228,V228)&gt;1,0,MAX(U$5:U227)+1)))</f>
        <v>0</v>
      </c>
      <c r="V228" s="521">
        <f>IF(OR($O228=0,$O228&gt;S!$I$8),0,VLOOKUP($O228,S!$D$9:$AF$10,22,FALSE))</f>
        <v>0</v>
      </c>
      <c r="W228" s="601"/>
      <c r="AA228" s="178"/>
      <c r="AB228" s="178"/>
      <c r="AC228" s="594"/>
      <c r="AE228" s="24">
        <f>IF($O228=0,0,IF(AF228=0,0,IF(COUNTIF(AF$5:AF228,AF228)&gt;1,0,MAX(AE$5:AE227)+1)))</f>
        <v>0</v>
      </c>
      <c r="AF228" s="521">
        <f>IF(OR($O228=0,$O228&gt;S!$I$8),0,VLOOKUP($O228,S!$D$9:$AF$10,28,FALSE))</f>
        <v>0</v>
      </c>
      <c r="AG228" s="601"/>
      <c r="AK228" s="178"/>
      <c r="AL228" s="178"/>
      <c r="AM228" s="594"/>
      <c r="AO228" s="24">
        <f>IF($O228=0,0,IF(AP228=0,0,IF(COUNTIF(AP$5:AP228,AP228)&gt;1,0,MAX(AO$5:AO227)+1)))</f>
        <v>0</v>
      </c>
      <c r="AP228" s="521">
        <f>IF(OR($O228=0,$O228&gt;S!$I$8),0,VLOOKUP($O228,S!$D$9:$AF$10,29,FALSE))</f>
        <v>0</v>
      </c>
      <c r="AQ228" s="601"/>
      <c r="AU228" s="178"/>
      <c r="AV228" s="178"/>
      <c r="AW228" s="594"/>
      <c r="AY228" s="24">
        <f>IF($O228=0,0,IF(AZ228=0,0,IF(COUNTIF(AZ$5:AZ228,AZ228)&gt;1,0,MAX(AY$5:AY227)+1)))</f>
        <v>0</v>
      </c>
      <c r="AZ228" s="521">
        <f>IF(OR($O228=0,$O228&gt;S!$I$8),0,VLOOKUP($P228,O!$O$9:$AJ$10,12,FALSE))</f>
        <v>0</v>
      </c>
      <c r="BA228" s="601"/>
      <c r="BE228" s="178"/>
      <c r="BF228" s="178"/>
      <c r="BG228" s="594"/>
    </row>
    <row r="229" spans="3:59" x14ac:dyDescent="0.2">
      <c r="C229" s="599"/>
      <c r="D229" s="599"/>
      <c r="E229" s="599"/>
      <c r="F229" s="599"/>
      <c r="G229" s="599"/>
      <c r="I229" s="534">
        <f t="shared" si="67"/>
        <v>1900</v>
      </c>
      <c r="J229" s="535">
        <f t="shared" si="68"/>
        <v>19001</v>
      </c>
      <c r="K229" s="534" t="str">
        <f t="shared" si="69"/>
        <v>190001</v>
      </c>
      <c r="L229" s="536">
        <f t="shared" si="70"/>
        <v>190000</v>
      </c>
      <c r="M229" s="537">
        <f t="shared" si="71"/>
        <v>19000100</v>
      </c>
      <c r="N229" s="25">
        <v>225</v>
      </c>
      <c r="O229" s="518">
        <f>IF(N229&gt;S!$I$8,0,N229)</f>
        <v>0</v>
      </c>
      <c r="P229" s="519">
        <f>IF(OR($O229=0,$O229&gt;S!$I$8),0,VLOOKUP($O229,S!$D$9:$AF$10,14,FALSE))</f>
        <v>0</v>
      </c>
      <c r="Q229" s="519">
        <f>IF(OR($O229=0,$O229&gt;S!$I$8),0,VLOOKUP($O229,S!$D$9:$AF$10,6,FALSE))</f>
        <v>0</v>
      </c>
      <c r="R229" s="548">
        <f>IF(OR($O229=0,$O229&gt;S!$I$8),0,VLOOKUP($O229,S!$D$9:$AF$10,24,FALSE))</f>
        <v>0</v>
      </c>
      <c r="S229" s="521">
        <f>IF(OR($O229=0,$O229&gt;S!$I$8),0,VLOOKUP($O229,S!$D$9:$AF$10,23,FALSE))</f>
        <v>0</v>
      </c>
      <c r="U229" s="24">
        <f>IF($O229=0,0,IF(V229=0,0,IF(COUNTIF(V$5:V229,V229)&gt;1,0,MAX(U$5:U228)+1)))</f>
        <v>0</v>
      </c>
      <c r="V229" s="521">
        <f>IF(OR($O229=0,$O229&gt;S!$I$8),0,VLOOKUP($O229,S!$D$9:$AF$10,22,FALSE))</f>
        <v>0</v>
      </c>
      <c r="W229" s="601"/>
      <c r="AA229" s="178"/>
      <c r="AB229" s="178"/>
      <c r="AC229" s="594"/>
      <c r="AE229" s="24">
        <f>IF($O229=0,0,IF(AF229=0,0,IF(COUNTIF(AF$5:AF229,AF229)&gt;1,0,MAX(AE$5:AE228)+1)))</f>
        <v>0</v>
      </c>
      <c r="AF229" s="521">
        <f>IF(OR($O229=0,$O229&gt;S!$I$8),0,VLOOKUP($O229,S!$D$9:$AF$10,28,FALSE))</f>
        <v>0</v>
      </c>
      <c r="AG229" s="601"/>
      <c r="AK229" s="178"/>
      <c r="AL229" s="178"/>
      <c r="AM229" s="594"/>
      <c r="AO229" s="24">
        <f>IF($O229=0,0,IF(AP229=0,0,IF(COUNTIF(AP$5:AP229,AP229)&gt;1,0,MAX(AO$5:AO228)+1)))</f>
        <v>0</v>
      </c>
      <c r="AP229" s="521">
        <f>IF(OR($O229=0,$O229&gt;S!$I$8),0,VLOOKUP($O229,S!$D$9:$AF$10,29,FALSE))</f>
        <v>0</v>
      </c>
      <c r="AQ229" s="601"/>
      <c r="AU229" s="178"/>
      <c r="AV229" s="178"/>
      <c r="AW229" s="594"/>
      <c r="AY229" s="24">
        <f>IF($O229=0,0,IF(AZ229=0,0,IF(COUNTIF(AZ$5:AZ229,AZ229)&gt;1,0,MAX(AY$5:AY228)+1)))</f>
        <v>0</v>
      </c>
      <c r="AZ229" s="521">
        <f>IF(OR($O229=0,$O229&gt;S!$I$8),0,VLOOKUP($P229,O!$O$9:$AJ$10,12,FALSE))</f>
        <v>0</v>
      </c>
      <c r="BA229" s="601"/>
      <c r="BE229" s="178"/>
      <c r="BF229" s="178"/>
      <c r="BG229" s="594"/>
    </row>
    <row r="230" spans="3:59" x14ac:dyDescent="0.2">
      <c r="C230" s="599"/>
      <c r="D230" s="599"/>
      <c r="E230" s="599"/>
      <c r="F230" s="599"/>
      <c r="G230" s="599"/>
      <c r="I230" s="534">
        <f t="shared" si="67"/>
        <v>1900</v>
      </c>
      <c r="J230" s="535">
        <f t="shared" si="68"/>
        <v>19001</v>
      </c>
      <c r="K230" s="534" t="str">
        <f t="shared" si="69"/>
        <v>190001</v>
      </c>
      <c r="L230" s="536">
        <f t="shared" si="70"/>
        <v>190000</v>
      </c>
      <c r="M230" s="537">
        <f t="shared" si="71"/>
        <v>19000100</v>
      </c>
      <c r="N230" s="25">
        <v>226</v>
      </c>
      <c r="O230" s="518">
        <f>IF(N230&gt;S!$I$8,0,N230)</f>
        <v>0</v>
      </c>
      <c r="P230" s="519">
        <f>IF(OR($O230=0,$O230&gt;S!$I$8),0,VLOOKUP($O230,S!$D$9:$AF$10,14,FALSE))</f>
        <v>0</v>
      </c>
      <c r="Q230" s="519">
        <f>IF(OR($O230=0,$O230&gt;S!$I$8),0,VLOOKUP($O230,S!$D$9:$AF$10,6,FALSE))</f>
        <v>0</v>
      </c>
      <c r="R230" s="548">
        <f>IF(OR($O230=0,$O230&gt;S!$I$8),0,VLOOKUP($O230,S!$D$9:$AF$10,24,FALSE))</f>
        <v>0</v>
      </c>
      <c r="S230" s="521">
        <f>IF(OR($O230=0,$O230&gt;S!$I$8),0,VLOOKUP($O230,S!$D$9:$AF$10,23,FALSE))</f>
        <v>0</v>
      </c>
      <c r="U230" s="24">
        <f>IF($O230=0,0,IF(V230=0,0,IF(COUNTIF(V$5:V230,V230)&gt;1,0,MAX(U$5:U229)+1)))</f>
        <v>0</v>
      </c>
      <c r="V230" s="521">
        <f>IF(OR($O230=0,$O230&gt;S!$I$8),0,VLOOKUP($O230,S!$D$9:$AF$10,22,FALSE))</f>
        <v>0</v>
      </c>
      <c r="W230" s="601"/>
      <c r="AA230" s="178"/>
      <c r="AB230" s="178"/>
      <c r="AC230" s="594"/>
      <c r="AE230" s="24">
        <f>IF($O230=0,0,IF(AF230=0,0,IF(COUNTIF(AF$5:AF230,AF230)&gt;1,0,MAX(AE$5:AE229)+1)))</f>
        <v>0</v>
      </c>
      <c r="AF230" s="521">
        <f>IF(OR($O230=0,$O230&gt;S!$I$8),0,VLOOKUP($O230,S!$D$9:$AF$10,28,FALSE))</f>
        <v>0</v>
      </c>
      <c r="AG230" s="601"/>
      <c r="AK230" s="178"/>
      <c r="AL230" s="178"/>
      <c r="AM230" s="594"/>
      <c r="AO230" s="24">
        <f>IF($O230=0,0,IF(AP230=0,0,IF(COUNTIF(AP$5:AP230,AP230)&gt;1,0,MAX(AO$5:AO229)+1)))</f>
        <v>0</v>
      </c>
      <c r="AP230" s="521">
        <f>IF(OR($O230=0,$O230&gt;S!$I$8),0,VLOOKUP($O230,S!$D$9:$AF$10,29,FALSE))</f>
        <v>0</v>
      </c>
      <c r="AQ230" s="601"/>
      <c r="AU230" s="178"/>
      <c r="AV230" s="178"/>
      <c r="AW230" s="594"/>
      <c r="AY230" s="24">
        <f>IF($O230=0,0,IF(AZ230=0,0,IF(COUNTIF(AZ$5:AZ230,AZ230)&gt;1,0,MAX(AY$5:AY229)+1)))</f>
        <v>0</v>
      </c>
      <c r="AZ230" s="521">
        <f>IF(OR($O230=0,$O230&gt;S!$I$8),0,VLOOKUP($P230,O!$O$9:$AJ$10,12,FALSE))</f>
        <v>0</v>
      </c>
      <c r="BA230" s="601"/>
      <c r="BE230" s="178"/>
      <c r="BF230" s="178"/>
      <c r="BG230" s="594"/>
    </row>
    <row r="231" spans="3:59" x14ac:dyDescent="0.2">
      <c r="C231" s="599"/>
      <c r="D231" s="599"/>
      <c r="E231" s="599"/>
      <c r="F231" s="599"/>
      <c r="G231" s="599"/>
      <c r="I231" s="534">
        <f t="shared" si="67"/>
        <v>1900</v>
      </c>
      <c r="J231" s="535">
        <f t="shared" si="68"/>
        <v>19001</v>
      </c>
      <c r="K231" s="534" t="str">
        <f t="shared" si="69"/>
        <v>190001</v>
      </c>
      <c r="L231" s="536">
        <f t="shared" si="70"/>
        <v>190000</v>
      </c>
      <c r="M231" s="537">
        <f t="shared" si="71"/>
        <v>19000100</v>
      </c>
      <c r="N231" s="25">
        <v>227</v>
      </c>
      <c r="O231" s="518">
        <f>IF(N231&gt;S!$I$8,0,N231)</f>
        <v>0</v>
      </c>
      <c r="P231" s="519">
        <f>IF(OR($O231=0,$O231&gt;S!$I$8),0,VLOOKUP($O231,S!$D$9:$AF$10,14,FALSE))</f>
        <v>0</v>
      </c>
      <c r="Q231" s="519">
        <f>IF(OR($O231=0,$O231&gt;S!$I$8),0,VLOOKUP($O231,S!$D$9:$AF$10,6,FALSE))</f>
        <v>0</v>
      </c>
      <c r="R231" s="548">
        <f>IF(OR($O231=0,$O231&gt;S!$I$8),0,VLOOKUP($O231,S!$D$9:$AF$10,24,FALSE))</f>
        <v>0</v>
      </c>
      <c r="S231" s="521">
        <f>IF(OR($O231=0,$O231&gt;S!$I$8),0,VLOOKUP($O231,S!$D$9:$AF$10,23,FALSE))</f>
        <v>0</v>
      </c>
      <c r="U231" s="24">
        <f>IF($O231=0,0,IF(V231=0,0,IF(COUNTIF(V$5:V231,V231)&gt;1,0,MAX(U$5:U230)+1)))</f>
        <v>0</v>
      </c>
      <c r="V231" s="521">
        <f>IF(OR($O231=0,$O231&gt;S!$I$8),0,VLOOKUP($O231,S!$D$9:$AF$10,22,FALSE))</f>
        <v>0</v>
      </c>
      <c r="W231" s="601"/>
      <c r="AA231" s="178"/>
      <c r="AB231" s="178"/>
      <c r="AC231" s="594"/>
      <c r="AE231" s="24">
        <f>IF($O231=0,0,IF(AF231=0,0,IF(COUNTIF(AF$5:AF231,AF231)&gt;1,0,MAX(AE$5:AE230)+1)))</f>
        <v>0</v>
      </c>
      <c r="AF231" s="521">
        <f>IF(OR($O231=0,$O231&gt;S!$I$8),0,VLOOKUP($O231,S!$D$9:$AF$10,28,FALSE))</f>
        <v>0</v>
      </c>
      <c r="AG231" s="601"/>
      <c r="AK231" s="178"/>
      <c r="AL231" s="178"/>
      <c r="AM231" s="594"/>
      <c r="AO231" s="24">
        <f>IF($O231=0,0,IF(AP231=0,0,IF(COUNTIF(AP$5:AP231,AP231)&gt;1,0,MAX(AO$5:AO230)+1)))</f>
        <v>0</v>
      </c>
      <c r="AP231" s="521">
        <f>IF(OR($O231=0,$O231&gt;S!$I$8),0,VLOOKUP($O231,S!$D$9:$AF$10,29,FALSE))</f>
        <v>0</v>
      </c>
      <c r="AQ231" s="601"/>
      <c r="AU231" s="178"/>
      <c r="AV231" s="178"/>
      <c r="AW231" s="594"/>
      <c r="AY231" s="24">
        <f>IF($O231=0,0,IF(AZ231=0,0,IF(COUNTIF(AZ$5:AZ231,AZ231)&gt;1,0,MAX(AY$5:AY230)+1)))</f>
        <v>0</v>
      </c>
      <c r="AZ231" s="521">
        <f>IF(OR($O231=0,$O231&gt;S!$I$8),0,VLOOKUP($P231,O!$O$9:$AJ$10,12,FALSE))</f>
        <v>0</v>
      </c>
      <c r="BA231" s="601"/>
      <c r="BE231" s="178"/>
      <c r="BF231" s="178"/>
      <c r="BG231" s="594"/>
    </row>
    <row r="232" spans="3:59" x14ac:dyDescent="0.2">
      <c r="C232" s="599"/>
      <c r="D232" s="599"/>
      <c r="E232" s="599"/>
      <c r="F232" s="599"/>
      <c r="G232" s="599"/>
      <c r="I232" s="534">
        <f t="shared" si="67"/>
        <v>1900</v>
      </c>
      <c r="J232" s="535">
        <f t="shared" si="68"/>
        <v>19001</v>
      </c>
      <c r="K232" s="534" t="str">
        <f t="shared" si="69"/>
        <v>190001</v>
      </c>
      <c r="L232" s="536">
        <f t="shared" si="70"/>
        <v>190000</v>
      </c>
      <c r="M232" s="537">
        <f t="shared" si="71"/>
        <v>19000100</v>
      </c>
      <c r="N232" s="25">
        <v>228</v>
      </c>
      <c r="O232" s="518">
        <f>IF(N232&gt;S!$I$8,0,N232)</f>
        <v>0</v>
      </c>
      <c r="P232" s="519">
        <f>IF(OR($O232=0,$O232&gt;S!$I$8),0,VLOOKUP($O232,S!$D$9:$AF$10,14,FALSE))</f>
        <v>0</v>
      </c>
      <c r="Q232" s="519">
        <f>IF(OR($O232=0,$O232&gt;S!$I$8),0,VLOOKUP($O232,S!$D$9:$AF$10,6,FALSE))</f>
        <v>0</v>
      </c>
      <c r="R232" s="548">
        <f>IF(OR($O232=0,$O232&gt;S!$I$8),0,VLOOKUP($O232,S!$D$9:$AF$10,24,FALSE))</f>
        <v>0</v>
      </c>
      <c r="S232" s="521">
        <f>IF(OR($O232=0,$O232&gt;S!$I$8),0,VLOOKUP($O232,S!$D$9:$AF$10,23,FALSE))</f>
        <v>0</v>
      </c>
      <c r="U232" s="24">
        <f>IF($O232=0,0,IF(V232=0,0,IF(COUNTIF(V$5:V232,V232)&gt;1,0,MAX(U$5:U231)+1)))</f>
        <v>0</v>
      </c>
      <c r="V232" s="521">
        <f>IF(OR($O232=0,$O232&gt;S!$I$8),0,VLOOKUP($O232,S!$D$9:$AF$10,22,FALSE))</f>
        <v>0</v>
      </c>
      <c r="W232" s="601"/>
      <c r="AA232" s="178"/>
      <c r="AB232" s="178"/>
      <c r="AC232" s="594"/>
      <c r="AE232" s="24">
        <f>IF($O232=0,0,IF(AF232=0,0,IF(COUNTIF(AF$5:AF232,AF232)&gt;1,0,MAX(AE$5:AE231)+1)))</f>
        <v>0</v>
      </c>
      <c r="AF232" s="521">
        <f>IF(OR($O232=0,$O232&gt;S!$I$8),0,VLOOKUP($O232,S!$D$9:$AF$10,28,FALSE))</f>
        <v>0</v>
      </c>
      <c r="AG232" s="601"/>
      <c r="AK232" s="178"/>
      <c r="AL232" s="178"/>
      <c r="AM232" s="594"/>
      <c r="AO232" s="24">
        <f>IF($O232=0,0,IF(AP232=0,0,IF(COUNTIF(AP$5:AP232,AP232)&gt;1,0,MAX(AO$5:AO231)+1)))</f>
        <v>0</v>
      </c>
      <c r="AP232" s="521">
        <f>IF(OR($O232=0,$O232&gt;S!$I$8),0,VLOOKUP($O232,S!$D$9:$AF$10,29,FALSE))</f>
        <v>0</v>
      </c>
      <c r="AQ232" s="601"/>
      <c r="AU232" s="178"/>
      <c r="AV232" s="178"/>
      <c r="AW232" s="594"/>
      <c r="AY232" s="24">
        <f>IF($O232=0,0,IF(AZ232=0,0,IF(COUNTIF(AZ$5:AZ232,AZ232)&gt;1,0,MAX(AY$5:AY231)+1)))</f>
        <v>0</v>
      </c>
      <c r="AZ232" s="521">
        <f>IF(OR($O232=0,$O232&gt;S!$I$8),0,VLOOKUP($P232,O!$O$9:$AJ$10,12,FALSE))</f>
        <v>0</v>
      </c>
      <c r="BA232" s="601"/>
      <c r="BE232" s="178"/>
      <c r="BF232" s="178"/>
      <c r="BG232" s="594"/>
    </row>
    <row r="233" spans="3:59" x14ac:dyDescent="0.2">
      <c r="C233" s="599"/>
      <c r="D233" s="599"/>
      <c r="E233" s="599"/>
      <c r="F233" s="599"/>
      <c r="G233" s="599"/>
      <c r="I233" s="534">
        <f t="shared" si="67"/>
        <v>1900</v>
      </c>
      <c r="J233" s="535">
        <f t="shared" si="68"/>
        <v>19001</v>
      </c>
      <c r="K233" s="534" t="str">
        <f t="shared" si="69"/>
        <v>190001</v>
      </c>
      <c r="L233" s="536">
        <f t="shared" si="70"/>
        <v>190000</v>
      </c>
      <c r="M233" s="537">
        <f t="shared" si="71"/>
        <v>19000100</v>
      </c>
      <c r="N233" s="25">
        <v>229</v>
      </c>
      <c r="O233" s="518">
        <f>IF(N233&gt;S!$I$8,0,N233)</f>
        <v>0</v>
      </c>
      <c r="P233" s="519">
        <f>IF(OR($O233=0,$O233&gt;S!$I$8),0,VLOOKUP($O233,S!$D$9:$AF$10,14,FALSE))</f>
        <v>0</v>
      </c>
      <c r="Q233" s="519">
        <f>IF(OR($O233=0,$O233&gt;S!$I$8),0,VLOOKUP($O233,S!$D$9:$AF$10,6,FALSE))</f>
        <v>0</v>
      </c>
      <c r="R233" s="548">
        <f>IF(OR($O233=0,$O233&gt;S!$I$8),0,VLOOKUP($O233,S!$D$9:$AF$10,24,FALSE))</f>
        <v>0</v>
      </c>
      <c r="S233" s="521">
        <f>IF(OR($O233=0,$O233&gt;S!$I$8),0,VLOOKUP($O233,S!$D$9:$AF$10,23,FALSE))</f>
        <v>0</v>
      </c>
      <c r="U233" s="24">
        <f>IF($O233=0,0,IF(V233=0,0,IF(COUNTIF(V$5:V233,V233)&gt;1,0,MAX(U$5:U232)+1)))</f>
        <v>0</v>
      </c>
      <c r="V233" s="521">
        <f>IF(OR($O233=0,$O233&gt;S!$I$8),0,VLOOKUP($O233,S!$D$9:$AF$10,22,FALSE))</f>
        <v>0</v>
      </c>
      <c r="W233" s="601"/>
      <c r="AA233" s="178"/>
      <c r="AB233" s="178"/>
      <c r="AC233" s="594"/>
      <c r="AE233" s="24">
        <f>IF($O233=0,0,IF(AF233=0,0,IF(COUNTIF(AF$5:AF233,AF233)&gt;1,0,MAX(AE$5:AE232)+1)))</f>
        <v>0</v>
      </c>
      <c r="AF233" s="521">
        <f>IF(OR($O233=0,$O233&gt;S!$I$8),0,VLOOKUP($O233,S!$D$9:$AF$10,28,FALSE))</f>
        <v>0</v>
      </c>
      <c r="AG233" s="601"/>
      <c r="AK233" s="178"/>
      <c r="AL233" s="178"/>
      <c r="AM233" s="594"/>
      <c r="AO233" s="24">
        <f>IF($O233=0,0,IF(AP233=0,0,IF(COUNTIF(AP$5:AP233,AP233)&gt;1,0,MAX(AO$5:AO232)+1)))</f>
        <v>0</v>
      </c>
      <c r="AP233" s="521">
        <f>IF(OR($O233=0,$O233&gt;S!$I$8),0,VLOOKUP($O233,S!$D$9:$AF$10,29,FALSE))</f>
        <v>0</v>
      </c>
      <c r="AQ233" s="601"/>
      <c r="AU233" s="178"/>
      <c r="AV233" s="178"/>
      <c r="AW233" s="594"/>
      <c r="AY233" s="24">
        <f>IF($O233=0,0,IF(AZ233=0,0,IF(COUNTIF(AZ$5:AZ233,AZ233)&gt;1,0,MAX(AY$5:AY232)+1)))</f>
        <v>0</v>
      </c>
      <c r="AZ233" s="521">
        <f>IF(OR($O233=0,$O233&gt;S!$I$8),0,VLOOKUP($P233,O!$O$9:$AJ$10,12,FALSE))</f>
        <v>0</v>
      </c>
      <c r="BA233" s="601"/>
      <c r="BE233" s="178"/>
      <c r="BF233" s="178"/>
      <c r="BG233" s="594"/>
    </row>
    <row r="234" spans="3:59" x14ac:dyDescent="0.2">
      <c r="C234" s="599"/>
      <c r="D234" s="599"/>
      <c r="E234" s="599"/>
      <c r="F234" s="599"/>
      <c r="G234" s="599"/>
      <c r="I234" s="534">
        <f t="shared" si="67"/>
        <v>1900</v>
      </c>
      <c r="J234" s="535">
        <f t="shared" si="68"/>
        <v>19001</v>
      </c>
      <c r="K234" s="534" t="str">
        <f t="shared" si="69"/>
        <v>190001</v>
      </c>
      <c r="L234" s="536">
        <f t="shared" si="70"/>
        <v>190000</v>
      </c>
      <c r="M234" s="537">
        <f t="shared" si="71"/>
        <v>19000100</v>
      </c>
      <c r="N234" s="25">
        <v>230</v>
      </c>
      <c r="O234" s="518">
        <f>IF(N234&gt;S!$I$8,0,N234)</f>
        <v>0</v>
      </c>
      <c r="P234" s="519">
        <f>IF(OR($O234=0,$O234&gt;S!$I$8),0,VLOOKUP($O234,S!$D$9:$AF$10,14,FALSE))</f>
        <v>0</v>
      </c>
      <c r="Q234" s="519">
        <f>IF(OR($O234=0,$O234&gt;S!$I$8),0,VLOOKUP($O234,S!$D$9:$AF$10,6,FALSE))</f>
        <v>0</v>
      </c>
      <c r="R234" s="548">
        <f>IF(OR($O234=0,$O234&gt;S!$I$8),0,VLOOKUP($O234,S!$D$9:$AF$10,24,FALSE))</f>
        <v>0</v>
      </c>
      <c r="S234" s="521">
        <f>IF(OR($O234=0,$O234&gt;S!$I$8),0,VLOOKUP($O234,S!$D$9:$AF$10,23,FALSE))</f>
        <v>0</v>
      </c>
      <c r="U234" s="24">
        <f>IF($O234=0,0,IF(V234=0,0,IF(COUNTIF(V$5:V234,V234)&gt;1,0,MAX(U$5:U233)+1)))</f>
        <v>0</v>
      </c>
      <c r="V234" s="521">
        <f>IF(OR($O234=0,$O234&gt;S!$I$8),0,VLOOKUP($O234,S!$D$9:$AF$10,22,FALSE))</f>
        <v>0</v>
      </c>
      <c r="W234" s="601"/>
      <c r="AA234" s="178"/>
      <c r="AB234" s="178"/>
      <c r="AC234" s="594"/>
      <c r="AE234" s="24">
        <f>IF($O234=0,0,IF(AF234=0,0,IF(COUNTIF(AF$5:AF234,AF234)&gt;1,0,MAX(AE$5:AE233)+1)))</f>
        <v>0</v>
      </c>
      <c r="AF234" s="521">
        <f>IF(OR($O234=0,$O234&gt;S!$I$8),0,VLOOKUP($O234,S!$D$9:$AF$10,28,FALSE))</f>
        <v>0</v>
      </c>
      <c r="AG234" s="601"/>
      <c r="AK234" s="178"/>
      <c r="AL234" s="178"/>
      <c r="AM234" s="594"/>
      <c r="AO234" s="24">
        <f>IF($O234=0,0,IF(AP234=0,0,IF(COUNTIF(AP$5:AP234,AP234)&gt;1,0,MAX(AO$5:AO233)+1)))</f>
        <v>0</v>
      </c>
      <c r="AP234" s="521">
        <f>IF(OR($O234=0,$O234&gt;S!$I$8),0,VLOOKUP($O234,S!$D$9:$AF$10,29,FALSE))</f>
        <v>0</v>
      </c>
      <c r="AQ234" s="601"/>
      <c r="AU234" s="178"/>
      <c r="AV234" s="178"/>
      <c r="AW234" s="594"/>
      <c r="AY234" s="24">
        <f>IF($O234=0,0,IF(AZ234=0,0,IF(COUNTIF(AZ$5:AZ234,AZ234)&gt;1,0,MAX(AY$5:AY233)+1)))</f>
        <v>0</v>
      </c>
      <c r="AZ234" s="521">
        <f>IF(OR($O234=0,$O234&gt;S!$I$8),0,VLOOKUP($P234,O!$O$9:$AJ$10,12,FALSE))</f>
        <v>0</v>
      </c>
      <c r="BA234" s="601"/>
      <c r="BE234" s="178"/>
      <c r="BF234" s="178"/>
      <c r="BG234" s="594"/>
    </row>
    <row r="235" spans="3:59" x14ac:dyDescent="0.2">
      <c r="C235" s="599"/>
      <c r="D235" s="599"/>
      <c r="E235" s="599"/>
      <c r="F235" s="599"/>
      <c r="G235" s="599"/>
      <c r="I235" s="534">
        <f t="shared" si="67"/>
        <v>1900</v>
      </c>
      <c r="J235" s="535">
        <f t="shared" si="68"/>
        <v>19001</v>
      </c>
      <c r="K235" s="534" t="str">
        <f t="shared" si="69"/>
        <v>190001</v>
      </c>
      <c r="L235" s="536">
        <f t="shared" si="70"/>
        <v>190000</v>
      </c>
      <c r="M235" s="537">
        <f t="shared" si="71"/>
        <v>19000100</v>
      </c>
      <c r="N235" s="25">
        <v>231</v>
      </c>
      <c r="O235" s="518">
        <f>IF(N235&gt;S!$I$8,0,N235)</f>
        <v>0</v>
      </c>
      <c r="P235" s="519">
        <f>IF(OR($O235=0,$O235&gt;S!$I$8),0,VLOOKUP($O235,S!$D$9:$AF$10,14,FALSE))</f>
        <v>0</v>
      </c>
      <c r="Q235" s="519">
        <f>IF(OR($O235=0,$O235&gt;S!$I$8),0,VLOOKUP($O235,S!$D$9:$AF$10,6,FALSE))</f>
        <v>0</v>
      </c>
      <c r="R235" s="548">
        <f>IF(OR($O235=0,$O235&gt;S!$I$8),0,VLOOKUP($O235,S!$D$9:$AF$10,24,FALSE))</f>
        <v>0</v>
      </c>
      <c r="S235" s="521">
        <f>IF(OR($O235=0,$O235&gt;S!$I$8),0,VLOOKUP($O235,S!$D$9:$AF$10,23,FALSE))</f>
        <v>0</v>
      </c>
      <c r="U235" s="24">
        <f>IF($O235=0,0,IF(V235=0,0,IF(COUNTIF(V$5:V235,V235)&gt;1,0,MAX(U$5:U234)+1)))</f>
        <v>0</v>
      </c>
      <c r="V235" s="521">
        <f>IF(OR($O235=0,$O235&gt;S!$I$8),0,VLOOKUP($O235,S!$D$9:$AF$10,22,FALSE))</f>
        <v>0</v>
      </c>
      <c r="W235" s="601"/>
      <c r="AA235" s="178"/>
      <c r="AB235" s="178"/>
      <c r="AC235" s="594"/>
      <c r="AE235" s="24">
        <f>IF($O235=0,0,IF(AF235=0,0,IF(COUNTIF(AF$5:AF235,AF235)&gt;1,0,MAX(AE$5:AE234)+1)))</f>
        <v>0</v>
      </c>
      <c r="AF235" s="521">
        <f>IF(OR($O235=0,$O235&gt;S!$I$8),0,VLOOKUP($O235,S!$D$9:$AF$10,28,FALSE))</f>
        <v>0</v>
      </c>
      <c r="AG235" s="601"/>
      <c r="AK235" s="178"/>
      <c r="AL235" s="178"/>
      <c r="AM235" s="594"/>
      <c r="AO235" s="24">
        <f>IF($O235=0,0,IF(AP235=0,0,IF(COUNTIF(AP$5:AP235,AP235)&gt;1,0,MAX(AO$5:AO234)+1)))</f>
        <v>0</v>
      </c>
      <c r="AP235" s="521">
        <f>IF(OR($O235=0,$O235&gt;S!$I$8),0,VLOOKUP($O235,S!$D$9:$AF$10,29,FALSE))</f>
        <v>0</v>
      </c>
      <c r="AQ235" s="601"/>
      <c r="AU235" s="178"/>
      <c r="AV235" s="178"/>
      <c r="AW235" s="594"/>
      <c r="AY235" s="24">
        <f>IF($O235=0,0,IF(AZ235=0,0,IF(COUNTIF(AZ$5:AZ235,AZ235)&gt;1,0,MAX(AY$5:AY234)+1)))</f>
        <v>0</v>
      </c>
      <c r="AZ235" s="521">
        <f>IF(OR($O235=0,$O235&gt;S!$I$8),0,VLOOKUP($P235,O!$O$9:$AJ$10,12,FALSE))</f>
        <v>0</v>
      </c>
      <c r="BA235" s="601"/>
      <c r="BE235" s="178"/>
      <c r="BF235" s="178"/>
      <c r="BG235" s="594"/>
    </row>
    <row r="236" spans="3:59" x14ac:dyDescent="0.2">
      <c r="C236" s="599"/>
      <c r="D236" s="599"/>
      <c r="E236" s="599"/>
      <c r="F236" s="599"/>
      <c r="G236" s="599"/>
      <c r="I236" s="534">
        <f t="shared" si="67"/>
        <v>1900</v>
      </c>
      <c r="J236" s="535">
        <f t="shared" si="68"/>
        <v>19001</v>
      </c>
      <c r="K236" s="534" t="str">
        <f t="shared" si="69"/>
        <v>190001</v>
      </c>
      <c r="L236" s="536">
        <f t="shared" si="70"/>
        <v>190000</v>
      </c>
      <c r="M236" s="537">
        <f t="shared" si="71"/>
        <v>19000100</v>
      </c>
      <c r="N236" s="25">
        <v>232</v>
      </c>
      <c r="O236" s="518">
        <f>IF(N236&gt;S!$I$8,0,N236)</f>
        <v>0</v>
      </c>
      <c r="P236" s="519">
        <f>IF(OR($O236=0,$O236&gt;S!$I$8),0,VLOOKUP($O236,S!$D$9:$AF$10,14,FALSE))</f>
        <v>0</v>
      </c>
      <c r="Q236" s="519">
        <f>IF(OR($O236=0,$O236&gt;S!$I$8),0,VLOOKUP($O236,S!$D$9:$AF$10,6,FALSE))</f>
        <v>0</v>
      </c>
      <c r="R236" s="548">
        <f>IF(OR($O236=0,$O236&gt;S!$I$8),0,VLOOKUP($O236,S!$D$9:$AF$10,24,FALSE))</f>
        <v>0</v>
      </c>
      <c r="S236" s="521">
        <f>IF(OR($O236=0,$O236&gt;S!$I$8),0,VLOOKUP($O236,S!$D$9:$AF$10,23,FALSE))</f>
        <v>0</v>
      </c>
      <c r="U236" s="24">
        <f>IF($O236=0,0,IF(V236=0,0,IF(COUNTIF(V$5:V236,V236)&gt;1,0,MAX(U$5:U235)+1)))</f>
        <v>0</v>
      </c>
      <c r="V236" s="521">
        <f>IF(OR($O236=0,$O236&gt;S!$I$8),0,VLOOKUP($O236,S!$D$9:$AF$10,22,FALSE))</f>
        <v>0</v>
      </c>
      <c r="W236" s="601"/>
      <c r="AA236" s="178"/>
      <c r="AB236" s="178"/>
      <c r="AC236" s="594"/>
      <c r="AE236" s="24">
        <f>IF($O236=0,0,IF(AF236=0,0,IF(COUNTIF(AF$5:AF236,AF236)&gt;1,0,MAX(AE$5:AE235)+1)))</f>
        <v>0</v>
      </c>
      <c r="AF236" s="521">
        <f>IF(OR($O236=0,$O236&gt;S!$I$8),0,VLOOKUP($O236,S!$D$9:$AF$10,28,FALSE))</f>
        <v>0</v>
      </c>
      <c r="AG236" s="601"/>
      <c r="AK236" s="178"/>
      <c r="AL236" s="178"/>
      <c r="AM236" s="594"/>
      <c r="AO236" s="24">
        <f>IF($O236=0,0,IF(AP236=0,0,IF(COUNTIF(AP$5:AP236,AP236)&gt;1,0,MAX(AO$5:AO235)+1)))</f>
        <v>0</v>
      </c>
      <c r="AP236" s="521">
        <f>IF(OR($O236=0,$O236&gt;S!$I$8),0,VLOOKUP($O236,S!$D$9:$AF$10,29,FALSE))</f>
        <v>0</v>
      </c>
      <c r="AQ236" s="601"/>
      <c r="AU236" s="178"/>
      <c r="AV236" s="178"/>
      <c r="AW236" s="594"/>
      <c r="AY236" s="24">
        <f>IF($O236=0,0,IF(AZ236=0,0,IF(COUNTIF(AZ$5:AZ236,AZ236)&gt;1,0,MAX(AY$5:AY235)+1)))</f>
        <v>0</v>
      </c>
      <c r="AZ236" s="521">
        <f>IF(OR($O236=0,$O236&gt;S!$I$8),0,VLOOKUP($P236,O!$O$9:$AJ$10,12,FALSE))</f>
        <v>0</v>
      </c>
      <c r="BA236" s="601"/>
      <c r="BE236" s="178"/>
      <c r="BF236" s="178"/>
      <c r="BG236" s="594"/>
    </row>
    <row r="237" spans="3:59" x14ac:dyDescent="0.2">
      <c r="C237" s="599"/>
      <c r="D237" s="599"/>
      <c r="E237" s="599"/>
      <c r="F237" s="599"/>
      <c r="G237" s="599"/>
      <c r="I237" s="534">
        <f t="shared" si="67"/>
        <v>1900</v>
      </c>
      <c r="J237" s="535">
        <f t="shared" si="68"/>
        <v>19001</v>
      </c>
      <c r="K237" s="534" t="str">
        <f t="shared" si="69"/>
        <v>190001</v>
      </c>
      <c r="L237" s="536">
        <f t="shared" si="70"/>
        <v>190000</v>
      </c>
      <c r="M237" s="537">
        <f t="shared" si="71"/>
        <v>19000100</v>
      </c>
      <c r="N237" s="25">
        <v>233</v>
      </c>
      <c r="O237" s="518">
        <f>IF(N237&gt;S!$I$8,0,N237)</f>
        <v>0</v>
      </c>
      <c r="P237" s="519">
        <f>IF(OR($O237=0,$O237&gt;S!$I$8),0,VLOOKUP($O237,S!$D$9:$AF$10,14,FALSE))</f>
        <v>0</v>
      </c>
      <c r="Q237" s="519">
        <f>IF(OR($O237=0,$O237&gt;S!$I$8),0,VLOOKUP($O237,S!$D$9:$AF$10,6,FALSE))</f>
        <v>0</v>
      </c>
      <c r="R237" s="548">
        <f>IF(OR($O237=0,$O237&gt;S!$I$8),0,VLOOKUP($O237,S!$D$9:$AF$10,24,FALSE))</f>
        <v>0</v>
      </c>
      <c r="S237" s="521">
        <f>IF(OR($O237=0,$O237&gt;S!$I$8),0,VLOOKUP($O237,S!$D$9:$AF$10,23,FALSE))</f>
        <v>0</v>
      </c>
      <c r="U237" s="24">
        <f>IF($O237=0,0,IF(V237=0,0,IF(COUNTIF(V$5:V237,V237)&gt;1,0,MAX(U$5:U236)+1)))</f>
        <v>0</v>
      </c>
      <c r="V237" s="521">
        <f>IF(OR($O237=0,$O237&gt;S!$I$8),0,VLOOKUP($O237,S!$D$9:$AF$10,22,FALSE))</f>
        <v>0</v>
      </c>
      <c r="W237" s="601"/>
      <c r="AA237" s="178"/>
      <c r="AB237" s="178"/>
      <c r="AC237" s="594"/>
      <c r="AE237" s="24">
        <f>IF($O237=0,0,IF(AF237=0,0,IF(COUNTIF(AF$5:AF237,AF237)&gt;1,0,MAX(AE$5:AE236)+1)))</f>
        <v>0</v>
      </c>
      <c r="AF237" s="521">
        <f>IF(OR($O237=0,$O237&gt;S!$I$8),0,VLOOKUP($O237,S!$D$9:$AF$10,28,FALSE))</f>
        <v>0</v>
      </c>
      <c r="AG237" s="601"/>
      <c r="AK237" s="178"/>
      <c r="AL237" s="178"/>
      <c r="AM237" s="594"/>
      <c r="AO237" s="24">
        <f>IF($O237=0,0,IF(AP237=0,0,IF(COUNTIF(AP$5:AP237,AP237)&gt;1,0,MAX(AO$5:AO236)+1)))</f>
        <v>0</v>
      </c>
      <c r="AP237" s="521">
        <f>IF(OR($O237=0,$O237&gt;S!$I$8),0,VLOOKUP($O237,S!$D$9:$AF$10,29,FALSE))</f>
        <v>0</v>
      </c>
      <c r="AQ237" s="601"/>
      <c r="AU237" s="178"/>
      <c r="AV237" s="178"/>
      <c r="AW237" s="594"/>
      <c r="AY237" s="24">
        <f>IF($O237=0,0,IF(AZ237=0,0,IF(COUNTIF(AZ$5:AZ237,AZ237)&gt;1,0,MAX(AY$5:AY236)+1)))</f>
        <v>0</v>
      </c>
      <c r="AZ237" s="521">
        <f>IF(OR($O237=0,$O237&gt;S!$I$8),0,VLOOKUP($P237,O!$O$9:$AJ$10,12,FALSE))</f>
        <v>0</v>
      </c>
      <c r="BA237" s="601"/>
      <c r="BE237" s="178"/>
      <c r="BF237" s="178"/>
      <c r="BG237" s="594"/>
    </row>
    <row r="238" spans="3:59" x14ac:dyDescent="0.2">
      <c r="C238" s="599"/>
      <c r="D238" s="599"/>
      <c r="E238" s="599"/>
      <c r="F238" s="599"/>
      <c r="G238" s="599"/>
      <c r="I238" s="534">
        <f t="shared" si="67"/>
        <v>1900</v>
      </c>
      <c r="J238" s="535">
        <f t="shared" si="68"/>
        <v>19001</v>
      </c>
      <c r="K238" s="534" t="str">
        <f t="shared" si="69"/>
        <v>190001</v>
      </c>
      <c r="L238" s="536">
        <f t="shared" si="70"/>
        <v>190000</v>
      </c>
      <c r="M238" s="537">
        <f t="shared" si="71"/>
        <v>19000100</v>
      </c>
      <c r="N238" s="25">
        <v>234</v>
      </c>
      <c r="O238" s="518">
        <f>IF(N238&gt;S!$I$8,0,N238)</f>
        <v>0</v>
      </c>
      <c r="P238" s="519">
        <f>IF(OR($O238=0,$O238&gt;S!$I$8),0,VLOOKUP($O238,S!$D$9:$AF$10,14,FALSE))</f>
        <v>0</v>
      </c>
      <c r="Q238" s="519">
        <f>IF(OR($O238=0,$O238&gt;S!$I$8),0,VLOOKUP($O238,S!$D$9:$AF$10,6,FALSE))</f>
        <v>0</v>
      </c>
      <c r="R238" s="548">
        <f>IF(OR($O238=0,$O238&gt;S!$I$8),0,VLOOKUP($O238,S!$D$9:$AF$10,24,FALSE))</f>
        <v>0</v>
      </c>
      <c r="S238" s="521">
        <f>IF(OR($O238=0,$O238&gt;S!$I$8),0,VLOOKUP($O238,S!$D$9:$AF$10,23,FALSE))</f>
        <v>0</v>
      </c>
      <c r="U238" s="24">
        <f>IF($O238=0,0,IF(V238=0,0,IF(COUNTIF(V$5:V238,V238)&gt;1,0,MAX(U$5:U237)+1)))</f>
        <v>0</v>
      </c>
      <c r="V238" s="521">
        <f>IF(OR($O238=0,$O238&gt;S!$I$8),0,VLOOKUP($O238,S!$D$9:$AF$10,22,FALSE))</f>
        <v>0</v>
      </c>
      <c r="W238" s="601"/>
      <c r="AA238" s="178"/>
      <c r="AB238" s="178"/>
      <c r="AC238" s="594"/>
      <c r="AE238" s="24">
        <f>IF($O238=0,0,IF(AF238=0,0,IF(COUNTIF(AF$5:AF238,AF238)&gt;1,0,MAX(AE$5:AE237)+1)))</f>
        <v>0</v>
      </c>
      <c r="AF238" s="521">
        <f>IF(OR($O238=0,$O238&gt;S!$I$8),0,VLOOKUP($O238,S!$D$9:$AF$10,28,FALSE))</f>
        <v>0</v>
      </c>
      <c r="AG238" s="601"/>
      <c r="AK238" s="178"/>
      <c r="AL238" s="178"/>
      <c r="AM238" s="594"/>
      <c r="AO238" s="24">
        <f>IF($O238=0,0,IF(AP238=0,0,IF(COUNTIF(AP$5:AP238,AP238)&gt;1,0,MAX(AO$5:AO237)+1)))</f>
        <v>0</v>
      </c>
      <c r="AP238" s="521">
        <f>IF(OR($O238=0,$O238&gt;S!$I$8),0,VLOOKUP($O238,S!$D$9:$AF$10,29,FALSE))</f>
        <v>0</v>
      </c>
      <c r="AQ238" s="601"/>
      <c r="AU238" s="178"/>
      <c r="AV238" s="178"/>
      <c r="AW238" s="594"/>
      <c r="AY238" s="24">
        <f>IF($O238=0,0,IF(AZ238=0,0,IF(COUNTIF(AZ$5:AZ238,AZ238)&gt;1,0,MAX(AY$5:AY237)+1)))</f>
        <v>0</v>
      </c>
      <c r="AZ238" s="521">
        <f>IF(OR($O238=0,$O238&gt;S!$I$8),0,VLOOKUP($P238,O!$O$9:$AJ$10,12,FALSE))</f>
        <v>0</v>
      </c>
      <c r="BA238" s="601"/>
      <c r="BE238" s="178"/>
      <c r="BF238" s="178"/>
      <c r="BG238" s="594"/>
    </row>
    <row r="239" spans="3:59" x14ac:dyDescent="0.2">
      <c r="C239" s="599"/>
      <c r="D239" s="599"/>
      <c r="E239" s="599"/>
      <c r="F239" s="599"/>
      <c r="G239" s="599"/>
      <c r="I239" s="534">
        <f t="shared" si="67"/>
        <v>1900</v>
      </c>
      <c r="J239" s="535">
        <f t="shared" si="68"/>
        <v>19001</v>
      </c>
      <c r="K239" s="534" t="str">
        <f t="shared" si="69"/>
        <v>190001</v>
      </c>
      <c r="L239" s="536">
        <f t="shared" si="70"/>
        <v>190000</v>
      </c>
      <c r="M239" s="537">
        <f t="shared" si="71"/>
        <v>19000100</v>
      </c>
      <c r="N239" s="25">
        <v>235</v>
      </c>
      <c r="O239" s="518">
        <f>IF(N239&gt;S!$I$8,0,N239)</f>
        <v>0</v>
      </c>
      <c r="P239" s="519">
        <f>IF(OR($O239=0,$O239&gt;S!$I$8),0,VLOOKUP($O239,S!$D$9:$AF$10,14,FALSE))</f>
        <v>0</v>
      </c>
      <c r="Q239" s="519">
        <f>IF(OR($O239=0,$O239&gt;S!$I$8),0,VLOOKUP($O239,S!$D$9:$AF$10,6,FALSE))</f>
        <v>0</v>
      </c>
      <c r="R239" s="548">
        <f>IF(OR($O239=0,$O239&gt;S!$I$8),0,VLOOKUP($O239,S!$D$9:$AF$10,24,FALSE))</f>
        <v>0</v>
      </c>
      <c r="S239" s="521">
        <f>IF(OR($O239=0,$O239&gt;S!$I$8),0,VLOOKUP($O239,S!$D$9:$AF$10,23,FALSE))</f>
        <v>0</v>
      </c>
      <c r="U239" s="24">
        <f>IF($O239=0,0,IF(V239=0,0,IF(COUNTIF(V$5:V239,V239)&gt;1,0,MAX(U$5:U238)+1)))</f>
        <v>0</v>
      </c>
      <c r="V239" s="521">
        <f>IF(OR($O239=0,$O239&gt;S!$I$8),0,VLOOKUP($O239,S!$D$9:$AF$10,22,FALSE))</f>
        <v>0</v>
      </c>
      <c r="W239" s="601"/>
      <c r="AA239" s="178"/>
      <c r="AB239" s="178"/>
      <c r="AC239" s="594"/>
      <c r="AE239" s="24">
        <f>IF($O239=0,0,IF(AF239=0,0,IF(COUNTIF(AF$5:AF239,AF239)&gt;1,0,MAX(AE$5:AE238)+1)))</f>
        <v>0</v>
      </c>
      <c r="AF239" s="521">
        <f>IF(OR($O239=0,$O239&gt;S!$I$8),0,VLOOKUP($O239,S!$D$9:$AF$10,28,FALSE))</f>
        <v>0</v>
      </c>
      <c r="AG239" s="601"/>
      <c r="AK239" s="178"/>
      <c r="AL239" s="178"/>
      <c r="AM239" s="594"/>
      <c r="AO239" s="24">
        <f>IF($O239=0,0,IF(AP239=0,0,IF(COUNTIF(AP$5:AP239,AP239)&gt;1,0,MAX(AO$5:AO238)+1)))</f>
        <v>0</v>
      </c>
      <c r="AP239" s="521">
        <f>IF(OR($O239=0,$O239&gt;S!$I$8),0,VLOOKUP($O239,S!$D$9:$AF$10,29,FALSE))</f>
        <v>0</v>
      </c>
      <c r="AQ239" s="601"/>
      <c r="AU239" s="178"/>
      <c r="AV239" s="178"/>
      <c r="AW239" s="594"/>
      <c r="AY239" s="24">
        <f>IF($O239=0,0,IF(AZ239=0,0,IF(COUNTIF(AZ$5:AZ239,AZ239)&gt;1,0,MAX(AY$5:AY238)+1)))</f>
        <v>0</v>
      </c>
      <c r="AZ239" s="521">
        <f>IF(OR($O239=0,$O239&gt;S!$I$8),0,VLOOKUP($P239,O!$O$9:$AJ$10,12,FALSE))</f>
        <v>0</v>
      </c>
      <c r="BA239" s="601"/>
      <c r="BE239" s="178"/>
      <c r="BF239" s="178"/>
      <c r="BG239" s="594"/>
    </row>
    <row r="240" spans="3:59" x14ac:dyDescent="0.2">
      <c r="C240" s="599"/>
      <c r="D240" s="599"/>
      <c r="E240" s="599"/>
      <c r="F240" s="599"/>
      <c r="G240" s="599"/>
      <c r="I240" s="534">
        <f t="shared" si="67"/>
        <v>1900</v>
      </c>
      <c r="J240" s="535">
        <f t="shared" si="68"/>
        <v>19001</v>
      </c>
      <c r="K240" s="534" t="str">
        <f t="shared" si="69"/>
        <v>190001</v>
      </c>
      <c r="L240" s="536">
        <f t="shared" si="70"/>
        <v>190000</v>
      </c>
      <c r="M240" s="537">
        <f t="shared" si="71"/>
        <v>19000100</v>
      </c>
      <c r="N240" s="25">
        <v>236</v>
      </c>
      <c r="O240" s="518">
        <f>IF(N240&gt;S!$I$8,0,N240)</f>
        <v>0</v>
      </c>
      <c r="P240" s="519">
        <f>IF(OR($O240=0,$O240&gt;S!$I$8),0,VLOOKUP($O240,S!$D$9:$AF$10,14,FALSE))</f>
        <v>0</v>
      </c>
      <c r="Q240" s="519">
        <f>IF(OR($O240=0,$O240&gt;S!$I$8),0,VLOOKUP($O240,S!$D$9:$AF$10,6,FALSE))</f>
        <v>0</v>
      </c>
      <c r="R240" s="548">
        <f>IF(OR($O240=0,$O240&gt;S!$I$8),0,VLOOKUP($O240,S!$D$9:$AF$10,24,FALSE))</f>
        <v>0</v>
      </c>
      <c r="S240" s="521">
        <f>IF(OR($O240=0,$O240&gt;S!$I$8),0,VLOOKUP($O240,S!$D$9:$AF$10,23,FALSE))</f>
        <v>0</v>
      </c>
      <c r="U240" s="24">
        <f>IF($O240=0,0,IF(V240=0,0,IF(COUNTIF(V$5:V240,V240)&gt;1,0,MAX(U$5:U239)+1)))</f>
        <v>0</v>
      </c>
      <c r="V240" s="521">
        <f>IF(OR($O240=0,$O240&gt;S!$I$8),0,VLOOKUP($O240,S!$D$9:$AF$10,22,FALSE))</f>
        <v>0</v>
      </c>
      <c r="W240" s="601"/>
      <c r="AA240" s="178"/>
      <c r="AB240" s="178"/>
      <c r="AC240" s="594"/>
      <c r="AE240" s="24">
        <f>IF($O240=0,0,IF(AF240=0,0,IF(COUNTIF(AF$5:AF240,AF240)&gt;1,0,MAX(AE$5:AE239)+1)))</f>
        <v>0</v>
      </c>
      <c r="AF240" s="521">
        <f>IF(OR($O240=0,$O240&gt;S!$I$8),0,VLOOKUP($O240,S!$D$9:$AF$10,28,FALSE))</f>
        <v>0</v>
      </c>
      <c r="AG240" s="601"/>
      <c r="AK240" s="178"/>
      <c r="AL240" s="178"/>
      <c r="AM240" s="594"/>
      <c r="AO240" s="24">
        <f>IF($O240=0,0,IF(AP240=0,0,IF(COUNTIF(AP$5:AP240,AP240)&gt;1,0,MAX(AO$5:AO239)+1)))</f>
        <v>0</v>
      </c>
      <c r="AP240" s="521">
        <f>IF(OR($O240=0,$O240&gt;S!$I$8),0,VLOOKUP($O240,S!$D$9:$AF$10,29,FALSE))</f>
        <v>0</v>
      </c>
      <c r="AQ240" s="601"/>
      <c r="AU240" s="178"/>
      <c r="AV240" s="178"/>
      <c r="AW240" s="594"/>
      <c r="AY240" s="24">
        <f>IF($O240=0,0,IF(AZ240=0,0,IF(COUNTIF(AZ$5:AZ240,AZ240)&gt;1,0,MAX(AY$5:AY239)+1)))</f>
        <v>0</v>
      </c>
      <c r="AZ240" s="521">
        <f>IF(OR($O240=0,$O240&gt;S!$I$8),0,VLOOKUP($P240,O!$O$9:$AJ$10,12,FALSE))</f>
        <v>0</v>
      </c>
      <c r="BA240" s="601"/>
      <c r="BE240" s="178"/>
      <c r="BF240" s="178"/>
      <c r="BG240" s="594"/>
    </row>
    <row r="241" spans="3:59" x14ac:dyDescent="0.2">
      <c r="C241" s="599"/>
      <c r="D241" s="599"/>
      <c r="E241" s="599"/>
      <c r="F241" s="599"/>
      <c r="G241" s="599"/>
      <c r="I241" s="534">
        <f t="shared" si="67"/>
        <v>1900</v>
      </c>
      <c r="J241" s="535">
        <f t="shared" si="68"/>
        <v>19001</v>
      </c>
      <c r="K241" s="534" t="str">
        <f t="shared" si="69"/>
        <v>190001</v>
      </c>
      <c r="L241" s="536">
        <f t="shared" si="70"/>
        <v>190000</v>
      </c>
      <c r="M241" s="537">
        <f t="shared" si="71"/>
        <v>19000100</v>
      </c>
      <c r="N241" s="25">
        <v>237</v>
      </c>
      <c r="O241" s="518">
        <f>IF(N241&gt;S!$I$8,0,N241)</f>
        <v>0</v>
      </c>
      <c r="P241" s="519">
        <f>IF(OR($O241=0,$O241&gt;S!$I$8),0,VLOOKUP($O241,S!$D$9:$AF$10,14,FALSE))</f>
        <v>0</v>
      </c>
      <c r="Q241" s="519">
        <f>IF(OR($O241=0,$O241&gt;S!$I$8),0,VLOOKUP($O241,S!$D$9:$AF$10,6,FALSE))</f>
        <v>0</v>
      </c>
      <c r="R241" s="548">
        <f>IF(OR($O241=0,$O241&gt;S!$I$8),0,VLOOKUP($O241,S!$D$9:$AF$10,24,FALSE))</f>
        <v>0</v>
      </c>
      <c r="S241" s="521">
        <f>IF(OR($O241=0,$O241&gt;S!$I$8),0,VLOOKUP($O241,S!$D$9:$AF$10,23,FALSE))</f>
        <v>0</v>
      </c>
      <c r="U241" s="24">
        <f>IF($O241=0,0,IF(V241=0,0,IF(COUNTIF(V$5:V241,V241)&gt;1,0,MAX(U$5:U240)+1)))</f>
        <v>0</v>
      </c>
      <c r="V241" s="521">
        <f>IF(OR($O241=0,$O241&gt;S!$I$8),0,VLOOKUP($O241,S!$D$9:$AF$10,22,FALSE))</f>
        <v>0</v>
      </c>
      <c r="W241" s="601"/>
      <c r="AA241" s="178"/>
      <c r="AB241" s="178"/>
      <c r="AC241" s="594"/>
      <c r="AE241" s="24">
        <f>IF($O241=0,0,IF(AF241=0,0,IF(COUNTIF(AF$5:AF241,AF241)&gt;1,0,MAX(AE$5:AE240)+1)))</f>
        <v>0</v>
      </c>
      <c r="AF241" s="521">
        <f>IF(OR($O241=0,$O241&gt;S!$I$8),0,VLOOKUP($O241,S!$D$9:$AF$10,28,FALSE))</f>
        <v>0</v>
      </c>
      <c r="AG241" s="601"/>
      <c r="AK241" s="178"/>
      <c r="AL241" s="178"/>
      <c r="AM241" s="594"/>
      <c r="AO241" s="24">
        <f>IF($O241=0,0,IF(AP241=0,0,IF(COUNTIF(AP$5:AP241,AP241)&gt;1,0,MAX(AO$5:AO240)+1)))</f>
        <v>0</v>
      </c>
      <c r="AP241" s="521">
        <f>IF(OR($O241=0,$O241&gt;S!$I$8),0,VLOOKUP($O241,S!$D$9:$AF$10,29,FALSE))</f>
        <v>0</v>
      </c>
      <c r="AQ241" s="601"/>
      <c r="AU241" s="178"/>
      <c r="AV241" s="178"/>
      <c r="AW241" s="594"/>
      <c r="AY241" s="24">
        <f>IF($O241=0,0,IF(AZ241=0,0,IF(COUNTIF(AZ$5:AZ241,AZ241)&gt;1,0,MAX(AY$5:AY240)+1)))</f>
        <v>0</v>
      </c>
      <c r="AZ241" s="521">
        <f>IF(OR($O241=0,$O241&gt;S!$I$8),0,VLOOKUP($P241,O!$O$9:$AJ$10,12,FALSE))</f>
        <v>0</v>
      </c>
      <c r="BA241" s="601"/>
      <c r="BE241" s="178"/>
      <c r="BF241" s="178"/>
      <c r="BG241" s="594"/>
    </row>
    <row r="242" spans="3:59" x14ac:dyDescent="0.2">
      <c r="C242" s="599"/>
      <c r="D242" s="599"/>
      <c r="E242" s="599"/>
      <c r="F242" s="599"/>
      <c r="G242" s="599"/>
      <c r="I242" s="534">
        <f t="shared" si="67"/>
        <v>1900</v>
      </c>
      <c r="J242" s="535">
        <f t="shared" si="68"/>
        <v>19001</v>
      </c>
      <c r="K242" s="534" t="str">
        <f t="shared" si="69"/>
        <v>190001</v>
      </c>
      <c r="L242" s="536">
        <f t="shared" si="70"/>
        <v>190000</v>
      </c>
      <c r="M242" s="537">
        <f t="shared" si="71"/>
        <v>19000100</v>
      </c>
      <c r="N242" s="25">
        <v>238</v>
      </c>
      <c r="O242" s="518">
        <f>IF(N242&gt;S!$I$8,0,N242)</f>
        <v>0</v>
      </c>
      <c r="P242" s="519">
        <f>IF(OR($O242=0,$O242&gt;S!$I$8),0,VLOOKUP($O242,S!$D$9:$AF$10,14,FALSE))</f>
        <v>0</v>
      </c>
      <c r="Q242" s="519">
        <f>IF(OR($O242=0,$O242&gt;S!$I$8),0,VLOOKUP($O242,S!$D$9:$AF$10,6,FALSE))</f>
        <v>0</v>
      </c>
      <c r="R242" s="548">
        <f>IF(OR($O242=0,$O242&gt;S!$I$8),0,VLOOKUP($O242,S!$D$9:$AF$10,24,FALSE))</f>
        <v>0</v>
      </c>
      <c r="S242" s="521">
        <f>IF(OR($O242=0,$O242&gt;S!$I$8),0,VLOOKUP($O242,S!$D$9:$AF$10,23,FALSE))</f>
        <v>0</v>
      </c>
      <c r="U242" s="24">
        <f>IF($O242=0,0,IF(V242=0,0,IF(COUNTIF(V$5:V242,V242)&gt;1,0,MAX(U$5:U241)+1)))</f>
        <v>0</v>
      </c>
      <c r="V242" s="521">
        <f>IF(OR($O242=0,$O242&gt;S!$I$8),0,VLOOKUP($O242,S!$D$9:$AF$10,22,FALSE))</f>
        <v>0</v>
      </c>
      <c r="W242" s="601"/>
      <c r="AA242" s="178"/>
      <c r="AB242" s="178"/>
      <c r="AC242" s="594"/>
      <c r="AE242" s="24">
        <f>IF($O242=0,0,IF(AF242=0,0,IF(COUNTIF(AF$5:AF242,AF242)&gt;1,0,MAX(AE$5:AE241)+1)))</f>
        <v>0</v>
      </c>
      <c r="AF242" s="521">
        <f>IF(OR($O242=0,$O242&gt;S!$I$8),0,VLOOKUP($O242,S!$D$9:$AF$10,28,FALSE))</f>
        <v>0</v>
      </c>
      <c r="AG242" s="601"/>
      <c r="AK242" s="178"/>
      <c r="AL242" s="178"/>
      <c r="AM242" s="594"/>
      <c r="AO242" s="24">
        <f>IF($O242=0,0,IF(AP242=0,0,IF(COUNTIF(AP$5:AP242,AP242)&gt;1,0,MAX(AO$5:AO241)+1)))</f>
        <v>0</v>
      </c>
      <c r="AP242" s="521">
        <f>IF(OR($O242=0,$O242&gt;S!$I$8),0,VLOOKUP($O242,S!$D$9:$AF$10,29,FALSE))</f>
        <v>0</v>
      </c>
      <c r="AQ242" s="601"/>
      <c r="AU242" s="178"/>
      <c r="AV242" s="178"/>
      <c r="AW242" s="594"/>
      <c r="AY242" s="24">
        <f>IF($O242=0,0,IF(AZ242=0,0,IF(COUNTIF(AZ$5:AZ242,AZ242)&gt;1,0,MAX(AY$5:AY241)+1)))</f>
        <v>0</v>
      </c>
      <c r="AZ242" s="521">
        <f>IF(OR($O242=0,$O242&gt;S!$I$8),0,VLOOKUP($P242,O!$O$9:$AJ$10,12,FALSE))</f>
        <v>0</v>
      </c>
      <c r="BA242" s="601"/>
      <c r="BE242" s="178"/>
      <c r="BF242" s="178"/>
      <c r="BG242" s="594"/>
    </row>
    <row r="243" spans="3:59" x14ac:dyDescent="0.2">
      <c r="C243" s="599"/>
      <c r="D243" s="599"/>
      <c r="E243" s="599"/>
      <c r="F243" s="599"/>
      <c r="G243" s="599"/>
      <c r="I243" s="534">
        <f t="shared" si="67"/>
        <v>1900</v>
      </c>
      <c r="J243" s="535">
        <f t="shared" si="68"/>
        <v>19001</v>
      </c>
      <c r="K243" s="534" t="str">
        <f t="shared" si="69"/>
        <v>190001</v>
      </c>
      <c r="L243" s="536">
        <f t="shared" si="70"/>
        <v>190000</v>
      </c>
      <c r="M243" s="537">
        <f t="shared" si="71"/>
        <v>19000100</v>
      </c>
      <c r="N243" s="25">
        <v>239</v>
      </c>
      <c r="O243" s="518">
        <f>IF(N243&gt;S!$I$8,0,N243)</f>
        <v>0</v>
      </c>
      <c r="P243" s="519">
        <f>IF(OR($O243=0,$O243&gt;S!$I$8),0,VLOOKUP($O243,S!$D$9:$AF$10,14,FALSE))</f>
        <v>0</v>
      </c>
      <c r="Q243" s="519">
        <f>IF(OR($O243=0,$O243&gt;S!$I$8),0,VLOOKUP($O243,S!$D$9:$AF$10,6,FALSE))</f>
        <v>0</v>
      </c>
      <c r="R243" s="548">
        <f>IF(OR($O243=0,$O243&gt;S!$I$8),0,VLOOKUP($O243,S!$D$9:$AF$10,24,FALSE))</f>
        <v>0</v>
      </c>
      <c r="S243" s="521">
        <f>IF(OR($O243=0,$O243&gt;S!$I$8),0,VLOOKUP($O243,S!$D$9:$AF$10,23,FALSE))</f>
        <v>0</v>
      </c>
      <c r="U243" s="24">
        <f>IF($O243=0,0,IF(V243=0,0,IF(COUNTIF(V$5:V243,V243)&gt;1,0,MAX(U$5:U242)+1)))</f>
        <v>0</v>
      </c>
      <c r="V243" s="521">
        <f>IF(OR($O243=0,$O243&gt;S!$I$8),0,VLOOKUP($O243,S!$D$9:$AF$10,22,FALSE))</f>
        <v>0</v>
      </c>
      <c r="W243" s="601"/>
      <c r="AA243" s="178"/>
      <c r="AB243" s="178"/>
      <c r="AC243" s="594"/>
      <c r="AE243" s="24">
        <f>IF($O243=0,0,IF(AF243=0,0,IF(COUNTIF(AF$5:AF243,AF243)&gt;1,0,MAX(AE$5:AE242)+1)))</f>
        <v>0</v>
      </c>
      <c r="AF243" s="521">
        <f>IF(OR($O243=0,$O243&gt;S!$I$8),0,VLOOKUP($O243,S!$D$9:$AF$10,28,FALSE))</f>
        <v>0</v>
      </c>
      <c r="AG243" s="601"/>
      <c r="AK243" s="178"/>
      <c r="AL243" s="178"/>
      <c r="AM243" s="594"/>
      <c r="AO243" s="24">
        <f>IF($O243=0,0,IF(AP243=0,0,IF(COUNTIF(AP$5:AP243,AP243)&gt;1,0,MAX(AO$5:AO242)+1)))</f>
        <v>0</v>
      </c>
      <c r="AP243" s="521">
        <f>IF(OR($O243=0,$O243&gt;S!$I$8),0,VLOOKUP($O243,S!$D$9:$AF$10,29,FALSE))</f>
        <v>0</v>
      </c>
      <c r="AQ243" s="601"/>
      <c r="AU243" s="178"/>
      <c r="AV243" s="178"/>
      <c r="AW243" s="594"/>
      <c r="AY243" s="24">
        <f>IF($O243=0,0,IF(AZ243=0,0,IF(COUNTIF(AZ$5:AZ243,AZ243)&gt;1,0,MAX(AY$5:AY242)+1)))</f>
        <v>0</v>
      </c>
      <c r="AZ243" s="521">
        <f>IF(OR($O243=0,$O243&gt;S!$I$8),0,VLOOKUP($P243,O!$O$9:$AJ$10,12,FALSE))</f>
        <v>0</v>
      </c>
      <c r="BA243" s="601"/>
      <c r="BE243" s="178"/>
      <c r="BF243" s="178"/>
      <c r="BG243" s="594"/>
    </row>
    <row r="244" spans="3:59" x14ac:dyDescent="0.2">
      <c r="C244" s="599"/>
      <c r="D244" s="599"/>
      <c r="E244" s="599"/>
      <c r="F244" s="599"/>
      <c r="G244" s="599"/>
      <c r="I244" s="534">
        <f t="shared" si="67"/>
        <v>1900</v>
      </c>
      <c r="J244" s="535">
        <f t="shared" si="68"/>
        <v>19001</v>
      </c>
      <c r="K244" s="534" t="str">
        <f t="shared" si="69"/>
        <v>190001</v>
      </c>
      <c r="L244" s="536">
        <f t="shared" si="70"/>
        <v>190000</v>
      </c>
      <c r="M244" s="537">
        <f t="shared" si="71"/>
        <v>19000100</v>
      </c>
      <c r="N244" s="25">
        <v>240</v>
      </c>
      <c r="O244" s="518">
        <f>IF(N244&gt;S!$I$8,0,N244)</f>
        <v>0</v>
      </c>
      <c r="P244" s="519">
        <f>IF(OR($O244=0,$O244&gt;S!$I$8),0,VLOOKUP($O244,S!$D$9:$AF$10,14,FALSE))</f>
        <v>0</v>
      </c>
      <c r="Q244" s="519">
        <f>IF(OR($O244=0,$O244&gt;S!$I$8),0,VLOOKUP($O244,S!$D$9:$AF$10,6,FALSE))</f>
        <v>0</v>
      </c>
      <c r="R244" s="548">
        <f>IF(OR($O244=0,$O244&gt;S!$I$8),0,VLOOKUP($O244,S!$D$9:$AF$10,24,FALSE))</f>
        <v>0</v>
      </c>
      <c r="S244" s="521">
        <f>IF(OR($O244=0,$O244&gt;S!$I$8),0,VLOOKUP($O244,S!$D$9:$AF$10,23,FALSE))</f>
        <v>0</v>
      </c>
      <c r="U244" s="24">
        <f>IF($O244=0,0,IF(V244=0,0,IF(COUNTIF(V$5:V244,V244)&gt;1,0,MAX(U$5:U243)+1)))</f>
        <v>0</v>
      </c>
      <c r="V244" s="521">
        <f>IF(OR($O244=0,$O244&gt;S!$I$8),0,VLOOKUP($O244,S!$D$9:$AF$10,22,FALSE))</f>
        <v>0</v>
      </c>
      <c r="W244" s="601"/>
      <c r="AA244" s="178"/>
      <c r="AB244" s="178"/>
      <c r="AC244" s="594"/>
      <c r="AE244" s="24">
        <f>IF($O244=0,0,IF(AF244=0,0,IF(COUNTIF(AF$5:AF244,AF244)&gt;1,0,MAX(AE$5:AE243)+1)))</f>
        <v>0</v>
      </c>
      <c r="AF244" s="521">
        <f>IF(OR($O244=0,$O244&gt;S!$I$8),0,VLOOKUP($O244,S!$D$9:$AF$10,28,FALSE))</f>
        <v>0</v>
      </c>
      <c r="AG244" s="601"/>
      <c r="AK244" s="178"/>
      <c r="AL244" s="178"/>
      <c r="AM244" s="594"/>
      <c r="AO244" s="24">
        <f>IF($O244=0,0,IF(AP244=0,0,IF(COUNTIF(AP$5:AP244,AP244)&gt;1,0,MAX(AO$5:AO243)+1)))</f>
        <v>0</v>
      </c>
      <c r="AP244" s="521">
        <f>IF(OR($O244=0,$O244&gt;S!$I$8),0,VLOOKUP($O244,S!$D$9:$AF$10,29,FALSE))</f>
        <v>0</v>
      </c>
      <c r="AQ244" s="601"/>
      <c r="AU244" s="178"/>
      <c r="AV244" s="178"/>
      <c r="AW244" s="594"/>
      <c r="AY244" s="24">
        <f>IF($O244=0,0,IF(AZ244=0,0,IF(COUNTIF(AZ$5:AZ244,AZ244)&gt;1,0,MAX(AY$5:AY243)+1)))</f>
        <v>0</v>
      </c>
      <c r="AZ244" s="521">
        <f>IF(OR($O244=0,$O244&gt;S!$I$8),0,VLOOKUP($P244,O!$O$9:$AJ$10,12,FALSE))</f>
        <v>0</v>
      </c>
      <c r="BA244" s="601"/>
      <c r="BE244" s="178"/>
      <c r="BF244" s="178"/>
      <c r="BG244" s="594"/>
    </row>
    <row r="245" spans="3:59" x14ac:dyDescent="0.2">
      <c r="C245" s="599"/>
      <c r="D245" s="599"/>
      <c r="E245" s="599"/>
      <c r="F245" s="599"/>
      <c r="G245" s="599"/>
      <c r="I245" s="534">
        <f t="shared" si="67"/>
        <v>1900</v>
      </c>
      <c r="J245" s="535">
        <f t="shared" si="68"/>
        <v>19001</v>
      </c>
      <c r="K245" s="534" t="str">
        <f t="shared" si="69"/>
        <v>190001</v>
      </c>
      <c r="L245" s="536">
        <f t="shared" si="70"/>
        <v>190000</v>
      </c>
      <c r="M245" s="537">
        <f t="shared" si="71"/>
        <v>19000100</v>
      </c>
      <c r="N245" s="25">
        <v>241</v>
      </c>
      <c r="O245" s="518">
        <f>IF(N245&gt;S!$I$8,0,N245)</f>
        <v>0</v>
      </c>
      <c r="P245" s="519">
        <f>IF(OR($O245=0,$O245&gt;S!$I$8),0,VLOOKUP($O245,S!$D$9:$AF$10,14,FALSE))</f>
        <v>0</v>
      </c>
      <c r="Q245" s="519">
        <f>IF(OR($O245=0,$O245&gt;S!$I$8),0,VLOOKUP($O245,S!$D$9:$AF$10,6,FALSE))</f>
        <v>0</v>
      </c>
      <c r="R245" s="548">
        <f>IF(OR($O245=0,$O245&gt;S!$I$8),0,VLOOKUP($O245,S!$D$9:$AF$10,24,FALSE))</f>
        <v>0</v>
      </c>
      <c r="S245" s="521">
        <f>IF(OR($O245=0,$O245&gt;S!$I$8),0,VLOOKUP($O245,S!$D$9:$AF$10,23,FALSE))</f>
        <v>0</v>
      </c>
      <c r="U245" s="24">
        <f>IF($O245=0,0,IF(V245=0,0,IF(COUNTIF(V$5:V245,V245)&gt;1,0,MAX(U$5:U244)+1)))</f>
        <v>0</v>
      </c>
      <c r="V245" s="521">
        <f>IF(OR($O245=0,$O245&gt;S!$I$8),0,VLOOKUP($O245,S!$D$9:$AF$10,22,FALSE))</f>
        <v>0</v>
      </c>
      <c r="W245" s="601"/>
      <c r="AA245" s="178"/>
      <c r="AB245" s="178"/>
      <c r="AC245" s="594"/>
      <c r="AE245" s="24">
        <f>IF($O245=0,0,IF(AF245=0,0,IF(COUNTIF(AF$5:AF245,AF245)&gt;1,0,MAX(AE$5:AE244)+1)))</f>
        <v>0</v>
      </c>
      <c r="AF245" s="521">
        <f>IF(OR($O245=0,$O245&gt;S!$I$8),0,VLOOKUP($O245,S!$D$9:$AF$10,28,FALSE))</f>
        <v>0</v>
      </c>
      <c r="AG245" s="601"/>
      <c r="AK245" s="178"/>
      <c r="AL245" s="178"/>
      <c r="AM245" s="594"/>
      <c r="AO245" s="24">
        <f>IF($O245=0,0,IF(AP245=0,0,IF(COUNTIF(AP$5:AP245,AP245)&gt;1,0,MAX(AO$5:AO244)+1)))</f>
        <v>0</v>
      </c>
      <c r="AP245" s="521">
        <f>IF(OR($O245=0,$O245&gt;S!$I$8),0,VLOOKUP($O245,S!$D$9:$AF$10,29,FALSE))</f>
        <v>0</v>
      </c>
      <c r="AQ245" s="601"/>
      <c r="AU245" s="178"/>
      <c r="AV245" s="178"/>
      <c r="AW245" s="594"/>
      <c r="AY245" s="24">
        <f>IF($O245=0,0,IF(AZ245=0,0,IF(COUNTIF(AZ$5:AZ245,AZ245)&gt;1,0,MAX(AY$5:AY244)+1)))</f>
        <v>0</v>
      </c>
      <c r="AZ245" s="521">
        <f>IF(OR($O245=0,$O245&gt;S!$I$8),0,VLOOKUP($P245,O!$O$9:$AJ$10,12,FALSE))</f>
        <v>0</v>
      </c>
      <c r="BA245" s="601"/>
      <c r="BE245" s="178"/>
      <c r="BF245" s="178"/>
      <c r="BG245" s="594"/>
    </row>
    <row r="246" spans="3:59" x14ac:dyDescent="0.2">
      <c r="C246" s="599"/>
      <c r="D246" s="599"/>
      <c r="E246" s="599"/>
      <c r="F246" s="599"/>
      <c r="G246" s="599"/>
      <c r="I246" s="534">
        <f t="shared" si="67"/>
        <v>1900</v>
      </c>
      <c r="J246" s="535">
        <f t="shared" si="68"/>
        <v>19001</v>
      </c>
      <c r="K246" s="534" t="str">
        <f t="shared" si="69"/>
        <v>190001</v>
      </c>
      <c r="L246" s="536">
        <f t="shared" si="70"/>
        <v>190000</v>
      </c>
      <c r="M246" s="537">
        <f t="shared" si="71"/>
        <v>19000100</v>
      </c>
      <c r="N246" s="25">
        <v>242</v>
      </c>
      <c r="O246" s="518">
        <f>IF(N246&gt;S!$I$8,0,N246)</f>
        <v>0</v>
      </c>
      <c r="P246" s="519">
        <f>IF(OR($O246=0,$O246&gt;S!$I$8),0,VLOOKUP($O246,S!$D$9:$AF$10,14,FALSE))</f>
        <v>0</v>
      </c>
      <c r="Q246" s="519">
        <f>IF(OR($O246=0,$O246&gt;S!$I$8),0,VLOOKUP($O246,S!$D$9:$AF$10,6,FALSE))</f>
        <v>0</v>
      </c>
      <c r="R246" s="548">
        <f>IF(OR($O246=0,$O246&gt;S!$I$8),0,VLOOKUP($O246,S!$D$9:$AF$10,24,FALSE))</f>
        <v>0</v>
      </c>
      <c r="S246" s="521">
        <f>IF(OR($O246=0,$O246&gt;S!$I$8),0,VLOOKUP($O246,S!$D$9:$AF$10,23,FALSE))</f>
        <v>0</v>
      </c>
      <c r="U246" s="24">
        <f>IF($O246=0,0,IF(V246=0,0,IF(COUNTIF(V$5:V246,V246)&gt;1,0,MAX(U$5:U245)+1)))</f>
        <v>0</v>
      </c>
      <c r="V246" s="521">
        <f>IF(OR($O246=0,$O246&gt;S!$I$8),0,VLOOKUP($O246,S!$D$9:$AF$10,22,FALSE))</f>
        <v>0</v>
      </c>
      <c r="W246" s="601"/>
      <c r="AA246" s="178"/>
      <c r="AB246" s="178"/>
      <c r="AC246" s="594"/>
      <c r="AE246" s="24">
        <f>IF($O246=0,0,IF(AF246=0,0,IF(COUNTIF(AF$5:AF246,AF246)&gt;1,0,MAX(AE$5:AE245)+1)))</f>
        <v>0</v>
      </c>
      <c r="AF246" s="521">
        <f>IF(OR($O246=0,$O246&gt;S!$I$8),0,VLOOKUP($O246,S!$D$9:$AF$10,28,FALSE))</f>
        <v>0</v>
      </c>
      <c r="AG246" s="601"/>
      <c r="AK246" s="178"/>
      <c r="AL246" s="178"/>
      <c r="AM246" s="594"/>
      <c r="AO246" s="24">
        <f>IF($O246=0,0,IF(AP246=0,0,IF(COUNTIF(AP$5:AP246,AP246)&gt;1,0,MAX(AO$5:AO245)+1)))</f>
        <v>0</v>
      </c>
      <c r="AP246" s="521">
        <f>IF(OR($O246=0,$O246&gt;S!$I$8),0,VLOOKUP($O246,S!$D$9:$AF$10,29,FALSE))</f>
        <v>0</v>
      </c>
      <c r="AQ246" s="601"/>
      <c r="AU246" s="178"/>
      <c r="AV246" s="178"/>
      <c r="AW246" s="594"/>
      <c r="AY246" s="24">
        <f>IF($O246=0,0,IF(AZ246=0,0,IF(COUNTIF(AZ$5:AZ246,AZ246)&gt;1,0,MAX(AY$5:AY245)+1)))</f>
        <v>0</v>
      </c>
      <c r="AZ246" s="521">
        <f>IF(OR($O246=0,$O246&gt;S!$I$8),0,VLOOKUP($P246,O!$O$9:$AJ$10,12,FALSE))</f>
        <v>0</v>
      </c>
      <c r="BA246" s="601"/>
      <c r="BE246" s="178"/>
      <c r="BF246" s="178"/>
      <c r="BG246" s="594"/>
    </row>
    <row r="247" spans="3:59" x14ac:dyDescent="0.2">
      <c r="C247" s="599"/>
      <c r="D247" s="599"/>
      <c r="E247" s="599"/>
      <c r="F247" s="599"/>
      <c r="G247" s="599"/>
      <c r="I247" s="534">
        <f t="shared" si="67"/>
        <v>1900</v>
      </c>
      <c r="J247" s="535">
        <f t="shared" si="68"/>
        <v>19001</v>
      </c>
      <c r="K247" s="534" t="str">
        <f t="shared" si="69"/>
        <v>190001</v>
      </c>
      <c r="L247" s="536">
        <f t="shared" si="70"/>
        <v>190000</v>
      </c>
      <c r="M247" s="537">
        <f t="shared" si="71"/>
        <v>19000100</v>
      </c>
      <c r="N247" s="25">
        <v>243</v>
      </c>
      <c r="O247" s="518">
        <f>IF(N247&gt;S!$I$8,0,N247)</f>
        <v>0</v>
      </c>
      <c r="P247" s="519">
        <f>IF(OR($O247=0,$O247&gt;S!$I$8),0,VLOOKUP($O247,S!$D$9:$AF$10,14,FALSE))</f>
        <v>0</v>
      </c>
      <c r="Q247" s="519">
        <f>IF(OR($O247=0,$O247&gt;S!$I$8),0,VLOOKUP($O247,S!$D$9:$AF$10,6,FALSE))</f>
        <v>0</v>
      </c>
      <c r="R247" s="548">
        <f>IF(OR($O247=0,$O247&gt;S!$I$8),0,VLOOKUP($O247,S!$D$9:$AF$10,24,FALSE))</f>
        <v>0</v>
      </c>
      <c r="S247" s="521">
        <f>IF(OR($O247=0,$O247&gt;S!$I$8),0,VLOOKUP($O247,S!$D$9:$AF$10,23,FALSE))</f>
        <v>0</v>
      </c>
      <c r="U247" s="24">
        <f>IF($O247=0,0,IF(V247=0,0,IF(COUNTIF(V$5:V247,V247)&gt;1,0,MAX(U$5:U246)+1)))</f>
        <v>0</v>
      </c>
      <c r="V247" s="521">
        <f>IF(OR($O247=0,$O247&gt;S!$I$8),0,VLOOKUP($O247,S!$D$9:$AF$10,22,FALSE))</f>
        <v>0</v>
      </c>
      <c r="W247" s="601"/>
      <c r="AA247" s="178"/>
      <c r="AB247" s="178"/>
      <c r="AC247" s="594"/>
      <c r="AE247" s="24">
        <f>IF($O247=0,0,IF(AF247=0,0,IF(COUNTIF(AF$5:AF247,AF247)&gt;1,0,MAX(AE$5:AE246)+1)))</f>
        <v>0</v>
      </c>
      <c r="AF247" s="521">
        <f>IF(OR($O247=0,$O247&gt;S!$I$8),0,VLOOKUP($O247,S!$D$9:$AF$10,28,FALSE))</f>
        <v>0</v>
      </c>
      <c r="AG247" s="601"/>
      <c r="AK247" s="178"/>
      <c r="AL247" s="178"/>
      <c r="AM247" s="594"/>
      <c r="AO247" s="24">
        <f>IF($O247=0,0,IF(AP247=0,0,IF(COUNTIF(AP$5:AP247,AP247)&gt;1,0,MAX(AO$5:AO246)+1)))</f>
        <v>0</v>
      </c>
      <c r="AP247" s="521">
        <f>IF(OR($O247=0,$O247&gt;S!$I$8),0,VLOOKUP($O247,S!$D$9:$AF$10,29,FALSE))</f>
        <v>0</v>
      </c>
      <c r="AQ247" s="601"/>
      <c r="AU247" s="178"/>
      <c r="AV247" s="178"/>
      <c r="AW247" s="594"/>
      <c r="AY247" s="24">
        <f>IF($O247=0,0,IF(AZ247=0,0,IF(COUNTIF(AZ$5:AZ247,AZ247)&gt;1,0,MAX(AY$5:AY246)+1)))</f>
        <v>0</v>
      </c>
      <c r="AZ247" s="521">
        <f>IF(OR($O247=0,$O247&gt;S!$I$8),0,VLOOKUP($P247,O!$O$9:$AJ$10,12,FALSE))</f>
        <v>0</v>
      </c>
      <c r="BA247" s="601"/>
      <c r="BE247" s="178"/>
      <c r="BF247" s="178"/>
      <c r="BG247" s="594"/>
    </row>
    <row r="248" spans="3:59" x14ac:dyDescent="0.2">
      <c r="C248" s="599"/>
      <c r="D248" s="599"/>
      <c r="E248" s="599"/>
      <c r="F248" s="599"/>
      <c r="G248" s="599"/>
      <c r="I248" s="534">
        <f t="shared" si="67"/>
        <v>1900</v>
      </c>
      <c r="J248" s="535">
        <f t="shared" si="68"/>
        <v>19001</v>
      </c>
      <c r="K248" s="534" t="str">
        <f t="shared" si="69"/>
        <v>190001</v>
      </c>
      <c r="L248" s="536">
        <f t="shared" si="70"/>
        <v>190000</v>
      </c>
      <c r="M248" s="537">
        <f t="shared" si="71"/>
        <v>19000100</v>
      </c>
      <c r="N248" s="25">
        <v>244</v>
      </c>
      <c r="O248" s="518">
        <f>IF(N248&gt;S!$I$8,0,N248)</f>
        <v>0</v>
      </c>
      <c r="P248" s="519">
        <f>IF(OR($O248=0,$O248&gt;S!$I$8),0,VLOOKUP($O248,S!$D$9:$AF$10,14,FALSE))</f>
        <v>0</v>
      </c>
      <c r="Q248" s="519">
        <f>IF(OR($O248=0,$O248&gt;S!$I$8),0,VLOOKUP($O248,S!$D$9:$AF$10,6,FALSE))</f>
        <v>0</v>
      </c>
      <c r="R248" s="548">
        <f>IF(OR($O248=0,$O248&gt;S!$I$8),0,VLOOKUP($O248,S!$D$9:$AF$10,24,FALSE))</f>
        <v>0</v>
      </c>
      <c r="S248" s="521">
        <f>IF(OR($O248=0,$O248&gt;S!$I$8),0,VLOOKUP($O248,S!$D$9:$AF$10,23,FALSE))</f>
        <v>0</v>
      </c>
      <c r="U248" s="24">
        <f>IF($O248=0,0,IF(V248=0,0,IF(COUNTIF(V$5:V248,V248)&gt;1,0,MAX(U$5:U247)+1)))</f>
        <v>0</v>
      </c>
      <c r="V248" s="521">
        <f>IF(OR($O248=0,$O248&gt;S!$I$8),0,VLOOKUP($O248,S!$D$9:$AF$10,22,FALSE))</f>
        <v>0</v>
      </c>
      <c r="W248" s="601"/>
      <c r="AA248" s="178"/>
      <c r="AB248" s="178"/>
      <c r="AC248" s="594"/>
      <c r="AE248" s="24">
        <f>IF($O248=0,0,IF(AF248=0,0,IF(COUNTIF(AF$5:AF248,AF248)&gt;1,0,MAX(AE$5:AE247)+1)))</f>
        <v>0</v>
      </c>
      <c r="AF248" s="521">
        <f>IF(OR($O248=0,$O248&gt;S!$I$8),0,VLOOKUP($O248,S!$D$9:$AF$10,28,FALSE))</f>
        <v>0</v>
      </c>
      <c r="AG248" s="601"/>
      <c r="AK248" s="178"/>
      <c r="AL248" s="178"/>
      <c r="AM248" s="594"/>
      <c r="AO248" s="24">
        <f>IF($O248=0,0,IF(AP248=0,0,IF(COUNTIF(AP$5:AP248,AP248)&gt;1,0,MAX(AO$5:AO247)+1)))</f>
        <v>0</v>
      </c>
      <c r="AP248" s="521">
        <f>IF(OR($O248=0,$O248&gt;S!$I$8),0,VLOOKUP($O248,S!$D$9:$AF$10,29,FALSE))</f>
        <v>0</v>
      </c>
      <c r="AQ248" s="601"/>
      <c r="AU248" s="178"/>
      <c r="AV248" s="178"/>
      <c r="AW248" s="594"/>
      <c r="AY248" s="24">
        <f>IF($O248=0,0,IF(AZ248=0,0,IF(COUNTIF(AZ$5:AZ248,AZ248)&gt;1,0,MAX(AY$5:AY247)+1)))</f>
        <v>0</v>
      </c>
      <c r="AZ248" s="521">
        <f>IF(OR($O248=0,$O248&gt;S!$I$8),0,VLOOKUP($P248,O!$O$9:$AJ$10,12,FALSE))</f>
        <v>0</v>
      </c>
      <c r="BA248" s="601"/>
      <c r="BE248" s="178"/>
      <c r="BF248" s="178"/>
      <c r="BG248" s="594"/>
    </row>
    <row r="249" spans="3:59" x14ac:dyDescent="0.2">
      <c r="C249" s="599"/>
      <c r="D249" s="599"/>
      <c r="E249" s="599"/>
      <c r="F249" s="599"/>
      <c r="G249" s="599"/>
      <c r="I249" s="534">
        <f t="shared" si="67"/>
        <v>1900</v>
      </c>
      <c r="J249" s="535">
        <f t="shared" si="68"/>
        <v>19001</v>
      </c>
      <c r="K249" s="534" t="str">
        <f t="shared" si="69"/>
        <v>190001</v>
      </c>
      <c r="L249" s="536">
        <f t="shared" si="70"/>
        <v>190000</v>
      </c>
      <c r="M249" s="537">
        <f t="shared" si="71"/>
        <v>19000100</v>
      </c>
      <c r="N249" s="25">
        <v>245</v>
      </c>
      <c r="O249" s="518">
        <f>IF(N249&gt;S!$I$8,0,N249)</f>
        <v>0</v>
      </c>
      <c r="P249" s="519">
        <f>IF(OR($O249=0,$O249&gt;S!$I$8),0,VLOOKUP($O249,S!$D$9:$AF$10,14,FALSE))</f>
        <v>0</v>
      </c>
      <c r="Q249" s="519">
        <f>IF(OR($O249=0,$O249&gt;S!$I$8),0,VLOOKUP($O249,S!$D$9:$AF$10,6,FALSE))</f>
        <v>0</v>
      </c>
      <c r="R249" s="548">
        <f>IF(OR($O249=0,$O249&gt;S!$I$8),0,VLOOKUP($O249,S!$D$9:$AF$10,24,FALSE))</f>
        <v>0</v>
      </c>
      <c r="S249" s="521">
        <f>IF(OR($O249=0,$O249&gt;S!$I$8),0,VLOOKUP($O249,S!$D$9:$AF$10,23,FALSE))</f>
        <v>0</v>
      </c>
      <c r="U249" s="24">
        <f>IF($O249=0,0,IF(V249=0,0,IF(COUNTIF(V$5:V249,V249)&gt;1,0,MAX(U$5:U248)+1)))</f>
        <v>0</v>
      </c>
      <c r="V249" s="521">
        <f>IF(OR($O249=0,$O249&gt;S!$I$8),0,VLOOKUP($O249,S!$D$9:$AF$10,22,FALSE))</f>
        <v>0</v>
      </c>
      <c r="W249" s="601"/>
      <c r="AA249" s="178"/>
      <c r="AB249" s="178"/>
      <c r="AC249" s="594"/>
      <c r="AE249" s="24">
        <f>IF($O249=0,0,IF(AF249=0,0,IF(COUNTIF(AF$5:AF249,AF249)&gt;1,0,MAX(AE$5:AE248)+1)))</f>
        <v>0</v>
      </c>
      <c r="AF249" s="521">
        <f>IF(OR($O249=0,$O249&gt;S!$I$8),0,VLOOKUP($O249,S!$D$9:$AF$10,28,FALSE))</f>
        <v>0</v>
      </c>
      <c r="AG249" s="601"/>
      <c r="AK249" s="178"/>
      <c r="AL249" s="178"/>
      <c r="AM249" s="594"/>
      <c r="AO249" s="24">
        <f>IF($O249=0,0,IF(AP249=0,0,IF(COUNTIF(AP$5:AP249,AP249)&gt;1,0,MAX(AO$5:AO248)+1)))</f>
        <v>0</v>
      </c>
      <c r="AP249" s="521">
        <f>IF(OR($O249=0,$O249&gt;S!$I$8),0,VLOOKUP($O249,S!$D$9:$AF$10,29,FALSE))</f>
        <v>0</v>
      </c>
      <c r="AQ249" s="601"/>
      <c r="AU249" s="178"/>
      <c r="AV249" s="178"/>
      <c r="AW249" s="594"/>
      <c r="AY249" s="24">
        <f>IF($O249=0,0,IF(AZ249=0,0,IF(COUNTIF(AZ$5:AZ249,AZ249)&gt;1,0,MAX(AY$5:AY248)+1)))</f>
        <v>0</v>
      </c>
      <c r="AZ249" s="521">
        <f>IF(OR($O249=0,$O249&gt;S!$I$8),0,VLOOKUP($P249,O!$O$9:$AJ$10,12,FALSE))</f>
        <v>0</v>
      </c>
      <c r="BA249" s="601"/>
      <c r="BE249" s="178"/>
      <c r="BF249" s="178"/>
      <c r="BG249" s="594"/>
    </row>
    <row r="250" spans="3:59" x14ac:dyDescent="0.2">
      <c r="C250" s="599"/>
      <c r="D250" s="599"/>
      <c r="E250" s="599"/>
      <c r="F250" s="599"/>
      <c r="G250" s="599"/>
      <c r="I250" s="534">
        <f t="shared" si="67"/>
        <v>1900</v>
      </c>
      <c r="J250" s="535">
        <f t="shared" si="68"/>
        <v>19001</v>
      </c>
      <c r="K250" s="534" t="str">
        <f t="shared" si="69"/>
        <v>190001</v>
      </c>
      <c r="L250" s="536">
        <f t="shared" si="70"/>
        <v>190000</v>
      </c>
      <c r="M250" s="537">
        <f t="shared" si="71"/>
        <v>19000100</v>
      </c>
      <c r="N250" s="25">
        <v>246</v>
      </c>
      <c r="O250" s="518">
        <f>IF(N250&gt;S!$I$8,0,N250)</f>
        <v>0</v>
      </c>
      <c r="P250" s="519">
        <f>IF(OR($O250=0,$O250&gt;S!$I$8),0,VLOOKUP($O250,S!$D$9:$AF$10,14,FALSE))</f>
        <v>0</v>
      </c>
      <c r="Q250" s="519">
        <f>IF(OR($O250=0,$O250&gt;S!$I$8),0,VLOOKUP($O250,S!$D$9:$AF$10,6,FALSE))</f>
        <v>0</v>
      </c>
      <c r="R250" s="548">
        <f>IF(OR($O250=0,$O250&gt;S!$I$8),0,VLOOKUP($O250,S!$D$9:$AF$10,24,FALSE))</f>
        <v>0</v>
      </c>
      <c r="S250" s="521">
        <f>IF(OR($O250=0,$O250&gt;S!$I$8),0,VLOOKUP($O250,S!$D$9:$AF$10,23,FALSE))</f>
        <v>0</v>
      </c>
      <c r="U250" s="24">
        <f>IF($O250=0,0,IF(V250=0,0,IF(COUNTIF(V$5:V250,V250)&gt;1,0,MAX(U$5:U249)+1)))</f>
        <v>0</v>
      </c>
      <c r="V250" s="521">
        <f>IF(OR($O250=0,$O250&gt;S!$I$8),0,VLOOKUP($O250,S!$D$9:$AF$10,22,FALSE))</f>
        <v>0</v>
      </c>
      <c r="W250" s="601"/>
      <c r="AA250" s="178"/>
      <c r="AB250" s="178"/>
      <c r="AC250" s="594"/>
      <c r="AE250" s="24">
        <f>IF($O250=0,0,IF(AF250=0,0,IF(COUNTIF(AF$5:AF250,AF250)&gt;1,0,MAX(AE$5:AE249)+1)))</f>
        <v>0</v>
      </c>
      <c r="AF250" s="521">
        <f>IF(OR($O250=0,$O250&gt;S!$I$8),0,VLOOKUP($O250,S!$D$9:$AF$10,28,FALSE))</f>
        <v>0</v>
      </c>
      <c r="AG250" s="601"/>
      <c r="AK250" s="178"/>
      <c r="AL250" s="178"/>
      <c r="AM250" s="594"/>
      <c r="AO250" s="24">
        <f>IF($O250=0,0,IF(AP250=0,0,IF(COUNTIF(AP$5:AP250,AP250)&gt;1,0,MAX(AO$5:AO249)+1)))</f>
        <v>0</v>
      </c>
      <c r="AP250" s="521">
        <f>IF(OR($O250=0,$O250&gt;S!$I$8),0,VLOOKUP($O250,S!$D$9:$AF$10,29,FALSE))</f>
        <v>0</v>
      </c>
      <c r="AQ250" s="601"/>
      <c r="AU250" s="178"/>
      <c r="AV250" s="178"/>
      <c r="AW250" s="594"/>
      <c r="AY250" s="24">
        <f>IF($O250=0,0,IF(AZ250=0,0,IF(COUNTIF(AZ$5:AZ250,AZ250)&gt;1,0,MAX(AY$5:AY249)+1)))</f>
        <v>0</v>
      </c>
      <c r="AZ250" s="521">
        <f>IF(OR($O250=0,$O250&gt;S!$I$8),0,VLOOKUP($P250,O!$O$9:$AJ$10,12,FALSE))</f>
        <v>0</v>
      </c>
      <c r="BA250" s="601"/>
      <c r="BE250" s="178"/>
      <c r="BF250" s="178"/>
      <c r="BG250" s="594"/>
    </row>
    <row r="251" spans="3:59" x14ac:dyDescent="0.2">
      <c r="C251" s="599"/>
      <c r="D251" s="599"/>
      <c r="E251" s="599"/>
      <c r="F251" s="599"/>
      <c r="G251" s="599"/>
      <c r="I251" s="534">
        <f t="shared" si="67"/>
        <v>1900</v>
      </c>
      <c r="J251" s="535">
        <f t="shared" si="68"/>
        <v>19001</v>
      </c>
      <c r="K251" s="534" t="str">
        <f t="shared" si="69"/>
        <v>190001</v>
      </c>
      <c r="L251" s="536">
        <f t="shared" si="70"/>
        <v>190000</v>
      </c>
      <c r="M251" s="537">
        <f t="shared" si="71"/>
        <v>19000100</v>
      </c>
      <c r="N251" s="25">
        <v>247</v>
      </c>
      <c r="O251" s="518">
        <f>IF(N251&gt;S!$I$8,0,N251)</f>
        <v>0</v>
      </c>
      <c r="P251" s="519">
        <f>IF(OR($O251=0,$O251&gt;S!$I$8),0,VLOOKUP($O251,S!$D$9:$AF$10,14,FALSE))</f>
        <v>0</v>
      </c>
      <c r="Q251" s="519">
        <f>IF(OR($O251=0,$O251&gt;S!$I$8),0,VLOOKUP($O251,S!$D$9:$AF$10,6,FALSE))</f>
        <v>0</v>
      </c>
      <c r="R251" s="548">
        <f>IF(OR($O251=0,$O251&gt;S!$I$8),0,VLOOKUP($O251,S!$D$9:$AF$10,24,FALSE))</f>
        <v>0</v>
      </c>
      <c r="S251" s="521">
        <f>IF(OR($O251=0,$O251&gt;S!$I$8),0,VLOOKUP($O251,S!$D$9:$AF$10,23,FALSE))</f>
        <v>0</v>
      </c>
      <c r="U251" s="24">
        <f>IF($O251=0,0,IF(V251=0,0,IF(COUNTIF(V$5:V251,V251)&gt;1,0,MAX(U$5:U250)+1)))</f>
        <v>0</v>
      </c>
      <c r="V251" s="521">
        <f>IF(OR($O251=0,$O251&gt;S!$I$8),0,VLOOKUP($O251,S!$D$9:$AF$10,22,FALSE))</f>
        <v>0</v>
      </c>
      <c r="W251" s="601"/>
      <c r="AA251" s="178"/>
      <c r="AB251" s="178"/>
      <c r="AC251" s="594"/>
      <c r="AE251" s="24">
        <f>IF($O251=0,0,IF(AF251=0,0,IF(COUNTIF(AF$5:AF251,AF251)&gt;1,0,MAX(AE$5:AE250)+1)))</f>
        <v>0</v>
      </c>
      <c r="AF251" s="521">
        <f>IF(OR($O251=0,$O251&gt;S!$I$8),0,VLOOKUP($O251,S!$D$9:$AF$10,28,FALSE))</f>
        <v>0</v>
      </c>
      <c r="AG251" s="601"/>
      <c r="AK251" s="178"/>
      <c r="AL251" s="178"/>
      <c r="AM251" s="594"/>
      <c r="AO251" s="24">
        <f>IF($O251=0,0,IF(AP251=0,0,IF(COUNTIF(AP$5:AP251,AP251)&gt;1,0,MAX(AO$5:AO250)+1)))</f>
        <v>0</v>
      </c>
      <c r="AP251" s="521">
        <f>IF(OR($O251=0,$O251&gt;S!$I$8),0,VLOOKUP($O251,S!$D$9:$AF$10,29,FALSE))</f>
        <v>0</v>
      </c>
      <c r="AQ251" s="601"/>
      <c r="AU251" s="178"/>
      <c r="AV251" s="178"/>
      <c r="AW251" s="594"/>
      <c r="AY251" s="24">
        <f>IF($O251=0,0,IF(AZ251=0,0,IF(COUNTIF(AZ$5:AZ251,AZ251)&gt;1,0,MAX(AY$5:AY250)+1)))</f>
        <v>0</v>
      </c>
      <c r="AZ251" s="521">
        <f>IF(OR($O251=0,$O251&gt;S!$I$8),0,VLOOKUP($P251,O!$O$9:$AJ$10,12,FALSE))</f>
        <v>0</v>
      </c>
      <c r="BA251" s="601"/>
      <c r="BE251" s="178"/>
      <c r="BF251" s="178"/>
      <c r="BG251" s="594"/>
    </row>
    <row r="252" spans="3:59" x14ac:dyDescent="0.2">
      <c r="C252" s="599"/>
      <c r="D252" s="599"/>
      <c r="E252" s="599"/>
      <c r="F252" s="599"/>
      <c r="G252" s="599"/>
      <c r="I252" s="534">
        <f t="shared" si="67"/>
        <v>1900</v>
      </c>
      <c r="J252" s="535">
        <f t="shared" si="68"/>
        <v>19001</v>
      </c>
      <c r="K252" s="534" t="str">
        <f t="shared" si="69"/>
        <v>190001</v>
      </c>
      <c r="L252" s="536">
        <f t="shared" si="70"/>
        <v>190000</v>
      </c>
      <c r="M252" s="537">
        <f t="shared" si="71"/>
        <v>19000100</v>
      </c>
      <c r="N252" s="25">
        <v>248</v>
      </c>
      <c r="O252" s="518">
        <f>IF(N252&gt;S!$I$8,0,N252)</f>
        <v>0</v>
      </c>
      <c r="P252" s="519">
        <f>IF(OR($O252=0,$O252&gt;S!$I$8),0,VLOOKUP($O252,S!$D$9:$AF$10,14,FALSE))</f>
        <v>0</v>
      </c>
      <c r="Q252" s="519">
        <f>IF(OR($O252=0,$O252&gt;S!$I$8),0,VLOOKUP($O252,S!$D$9:$AF$10,6,FALSE))</f>
        <v>0</v>
      </c>
      <c r="R252" s="548">
        <f>IF(OR($O252=0,$O252&gt;S!$I$8),0,VLOOKUP($O252,S!$D$9:$AF$10,24,FALSE))</f>
        <v>0</v>
      </c>
      <c r="S252" s="521">
        <f>IF(OR($O252=0,$O252&gt;S!$I$8),0,VLOOKUP($O252,S!$D$9:$AF$10,23,FALSE))</f>
        <v>0</v>
      </c>
      <c r="U252" s="24">
        <f>IF($O252=0,0,IF(V252=0,0,IF(COUNTIF(V$5:V252,V252)&gt;1,0,MAX(U$5:U251)+1)))</f>
        <v>0</v>
      </c>
      <c r="V252" s="521">
        <f>IF(OR($O252=0,$O252&gt;S!$I$8),0,VLOOKUP($O252,S!$D$9:$AF$10,22,FALSE))</f>
        <v>0</v>
      </c>
      <c r="W252" s="601"/>
      <c r="AA252" s="178"/>
      <c r="AB252" s="178"/>
      <c r="AC252" s="594"/>
      <c r="AE252" s="24">
        <f>IF($O252=0,0,IF(AF252=0,0,IF(COUNTIF(AF$5:AF252,AF252)&gt;1,0,MAX(AE$5:AE251)+1)))</f>
        <v>0</v>
      </c>
      <c r="AF252" s="521">
        <f>IF(OR($O252=0,$O252&gt;S!$I$8),0,VLOOKUP($O252,S!$D$9:$AF$10,28,FALSE))</f>
        <v>0</v>
      </c>
      <c r="AG252" s="601"/>
      <c r="AK252" s="178"/>
      <c r="AL252" s="178"/>
      <c r="AM252" s="594"/>
      <c r="AO252" s="24">
        <f>IF($O252=0,0,IF(AP252=0,0,IF(COUNTIF(AP$5:AP252,AP252)&gt;1,0,MAX(AO$5:AO251)+1)))</f>
        <v>0</v>
      </c>
      <c r="AP252" s="521">
        <f>IF(OR($O252=0,$O252&gt;S!$I$8),0,VLOOKUP($O252,S!$D$9:$AF$10,29,FALSE))</f>
        <v>0</v>
      </c>
      <c r="AQ252" s="601"/>
      <c r="AU252" s="178"/>
      <c r="AV252" s="178"/>
      <c r="AW252" s="594"/>
      <c r="AY252" s="24">
        <f>IF($O252=0,0,IF(AZ252=0,0,IF(COUNTIF(AZ$5:AZ252,AZ252)&gt;1,0,MAX(AY$5:AY251)+1)))</f>
        <v>0</v>
      </c>
      <c r="AZ252" s="521">
        <f>IF(OR($O252=0,$O252&gt;S!$I$8),0,VLOOKUP($P252,O!$O$9:$AJ$10,12,FALSE))</f>
        <v>0</v>
      </c>
      <c r="BA252" s="601"/>
      <c r="BE252" s="178"/>
      <c r="BF252" s="178"/>
      <c r="BG252" s="594"/>
    </row>
    <row r="253" spans="3:59" x14ac:dyDescent="0.2">
      <c r="C253" s="599"/>
      <c r="D253" s="599"/>
      <c r="E253" s="599"/>
      <c r="F253" s="599"/>
      <c r="G253" s="599"/>
      <c r="I253" s="534">
        <f t="shared" si="67"/>
        <v>1900</v>
      </c>
      <c r="J253" s="535">
        <f t="shared" si="68"/>
        <v>19001</v>
      </c>
      <c r="K253" s="534" t="str">
        <f t="shared" si="69"/>
        <v>190001</v>
      </c>
      <c r="L253" s="536">
        <f t="shared" si="70"/>
        <v>190000</v>
      </c>
      <c r="M253" s="537">
        <f t="shared" si="71"/>
        <v>19000100</v>
      </c>
      <c r="N253" s="25">
        <v>249</v>
      </c>
      <c r="O253" s="518">
        <f>IF(N253&gt;S!$I$8,0,N253)</f>
        <v>0</v>
      </c>
      <c r="P253" s="519">
        <f>IF(OR($O253=0,$O253&gt;S!$I$8),0,VLOOKUP($O253,S!$D$9:$AF$10,14,FALSE))</f>
        <v>0</v>
      </c>
      <c r="Q253" s="519">
        <f>IF(OR($O253=0,$O253&gt;S!$I$8),0,VLOOKUP($O253,S!$D$9:$AF$10,6,FALSE))</f>
        <v>0</v>
      </c>
      <c r="R253" s="548">
        <f>IF(OR($O253=0,$O253&gt;S!$I$8),0,VLOOKUP($O253,S!$D$9:$AF$10,24,FALSE))</f>
        <v>0</v>
      </c>
      <c r="S253" s="521">
        <f>IF(OR($O253=0,$O253&gt;S!$I$8),0,VLOOKUP($O253,S!$D$9:$AF$10,23,FALSE))</f>
        <v>0</v>
      </c>
      <c r="U253" s="24">
        <f>IF($O253=0,0,IF(V253=0,0,IF(COUNTIF(V$5:V253,V253)&gt;1,0,MAX(U$5:U252)+1)))</f>
        <v>0</v>
      </c>
      <c r="V253" s="521">
        <f>IF(OR($O253=0,$O253&gt;S!$I$8),0,VLOOKUP($O253,S!$D$9:$AF$10,22,FALSE))</f>
        <v>0</v>
      </c>
      <c r="W253" s="601"/>
      <c r="AA253" s="178"/>
      <c r="AB253" s="178"/>
      <c r="AC253" s="594"/>
      <c r="AE253" s="24">
        <f>IF($O253=0,0,IF(AF253=0,0,IF(COUNTIF(AF$5:AF253,AF253)&gt;1,0,MAX(AE$5:AE252)+1)))</f>
        <v>0</v>
      </c>
      <c r="AF253" s="521">
        <f>IF(OR($O253=0,$O253&gt;S!$I$8),0,VLOOKUP($O253,S!$D$9:$AF$10,28,FALSE))</f>
        <v>0</v>
      </c>
      <c r="AG253" s="601"/>
      <c r="AK253" s="178"/>
      <c r="AL253" s="178"/>
      <c r="AM253" s="594"/>
      <c r="AO253" s="24">
        <f>IF($O253=0,0,IF(AP253=0,0,IF(COUNTIF(AP$5:AP253,AP253)&gt;1,0,MAX(AO$5:AO252)+1)))</f>
        <v>0</v>
      </c>
      <c r="AP253" s="521">
        <f>IF(OR($O253=0,$O253&gt;S!$I$8),0,VLOOKUP($O253,S!$D$9:$AF$10,29,FALSE))</f>
        <v>0</v>
      </c>
      <c r="AQ253" s="601"/>
      <c r="AU253" s="178"/>
      <c r="AV253" s="178"/>
      <c r="AW253" s="594"/>
      <c r="AY253" s="24">
        <f>IF($O253=0,0,IF(AZ253=0,0,IF(COUNTIF(AZ$5:AZ253,AZ253)&gt;1,0,MAX(AY$5:AY252)+1)))</f>
        <v>0</v>
      </c>
      <c r="AZ253" s="521">
        <f>IF(OR($O253=0,$O253&gt;S!$I$8),0,VLOOKUP($P253,O!$O$9:$AJ$10,12,FALSE))</f>
        <v>0</v>
      </c>
      <c r="BA253" s="601"/>
      <c r="BE253" s="178"/>
      <c r="BF253" s="178"/>
      <c r="BG253" s="594"/>
    </row>
    <row r="254" spans="3:59" x14ac:dyDescent="0.2">
      <c r="C254" s="599"/>
      <c r="D254" s="599"/>
      <c r="E254" s="599"/>
      <c r="F254" s="599"/>
      <c r="G254" s="599"/>
      <c r="I254" s="534">
        <f t="shared" si="67"/>
        <v>1900</v>
      </c>
      <c r="J254" s="535">
        <f t="shared" si="68"/>
        <v>19001</v>
      </c>
      <c r="K254" s="534" t="str">
        <f t="shared" si="69"/>
        <v>190001</v>
      </c>
      <c r="L254" s="536">
        <f t="shared" si="70"/>
        <v>190000</v>
      </c>
      <c r="M254" s="537">
        <f t="shared" si="71"/>
        <v>19000100</v>
      </c>
      <c r="N254" s="25">
        <v>250</v>
      </c>
      <c r="O254" s="518">
        <f>IF(N254&gt;S!$I$8,0,N254)</f>
        <v>0</v>
      </c>
      <c r="P254" s="519">
        <f>IF(OR($O254=0,$O254&gt;S!$I$8),0,VLOOKUP($O254,S!$D$9:$AF$10,14,FALSE))</f>
        <v>0</v>
      </c>
      <c r="Q254" s="519">
        <f>IF(OR($O254=0,$O254&gt;S!$I$8),0,VLOOKUP($O254,S!$D$9:$AF$10,6,FALSE))</f>
        <v>0</v>
      </c>
      <c r="R254" s="548">
        <f>IF(OR($O254=0,$O254&gt;S!$I$8),0,VLOOKUP($O254,S!$D$9:$AF$10,24,FALSE))</f>
        <v>0</v>
      </c>
      <c r="S254" s="521">
        <f>IF(OR($O254=0,$O254&gt;S!$I$8),0,VLOOKUP($O254,S!$D$9:$AF$10,23,FALSE))</f>
        <v>0</v>
      </c>
      <c r="U254" s="24">
        <f>IF($O254=0,0,IF(V254=0,0,IF(COUNTIF(V$5:V254,V254)&gt;1,0,MAX(U$5:U253)+1)))</f>
        <v>0</v>
      </c>
      <c r="V254" s="521">
        <f>IF(OR($O254=0,$O254&gt;S!$I$8),0,VLOOKUP($O254,S!$D$9:$AF$10,22,FALSE))</f>
        <v>0</v>
      </c>
      <c r="W254" s="601"/>
      <c r="AA254" s="178"/>
      <c r="AB254" s="178"/>
      <c r="AC254" s="594"/>
      <c r="AE254" s="24">
        <f>IF($O254=0,0,IF(AF254=0,0,IF(COUNTIF(AF$5:AF254,AF254)&gt;1,0,MAX(AE$5:AE253)+1)))</f>
        <v>0</v>
      </c>
      <c r="AF254" s="521">
        <f>IF(OR($O254=0,$O254&gt;S!$I$8),0,VLOOKUP($O254,S!$D$9:$AF$10,28,FALSE))</f>
        <v>0</v>
      </c>
      <c r="AG254" s="601"/>
      <c r="AK254" s="178"/>
      <c r="AL254" s="178"/>
      <c r="AM254" s="594"/>
      <c r="AO254" s="24">
        <f>IF($O254=0,0,IF(AP254=0,0,IF(COUNTIF(AP$5:AP254,AP254)&gt;1,0,MAX(AO$5:AO253)+1)))</f>
        <v>0</v>
      </c>
      <c r="AP254" s="521">
        <f>IF(OR($O254=0,$O254&gt;S!$I$8),0,VLOOKUP($O254,S!$D$9:$AF$10,29,FALSE))</f>
        <v>0</v>
      </c>
      <c r="AQ254" s="601"/>
      <c r="AU254" s="178"/>
      <c r="AV254" s="178"/>
      <c r="AW254" s="594"/>
      <c r="AY254" s="24">
        <f>IF($O254=0,0,IF(AZ254=0,0,IF(COUNTIF(AZ$5:AZ254,AZ254)&gt;1,0,MAX(AY$5:AY253)+1)))</f>
        <v>0</v>
      </c>
      <c r="AZ254" s="521">
        <f>IF(OR($O254=0,$O254&gt;S!$I$8),0,VLOOKUP($P254,O!$O$9:$AJ$10,12,FALSE))</f>
        <v>0</v>
      </c>
      <c r="BA254" s="601"/>
      <c r="BE254" s="178"/>
      <c r="BF254" s="178"/>
      <c r="BG254" s="594"/>
    </row>
    <row r="255" spans="3:59" x14ac:dyDescent="0.2">
      <c r="C255" s="599"/>
      <c r="D255" s="599"/>
      <c r="E255" s="599"/>
      <c r="F255" s="599"/>
      <c r="G255" s="599"/>
      <c r="I255" s="534">
        <f t="shared" si="67"/>
        <v>1900</v>
      </c>
      <c r="J255" s="535">
        <f t="shared" si="68"/>
        <v>19001</v>
      </c>
      <c r="K255" s="534" t="str">
        <f t="shared" si="69"/>
        <v>190001</v>
      </c>
      <c r="L255" s="536">
        <f t="shared" si="70"/>
        <v>190000</v>
      </c>
      <c r="M255" s="537">
        <f t="shared" si="71"/>
        <v>19000100</v>
      </c>
      <c r="N255" s="25">
        <v>251</v>
      </c>
      <c r="O255" s="518">
        <f>IF(N255&gt;S!$I$8,0,N255)</f>
        <v>0</v>
      </c>
      <c r="P255" s="519">
        <f>IF(OR($O255=0,$O255&gt;S!$I$8),0,VLOOKUP($O255,S!$D$9:$AF$10,14,FALSE))</f>
        <v>0</v>
      </c>
      <c r="Q255" s="519">
        <f>IF(OR($O255=0,$O255&gt;S!$I$8),0,VLOOKUP($O255,S!$D$9:$AF$10,6,FALSE))</f>
        <v>0</v>
      </c>
      <c r="R255" s="548">
        <f>IF(OR($O255=0,$O255&gt;S!$I$8),0,VLOOKUP($O255,S!$D$9:$AF$10,24,FALSE))</f>
        <v>0</v>
      </c>
      <c r="S255" s="521">
        <f>IF(OR($O255=0,$O255&gt;S!$I$8),0,VLOOKUP($O255,S!$D$9:$AF$10,23,FALSE))</f>
        <v>0</v>
      </c>
      <c r="U255" s="24">
        <f>IF($O255=0,0,IF(V255=0,0,IF(COUNTIF(V$5:V255,V255)&gt;1,0,MAX(U$5:U254)+1)))</f>
        <v>0</v>
      </c>
      <c r="V255" s="521">
        <f>IF(OR($O255=0,$O255&gt;S!$I$8),0,VLOOKUP($O255,S!$D$9:$AF$10,22,FALSE))</f>
        <v>0</v>
      </c>
      <c r="W255" s="601"/>
      <c r="AA255" s="178"/>
      <c r="AB255" s="178"/>
      <c r="AC255" s="594"/>
      <c r="AE255" s="24">
        <f>IF($O255=0,0,IF(AF255=0,0,IF(COUNTIF(AF$5:AF255,AF255)&gt;1,0,MAX(AE$5:AE254)+1)))</f>
        <v>0</v>
      </c>
      <c r="AF255" s="521">
        <f>IF(OR($O255=0,$O255&gt;S!$I$8),0,VLOOKUP($O255,S!$D$9:$AF$10,28,FALSE))</f>
        <v>0</v>
      </c>
      <c r="AG255" s="601"/>
      <c r="AK255" s="178"/>
      <c r="AL255" s="178"/>
      <c r="AM255" s="594"/>
      <c r="AO255" s="24">
        <f>IF($O255=0,0,IF(AP255=0,0,IF(COUNTIF(AP$5:AP255,AP255)&gt;1,0,MAX(AO$5:AO254)+1)))</f>
        <v>0</v>
      </c>
      <c r="AP255" s="521">
        <f>IF(OR($O255=0,$O255&gt;S!$I$8),0,VLOOKUP($O255,S!$D$9:$AF$10,29,FALSE))</f>
        <v>0</v>
      </c>
      <c r="AQ255" s="601"/>
      <c r="AU255" s="178"/>
      <c r="AV255" s="178"/>
      <c r="AW255" s="594"/>
      <c r="AY255" s="24">
        <f>IF($O255=0,0,IF(AZ255=0,0,IF(COUNTIF(AZ$5:AZ255,AZ255)&gt;1,0,MAX(AY$5:AY254)+1)))</f>
        <v>0</v>
      </c>
      <c r="AZ255" s="521">
        <f>IF(OR($O255=0,$O255&gt;S!$I$8),0,VLOOKUP($P255,O!$O$9:$AJ$10,12,FALSE))</f>
        <v>0</v>
      </c>
      <c r="BA255" s="601"/>
      <c r="BE255" s="178"/>
      <c r="BF255" s="178"/>
      <c r="BG255" s="594"/>
    </row>
    <row r="256" spans="3:59" x14ac:dyDescent="0.2">
      <c r="C256" s="599"/>
      <c r="D256" s="599"/>
      <c r="E256" s="599"/>
      <c r="F256" s="599"/>
      <c r="G256" s="599"/>
      <c r="I256" s="534">
        <f t="shared" si="67"/>
        <v>1900</v>
      </c>
      <c r="J256" s="535">
        <f t="shared" si="68"/>
        <v>19001</v>
      </c>
      <c r="K256" s="534" t="str">
        <f t="shared" si="69"/>
        <v>190001</v>
      </c>
      <c r="L256" s="536">
        <f t="shared" si="70"/>
        <v>190000</v>
      </c>
      <c r="M256" s="537">
        <f t="shared" si="71"/>
        <v>19000100</v>
      </c>
      <c r="N256" s="25">
        <v>252</v>
      </c>
      <c r="O256" s="518">
        <f>IF(N256&gt;S!$I$8,0,N256)</f>
        <v>0</v>
      </c>
      <c r="P256" s="519">
        <f>IF(OR($O256=0,$O256&gt;S!$I$8),0,VLOOKUP($O256,S!$D$9:$AF$10,14,FALSE))</f>
        <v>0</v>
      </c>
      <c r="Q256" s="519">
        <f>IF(OR($O256=0,$O256&gt;S!$I$8),0,VLOOKUP($O256,S!$D$9:$AF$10,6,FALSE))</f>
        <v>0</v>
      </c>
      <c r="R256" s="548">
        <f>IF(OR($O256=0,$O256&gt;S!$I$8),0,VLOOKUP($O256,S!$D$9:$AF$10,24,FALSE))</f>
        <v>0</v>
      </c>
      <c r="S256" s="521">
        <f>IF(OR($O256=0,$O256&gt;S!$I$8),0,VLOOKUP($O256,S!$D$9:$AF$10,23,FALSE))</f>
        <v>0</v>
      </c>
      <c r="U256" s="24">
        <f>IF($O256=0,0,IF(V256=0,0,IF(COUNTIF(V$5:V256,V256)&gt;1,0,MAX(U$5:U255)+1)))</f>
        <v>0</v>
      </c>
      <c r="V256" s="521">
        <f>IF(OR($O256=0,$O256&gt;S!$I$8),0,VLOOKUP($O256,S!$D$9:$AF$10,22,FALSE))</f>
        <v>0</v>
      </c>
      <c r="W256" s="601"/>
      <c r="AA256" s="178"/>
      <c r="AB256" s="178"/>
      <c r="AC256" s="594"/>
      <c r="AE256" s="24">
        <f>IF($O256=0,0,IF(AF256=0,0,IF(COUNTIF(AF$5:AF256,AF256)&gt;1,0,MAX(AE$5:AE255)+1)))</f>
        <v>0</v>
      </c>
      <c r="AF256" s="521">
        <f>IF(OR($O256=0,$O256&gt;S!$I$8),0,VLOOKUP($O256,S!$D$9:$AF$10,28,FALSE))</f>
        <v>0</v>
      </c>
      <c r="AG256" s="601"/>
      <c r="AK256" s="178"/>
      <c r="AL256" s="178"/>
      <c r="AM256" s="594"/>
      <c r="AO256" s="24">
        <f>IF($O256=0,0,IF(AP256=0,0,IF(COUNTIF(AP$5:AP256,AP256)&gt;1,0,MAX(AO$5:AO255)+1)))</f>
        <v>0</v>
      </c>
      <c r="AP256" s="521">
        <f>IF(OR($O256=0,$O256&gt;S!$I$8),0,VLOOKUP($O256,S!$D$9:$AF$10,29,FALSE))</f>
        <v>0</v>
      </c>
      <c r="AQ256" s="601"/>
      <c r="AU256" s="178"/>
      <c r="AV256" s="178"/>
      <c r="AW256" s="594"/>
      <c r="AY256" s="24">
        <f>IF($O256=0,0,IF(AZ256=0,0,IF(COUNTIF(AZ$5:AZ256,AZ256)&gt;1,0,MAX(AY$5:AY255)+1)))</f>
        <v>0</v>
      </c>
      <c r="AZ256" s="521">
        <f>IF(OR($O256=0,$O256&gt;S!$I$8),0,VLOOKUP($P256,O!$O$9:$AJ$10,12,FALSE))</f>
        <v>0</v>
      </c>
      <c r="BA256" s="601"/>
      <c r="BE256" s="178"/>
      <c r="BF256" s="178"/>
      <c r="BG256" s="594"/>
    </row>
    <row r="257" spans="3:59" x14ac:dyDescent="0.2">
      <c r="C257" s="599"/>
      <c r="D257" s="599"/>
      <c r="E257" s="599"/>
      <c r="F257" s="599"/>
      <c r="G257" s="599"/>
      <c r="I257" s="534">
        <f t="shared" si="67"/>
        <v>1900</v>
      </c>
      <c r="J257" s="535">
        <f t="shared" si="68"/>
        <v>19001</v>
      </c>
      <c r="K257" s="534" t="str">
        <f t="shared" si="69"/>
        <v>190001</v>
      </c>
      <c r="L257" s="536">
        <f t="shared" si="70"/>
        <v>190000</v>
      </c>
      <c r="M257" s="537">
        <f t="shared" si="71"/>
        <v>19000100</v>
      </c>
      <c r="N257" s="25">
        <v>253</v>
      </c>
      <c r="O257" s="518">
        <f>IF(N257&gt;S!$I$8,0,N257)</f>
        <v>0</v>
      </c>
      <c r="P257" s="519">
        <f>IF(OR($O257=0,$O257&gt;S!$I$8),0,VLOOKUP($O257,S!$D$9:$AF$10,14,FALSE))</f>
        <v>0</v>
      </c>
      <c r="Q257" s="519">
        <f>IF(OR($O257=0,$O257&gt;S!$I$8),0,VLOOKUP($O257,S!$D$9:$AF$10,6,FALSE))</f>
        <v>0</v>
      </c>
      <c r="R257" s="548">
        <f>IF(OR($O257=0,$O257&gt;S!$I$8),0,VLOOKUP($O257,S!$D$9:$AF$10,24,FALSE))</f>
        <v>0</v>
      </c>
      <c r="S257" s="521">
        <f>IF(OR($O257=0,$O257&gt;S!$I$8),0,VLOOKUP($O257,S!$D$9:$AF$10,23,FALSE))</f>
        <v>0</v>
      </c>
      <c r="U257" s="24">
        <f>IF($O257=0,0,IF(V257=0,0,IF(COUNTIF(V$5:V257,V257)&gt;1,0,MAX(U$5:U256)+1)))</f>
        <v>0</v>
      </c>
      <c r="V257" s="521">
        <f>IF(OR($O257=0,$O257&gt;S!$I$8),0,VLOOKUP($O257,S!$D$9:$AF$10,22,FALSE))</f>
        <v>0</v>
      </c>
      <c r="W257" s="601"/>
      <c r="AA257" s="178"/>
      <c r="AB257" s="178"/>
      <c r="AC257" s="594"/>
      <c r="AE257" s="24">
        <f>IF($O257=0,0,IF(AF257=0,0,IF(COUNTIF(AF$5:AF257,AF257)&gt;1,0,MAX(AE$5:AE256)+1)))</f>
        <v>0</v>
      </c>
      <c r="AF257" s="521">
        <f>IF(OR($O257=0,$O257&gt;S!$I$8),0,VLOOKUP($O257,S!$D$9:$AF$10,28,FALSE))</f>
        <v>0</v>
      </c>
      <c r="AG257" s="601"/>
      <c r="AK257" s="178"/>
      <c r="AL257" s="178"/>
      <c r="AM257" s="594"/>
      <c r="AO257" s="24">
        <f>IF($O257=0,0,IF(AP257=0,0,IF(COUNTIF(AP$5:AP257,AP257)&gt;1,0,MAX(AO$5:AO256)+1)))</f>
        <v>0</v>
      </c>
      <c r="AP257" s="521">
        <f>IF(OR($O257=0,$O257&gt;S!$I$8),0,VLOOKUP($O257,S!$D$9:$AF$10,29,FALSE))</f>
        <v>0</v>
      </c>
      <c r="AQ257" s="601"/>
      <c r="AU257" s="178"/>
      <c r="AV257" s="178"/>
      <c r="AW257" s="594"/>
      <c r="AY257" s="24">
        <f>IF($O257=0,0,IF(AZ257=0,0,IF(COUNTIF(AZ$5:AZ257,AZ257)&gt;1,0,MAX(AY$5:AY256)+1)))</f>
        <v>0</v>
      </c>
      <c r="AZ257" s="521">
        <f>IF(OR($O257=0,$O257&gt;S!$I$8),0,VLOOKUP($P257,O!$O$9:$AJ$10,12,FALSE))</f>
        <v>0</v>
      </c>
      <c r="BA257" s="601"/>
      <c r="BE257" s="178"/>
      <c r="BF257" s="178"/>
      <c r="BG257" s="594"/>
    </row>
    <row r="258" spans="3:59" x14ac:dyDescent="0.2">
      <c r="C258" s="599"/>
      <c r="D258" s="599"/>
      <c r="E258" s="599"/>
      <c r="F258" s="599"/>
      <c r="G258" s="599"/>
      <c r="I258" s="534">
        <f t="shared" si="67"/>
        <v>1900</v>
      </c>
      <c r="J258" s="535">
        <f t="shared" si="68"/>
        <v>19001</v>
      </c>
      <c r="K258" s="534" t="str">
        <f t="shared" si="69"/>
        <v>190001</v>
      </c>
      <c r="L258" s="536">
        <f t="shared" si="70"/>
        <v>190000</v>
      </c>
      <c r="M258" s="537">
        <f t="shared" si="71"/>
        <v>19000100</v>
      </c>
      <c r="N258" s="25">
        <v>254</v>
      </c>
      <c r="O258" s="518">
        <f>IF(N258&gt;S!$I$8,0,N258)</f>
        <v>0</v>
      </c>
      <c r="P258" s="519">
        <f>IF(OR($O258=0,$O258&gt;S!$I$8),0,VLOOKUP($O258,S!$D$9:$AF$10,14,FALSE))</f>
        <v>0</v>
      </c>
      <c r="Q258" s="519">
        <f>IF(OR($O258=0,$O258&gt;S!$I$8),0,VLOOKUP($O258,S!$D$9:$AF$10,6,FALSE))</f>
        <v>0</v>
      </c>
      <c r="R258" s="548">
        <f>IF(OR($O258=0,$O258&gt;S!$I$8),0,VLOOKUP($O258,S!$D$9:$AF$10,24,FALSE))</f>
        <v>0</v>
      </c>
      <c r="S258" s="521">
        <f>IF(OR($O258=0,$O258&gt;S!$I$8),0,VLOOKUP($O258,S!$D$9:$AF$10,23,FALSE))</f>
        <v>0</v>
      </c>
      <c r="U258" s="24">
        <f>IF($O258=0,0,IF(V258=0,0,IF(COUNTIF(V$5:V258,V258)&gt;1,0,MAX(U$5:U257)+1)))</f>
        <v>0</v>
      </c>
      <c r="V258" s="521">
        <f>IF(OR($O258=0,$O258&gt;S!$I$8),0,VLOOKUP($O258,S!$D$9:$AF$10,22,FALSE))</f>
        <v>0</v>
      </c>
      <c r="W258" s="601"/>
      <c r="AA258" s="178"/>
      <c r="AB258" s="178"/>
      <c r="AC258" s="594"/>
      <c r="AE258" s="24">
        <f>IF($O258=0,0,IF(AF258=0,0,IF(COUNTIF(AF$5:AF258,AF258)&gt;1,0,MAX(AE$5:AE257)+1)))</f>
        <v>0</v>
      </c>
      <c r="AF258" s="521">
        <f>IF(OR($O258=0,$O258&gt;S!$I$8),0,VLOOKUP($O258,S!$D$9:$AF$10,28,FALSE))</f>
        <v>0</v>
      </c>
      <c r="AG258" s="601"/>
      <c r="AK258" s="178"/>
      <c r="AL258" s="178"/>
      <c r="AM258" s="594"/>
      <c r="AO258" s="24">
        <f>IF($O258=0,0,IF(AP258=0,0,IF(COUNTIF(AP$5:AP258,AP258)&gt;1,0,MAX(AO$5:AO257)+1)))</f>
        <v>0</v>
      </c>
      <c r="AP258" s="521">
        <f>IF(OR($O258=0,$O258&gt;S!$I$8),0,VLOOKUP($O258,S!$D$9:$AF$10,29,FALSE))</f>
        <v>0</v>
      </c>
      <c r="AQ258" s="601"/>
      <c r="AU258" s="178"/>
      <c r="AV258" s="178"/>
      <c r="AW258" s="594"/>
      <c r="AY258" s="24">
        <f>IF($O258=0,0,IF(AZ258=0,0,IF(COUNTIF(AZ$5:AZ258,AZ258)&gt;1,0,MAX(AY$5:AY257)+1)))</f>
        <v>0</v>
      </c>
      <c r="AZ258" s="521">
        <f>IF(OR($O258=0,$O258&gt;S!$I$8),0,VLOOKUP($P258,O!$O$9:$AJ$10,12,FALSE))</f>
        <v>0</v>
      </c>
      <c r="BA258" s="601"/>
      <c r="BE258" s="178"/>
      <c r="BF258" s="178"/>
      <c r="BG258" s="594"/>
    </row>
    <row r="259" spans="3:59" x14ac:dyDescent="0.2">
      <c r="C259" s="599"/>
      <c r="D259" s="599"/>
      <c r="E259" s="599"/>
      <c r="F259" s="599"/>
      <c r="G259" s="599"/>
      <c r="I259" s="534">
        <f t="shared" si="67"/>
        <v>1900</v>
      </c>
      <c r="J259" s="535">
        <f t="shared" si="68"/>
        <v>19001</v>
      </c>
      <c r="K259" s="534" t="str">
        <f t="shared" si="69"/>
        <v>190001</v>
      </c>
      <c r="L259" s="536">
        <f t="shared" si="70"/>
        <v>190000</v>
      </c>
      <c r="M259" s="537">
        <f t="shared" si="71"/>
        <v>19000100</v>
      </c>
      <c r="N259" s="25">
        <v>255</v>
      </c>
      <c r="O259" s="518">
        <f>IF(N259&gt;S!$I$8,0,N259)</f>
        <v>0</v>
      </c>
      <c r="P259" s="519">
        <f>IF(OR($O259=0,$O259&gt;S!$I$8),0,VLOOKUP($O259,S!$D$9:$AF$10,14,FALSE))</f>
        <v>0</v>
      </c>
      <c r="Q259" s="519">
        <f>IF(OR($O259=0,$O259&gt;S!$I$8),0,VLOOKUP($O259,S!$D$9:$AF$10,6,FALSE))</f>
        <v>0</v>
      </c>
      <c r="R259" s="548">
        <f>IF(OR($O259=0,$O259&gt;S!$I$8),0,VLOOKUP($O259,S!$D$9:$AF$10,24,FALSE))</f>
        <v>0</v>
      </c>
      <c r="S259" s="521">
        <f>IF(OR($O259=0,$O259&gt;S!$I$8),0,VLOOKUP($O259,S!$D$9:$AF$10,23,FALSE))</f>
        <v>0</v>
      </c>
      <c r="U259" s="24">
        <f>IF($O259=0,0,IF(V259=0,0,IF(COUNTIF(V$5:V259,V259)&gt;1,0,MAX(U$5:U258)+1)))</f>
        <v>0</v>
      </c>
      <c r="V259" s="521">
        <f>IF(OR($O259=0,$O259&gt;S!$I$8),0,VLOOKUP($O259,S!$D$9:$AF$10,22,FALSE))</f>
        <v>0</v>
      </c>
      <c r="W259" s="601"/>
      <c r="AA259" s="178"/>
      <c r="AB259" s="178"/>
      <c r="AC259" s="594"/>
      <c r="AE259" s="24">
        <f>IF($O259=0,0,IF(AF259=0,0,IF(COUNTIF(AF$5:AF259,AF259)&gt;1,0,MAX(AE$5:AE258)+1)))</f>
        <v>0</v>
      </c>
      <c r="AF259" s="521">
        <f>IF(OR($O259=0,$O259&gt;S!$I$8),0,VLOOKUP($O259,S!$D$9:$AF$10,28,FALSE))</f>
        <v>0</v>
      </c>
      <c r="AG259" s="601"/>
      <c r="AK259" s="178"/>
      <c r="AL259" s="178"/>
      <c r="AM259" s="594"/>
      <c r="AO259" s="24">
        <f>IF($O259=0,0,IF(AP259=0,0,IF(COUNTIF(AP$5:AP259,AP259)&gt;1,0,MAX(AO$5:AO258)+1)))</f>
        <v>0</v>
      </c>
      <c r="AP259" s="521">
        <f>IF(OR($O259=0,$O259&gt;S!$I$8),0,VLOOKUP($O259,S!$D$9:$AF$10,29,FALSE))</f>
        <v>0</v>
      </c>
      <c r="AQ259" s="601"/>
      <c r="AU259" s="178"/>
      <c r="AV259" s="178"/>
      <c r="AW259" s="594"/>
      <c r="AY259" s="24">
        <f>IF($O259=0,0,IF(AZ259=0,0,IF(COUNTIF(AZ$5:AZ259,AZ259)&gt;1,0,MAX(AY$5:AY258)+1)))</f>
        <v>0</v>
      </c>
      <c r="AZ259" s="521">
        <f>IF(OR($O259=0,$O259&gt;S!$I$8),0,VLOOKUP($P259,O!$O$9:$AJ$10,12,FALSE))</f>
        <v>0</v>
      </c>
      <c r="BA259" s="601"/>
      <c r="BE259" s="178"/>
      <c r="BF259" s="178"/>
      <c r="BG259" s="594"/>
    </row>
    <row r="260" spans="3:59" x14ac:dyDescent="0.2">
      <c r="C260" s="599"/>
      <c r="D260" s="599"/>
      <c r="E260" s="599"/>
      <c r="F260" s="599"/>
      <c r="G260" s="599"/>
      <c r="I260" s="534">
        <f t="shared" si="67"/>
        <v>1900</v>
      </c>
      <c r="J260" s="535">
        <f t="shared" si="68"/>
        <v>19001</v>
      </c>
      <c r="K260" s="534" t="str">
        <f t="shared" si="69"/>
        <v>190001</v>
      </c>
      <c r="L260" s="536">
        <f t="shared" si="70"/>
        <v>190000</v>
      </c>
      <c r="M260" s="537">
        <f t="shared" si="71"/>
        <v>19000100</v>
      </c>
      <c r="N260" s="25">
        <v>256</v>
      </c>
      <c r="O260" s="518">
        <f>IF(N260&gt;S!$I$8,0,N260)</f>
        <v>0</v>
      </c>
      <c r="P260" s="519">
        <f>IF(OR($O260=0,$O260&gt;S!$I$8),0,VLOOKUP($O260,S!$D$9:$AF$10,14,FALSE))</f>
        <v>0</v>
      </c>
      <c r="Q260" s="519">
        <f>IF(OR($O260=0,$O260&gt;S!$I$8),0,VLOOKUP($O260,S!$D$9:$AF$10,6,FALSE))</f>
        <v>0</v>
      </c>
      <c r="R260" s="548">
        <f>IF(OR($O260=0,$O260&gt;S!$I$8),0,VLOOKUP($O260,S!$D$9:$AF$10,24,FALSE))</f>
        <v>0</v>
      </c>
      <c r="S260" s="521">
        <f>IF(OR($O260=0,$O260&gt;S!$I$8),0,VLOOKUP($O260,S!$D$9:$AF$10,23,FALSE))</f>
        <v>0</v>
      </c>
      <c r="U260" s="24">
        <f>IF($O260=0,0,IF(V260=0,0,IF(COUNTIF(V$5:V260,V260)&gt;1,0,MAX(U$5:U259)+1)))</f>
        <v>0</v>
      </c>
      <c r="V260" s="521">
        <f>IF(OR($O260=0,$O260&gt;S!$I$8),0,VLOOKUP($O260,S!$D$9:$AF$10,22,FALSE))</f>
        <v>0</v>
      </c>
      <c r="W260" s="601"/>
      <c r="AA260" s="178"/>
      <c r="AB260" s="178"/>
      <c r="AC260" s="594"/>
      <c r="AE260" s="24">
        <f>IF($O260=0,0,IF(AF260=0,0,IF(COUNTIF(AF$5:AF260,AF260)&gt;1,0,MAX(AE$5:AE259)+1)))</f>
        <v>0</v>
      </c>
      <c r="AF260" s="521">
        <f>IF(OR($O260=0,$O260&gt;S!$I$8),0,VLOOKUP($O260,S!$D$9:$AF$10,28,FALSE))</f>
        <v>0</v>
      </c>
      <c r="AG260" s="601"/>
      <c r="AK260" s="178"/>
      <c r="AL260" s="178"/>
      <c r="AM260" s="594"/>
      <c r="AO260" s="24">
        <f>IF($O260=0,0,IF(AP260=0,0,IF(COUNTIF(AP$5:AP260,AP260)&gt;1,0,MAX(AO$5:AO259)+1)))</f>
        <v>0</v>
      </c>
      <c r="AP260" s="521">
        <f>IF(OR($O260=0,$O260&gt;S!$I$8),0,VLOOKUP($O260,S!$D$9:$AF$10,29,FALSE))</f>
        <v>0</v>
      </c>
      <c r="AQ260" s="601"/>
      <c r="AU260" s="178"/>
      <c r="AV260" s="178"/>
      <c r="AW260" s="594"/>
      <c r="AY260" s="24">
        <f>IF($O260=0,0,IF(AZ260=0,0,IF(COUNTIF(AZ$5:AZ260,AZ260)&gt;1,0,MAX(AY$5:AY259)+1)))</f>
        <v>0</v>
      </c>
      <c r="AZ260" s="521">
        <f>IF(OR($O260=0,$O260&gt;S!$I$8),0,VLOOKUP($P260,O!$O$9:$AJ$10,12,FALSE))</f>
        <v>0</v>
      </c>
      <c r="BA260" s="601"/>
      <c r="BE260" s="178"/>
      <c r="BF260" s="178"/>
      <c r="BG260" s="594"/>
    </row>
    <row r="261" spans="3:59" x14ac:dyDescent="0.2">
      <c r="C261" s="599"/>
      <c r="D261" s="599"/>
      <c r="E261" s="599"/>
      <c r="F261" s="599"/>
      <c r="G261" s="599"/>
      <c r="I261" s="534">
        <f t="shared" si="67"/>
        <v>1900</v>
      </c>
      <c r="J261" s="535">
        <f t="shared" si="68"/>
        <v>19001</v>
      </c>
      <c r="K261" s="534" t="str">
        <f t="shared" si="69"/>
        <v>190001</v>
      </c>
      <c r="L261" s="536">
        <f t="shared" si="70"/>
        <v>190000</v>
      </c>
      <c r="M261" s="537">
        <f t="shared" si="71"/>
        <v>19000100</v>
      </c>
      <c r="N261" s="25">
        <v>257</v>
      </c>
      <c r="O261" s="518">
        <f>IF(N261&gt;S!$I$8,0,N261)</f>
        <v>0</v>
      </c>
      <c r="P261" s="519">
        <f>IF(OR($O261=0,$O261&gt;S!$I$8),0,VLOOKUP($O261,S!$D$9:$AF$10,14,FALSE))</f>
        <v>0</v>
      </c>
      <c r="Q261" s="519">
        <f>IF(OR($O261=0,$O261&gt;S!$I$8),0,VLOOKUP($O261,S!$D$9:$AF$10,6,FALSE))</f>
        <v>0</v>
      </c>
      <c r="R261" s="548">
        <f>IF(OR($O261=0,$O261&gt;S!$I$8),0,VLOOKUP($O261,S!$D$9:$AF$10,24,FALSE))</f>
        <v>0</v>
      </c>
      <c r="S261" s="521">
        <f>IF(OR($O261=0,$O261&gt;S!$I$8),0,VLOOKUP($O261,S!$D$9:$AF$10,23,FALSE))</f>
        <v>0</v>
      </c>
      <c r="U261" s="24">
        <f>IF($O261=0,0,IF(V261=0,0,IF(COUNTIF(V$5:V261,V261)&gt;1,0,MAX(U$5:U260)+1)))</f>
        <v>0</v>
      </c>
      <c r="V261" s="521">
        <f>IF(OR($O261=0,$O261&gt;S!$I$8),0,VLOOKUP($O261,S!$D$9:$AF$10,22,FALSE))</f>
        <v>0</v>
      </c>
      <c r="W261" s="601"/>
      <c r="AA261" s="178"/>
      <c r="AB261" s="178"/>
      <c r="AC261" s="594"/>
      <c r="AE261" s="24">
        <f>IF($O261=0,0,IF(AF261=0,0,IF(COUNTIF(AF$5:AF261,AF261)&gt;1,0,MAX(AE$5:AE260)+1)))</f>
        <v>0</v>
      </c>
      <c r="AF261" s="521">
        <f>IF(OR($O261=0,$O261&gt;S!$I$8),0,VLOOKUP($O261,S!$D$9:$AF$10,28,FALSE))</f>
        <v>0</v>
      </c>
      <c r="AG261" s="601"/>
      <c r="AK261" s="178"/>
      <c r="AL261" s="178"/>
      <c r="AM261" s="594"/>
      <c r="AO261" s="24">
        <f>IF($O261=0,0,IF(AP261=0,0,IF(COUNTIF(AP$5:AP261,AP261)&gt;1,0,MAX(AO$5:AO260)+1)))</f>
        <v>0</v>
      </c>
      <c r="AP261" s="521">
        <f>IF(OR($O261=0,$O261&gt;S!$I$8),0,VLOOKUP($O261,S!$D$9:$AF$10,29,FALSE))</f>
        <v>0</v>
      </c>
      <c r="AQ261" s="601"/>
      <c r="AU261" s="178"/>
      <c r="AV261" s="178"/>
      <c r="AW261" s="594"/>
      <c r="AY261" s="24">
        <f>IF($O261=0,0,IF(AZ261=0,0,IF(COUNTIF(AZ$5:AZ261,AZ261)&gt;1,0,MAX(AY$5:AY260)+1)))</f>
        <v>0</v>
      </c>
      <c r="AZ261" s="521">
        <f>IF(OR($O261=0,$O261&gt;S!$I$8),0,VLOOKUP($P261,O!$O$9:$AJ$10,12,FALSE))</f>
        <v>0</v>
      </c>
      <c r="BA261" s="601"/>
      <c r="BE261" s="178"/>
      <c r="BF261" s="178"/>
      <c r="BG261" s="594"/>
    </row>
    <row r="262" spans="3:59" x14ac:dyDescent="0.2">
      <c r="C262" s="599"/>
      <c r="D262" s="599"/>
      <c r="E262" s="599"/>
      <c r="F262" s="599"/>
      <c r="G262" s="599"/>
      <c r="I262" s="534">
        <f t="shared" ref="I262:I304" si="72">YEAR(Q262)</f>
        <v>1900</v>
      </c>
      <c r="J262" s="535">
        <f t="shared" ref="J262:J304" si="73">YEAR(Q262)*10+IF(OR(MONTH(Q262)=1,MONTH(Q262)=2,MONTH(Q262)=3),1,IF(OR(MONTH(Q262)=4,MONTH(Q262)=5,MONTH(Q262)=6),2,IF(OR(MONTH(Q262)=7,MONTH(Q262)=8,MONTH(Q262)=9),3,4)))</f>
        <v>19001</v>
      </c>
      <c r="K262" s="534" t="str">
        <f t="shared" ref="K262:K304" si="74">LEFT(M262,6)</f>
        <v>190001</v>
      </c>
      <c r="L262" s="536">
        <f t="shared" ref="L262:L304" si="75">YEAR(Q262)*100+WEEKNUM(Q262)</f>
        <v>190000</v>
      </c>
      <c r="M262" s="537">
        <f t="shared" ref="M262:M304" si="76">ROUND(YEAR(Q262)*10000+MONTH(Q262)*100+DAY(Q262),0)</f>
        <v>19000100</v>
      </c>
      <c r="N262" s="25">
        <v>258</v>
      </c>
      <c r="O262" s="518">
        <f>IF(N262&gt;S!$I$8,0,N262)</f>
        <v>0</v>
      </c>
      <c r="P262" s="519">
        <f>IF(OR($O262=0,$O262&gt;S!$I$8),0,VLOOKUP($O262,S!$D$9:$AF$10,14,FALSE))</f>
        <v>0</v>
      </c>
      <c r="Q262" s="519">
        <f>IF(OR($O262=0,$O262&gt;S!$I$8),0,VLOOKUP($O262,S!$D$9:$AF$10,6,FALSE))</f>
        <v>0</v>
      </c>
      <c r="R262" s="548">
        <f>IF(OR($O262=0,$O262&gt;S!$I$8),0,VLOOKUP($O262,S!$D$9:$AF$10,24,FALSE))</f>
        <v>0</v>
      </c>
      <c r="S262" s="521">
        <f>IF(OR($O262=0,$O262&gt;S!$I$8),0,VLOOKUP($O262,S!$D$9:$AF$10,23,FALSE))</f>
        <v>0</v>
      </c>
      <c r="U262" s="24">
        <f>IF($O262=0,0,IF(V262=0,0,IF(COUNTIF(V$5:V262,V262)&gt;1,0,MAX(U$5:U261)+1)))</f>
        <v>0</v>
      </c>
      <c r="V262" s="521">
        <f>IF(OR($O262=0,$O262&gt;S!$I$8),0,VLOOKUP($O262,S!$D$9:$AF$10,22,FALSE))</f>
        <v>0</v>
      </c>
      <c r="W262" s="601"/>
      <c r="AA262" s="178"/>
      <c r="AB262" s="178"/>
      <c r="AC262" s="594"/>
      <c r="AE262" s="24">
        <f>IF($O262=0,0,IF(AF262=0,0,IF(COUNTIF(AF$5:AF262,AF262)&gt;1,0,MAX(AE$5:AE261)+1)))</f>
        <v>0</v>
      </c>
      <c r="AF262" s="521">
        <f>IF(OR($O262=0,$O262&gt;S!$I$8),0,VLOOKUP($O262,S!$D$9:$AF$10,28,FALSE))</f>
        <v>0</v>
      </c>
      <c r="AG262" s="601"/>
      <c r="AK262" s="178"/>
      <c r="AL262" s="178"/>
      <c r="AM262" s="594"/>
      <c r="AO262" s="24">
        <f>IF($O262=0,0,IF(AP262=0,0,IF(COUNTIF(AP$5:AP262,AP262)&gt;1,0,MAX(AO$5:AO261)+1)))</f>
        <v>0</v>
      </c>
      <c r="AP262" s="521">
        <f>IF(OR($O262=0,$O262&gt;S!$I$8),0,VLOOKUP($O262,S!$D$9:$AF$10,29,FALSE))</f>
        <v>0</v>
      </c>
      <c r="AQ262" s="601"/>
      <c r="AU262" s="178"/>
      <c r="AV262" s="178"/>
      <c r="AW262" s="594"/>
      <c r="AY262" s="24">
        <f>IF($O262=0,0,IF(AZ262=0,0,IF(COUNTIF(AZ$5:AZ262,AZ262)&gt;1,0,MAX(AY$5:AY261)+1)))</f>
        <v>0</v>
      </c>
      <c r="AZ262" s="521">
        <f>IF(OR($O262=0,$O262&gt;S!$I$8),0,VLOOKUP($P262,O!$O$9:$AJ$10,12,FALSE))</f>
        <v>0</v>
      </c>
      <c r="BA262" s="601"/>
      <c r="BE262" s="178"/>
      <c r="BF262" s="178"/>
      <c r="BG262" s="594"/>
    </row>
    <row r="263" spans="3:59" x14ac:dyDescent="0.2">
      <c r="C263" s="599"/>
      <c r="D263" s="599"/>
      <c r="E263" s="599"/>
      <c r="F263" s="599"/>
      <c r="G263" s="599"/>
      <c r="I263" s="534">
        <f t="shared" si="72"/>
        <v>1900</v>
      </c>
      <c r="J263" s="535">
        <f t="shared" si="73"/>
        <v>19001</v>
      </c>
      <c r="K263" s="534" t="str">
        <f t="shared" si="74"/>
        <v>190001</v>
      </c>
      <c r="L263" s="536">
        <f t="shared" si="75"/>
        <v>190000</v>
      </c>
      <c r="M263" s="537">
        <f t="shared" si="76"/>
        <v>19000100</v>
      </c>
      <c r="N263" s="25">
        <v>259</v>
      </c>
      <c r="O263" s="518">
        <f>IF(N263&gt;S!$I$8,0,N263)</f>
        <v>0</v>
      </c>
      <c r="P263" s="519">
        <f>IF(OR($O263=0,$O263&gt;S!$I$8),0,VLOOKUP($O263,S!$D$9:$AF$10,14,FALSE))</f>
        <v>0</v>
      </c>
      <c r="Q263" s="519">
        <f>IF(OR($O263=0,$O263&gt;S!$I$8),0,VLOOKUP($O263,S!$D$9:$AF$10,6,FALSE))</f>
        <v>0</v>
      </c>
      <c r="R263" s="548">
        <f>IF(OR($O263=0,$O263&gt;S!$I$8),0,VLOOKUP($O263,S!$D$9:$AF$10,24,FALSE))</f>
        <v>0</v>
      </c>
      <c r="S263" s="521">
        <f>IF(OR($O263=0,$O263&gt;S!$I$8),0,VLOOKUP($O263,S!$D$9:$AF$10,23,FALSE))</f>
        <v>0</v>
      </c>
      <c r="U263" s="24">
        <f>IF($O263=0,0,IF(V263=0,0,IF(COUNTIF(V$5:V263,V263)&gt;1,0,MAX(U$5:U262)+1)))</f>
        <v>0</v>
      </c>
      <c r="V263" s="521">
        <f>IF(OR($O263=0,$O263&gt;S!$I$8),0,VLOOKUP($O263,S!$D$9:$AF$10,22,FALSE))</f>
        <v>0</v>
      </c>
      <c r="W263" s="601"/>
      <c r="AA263" s="178"/>
      <c r="AB263" s="178"/>
      <c r="AC263" s="594"/>
      <c r="AE263" s="24">
        <f>IF($O263=0,0,IF(AF263=0,0,IF(COUNTIF(AF$5:AF263,AF263)&gt;1,0,MAX(AE$5:AE262)+1)))</f>
        <v>0</v>
      </c>
      <c r="AF263" s="521">
        <f>IF(OR($O263=0,$O263&gt;S!$I$8),0,VLOOKUP($O263,S!$D$9:$AF$10,28,FALSE))</f>
        <v>0</v>
      </c>
      <c r="AG263" s="601"/>
      <c r="AK263" s="178"/>
      <c r="AL263" s="178"/>
      <c r="AM263" s="594"/>
      <c r="AO263" s="24">
        <f>IF($O263=0,0,IF(AP263=0,0,IF(COUNTIF(AP$5:AP263,AP263)&gt;1,0,MAX(AO$5:AO262)+1)))</f>
        <v>0</v>
      </c>
      <c r="AP263" s="521">
        <f>IF(OR($O263=0,$O263&gt;S!$I$8),0,VLOOKUP($O263,S!$D$9:$AF$10,29,FALSE))</f>
        <v>0</v>
      </c>
      <c r="AQ263" s="601"/>
      <c r="AU263" s="178"/>
      <c r="AV263" s="178"/>
      <c r="AW263" s="594"/>
      <c r="AY263" s="24">
        <f>IF($O263=0,0,IF(AZ263=0,0,IF(COUNTIF(AZ$5:AZ263,AZ263)&gt;1,0,MAX(AY$5:AY262)+1)))</f>
        <v>0</v>
      </c>
      <c r="AZ263" s="521">
        <f>IF(OR($O263=0,$O263&gt;S!$I$8),0,VLOOKUP($P263,O!$O$9:$AJ$10,12,FALSE))</f>
        <v>0</v>
      </c>
      <c r="BA263" s="601"/>
      <c r="BE263" s="178"/>
      <c r="BF263" s="178"/>
      <c r="BG263" s="594"/>
    </row>
    <row r="264" spans="3:59" x14ac:dyDescent="0.2">
      <c r="C264" s="599"/>
      <c r="D264" s="599"/>
      <c r="E264" s="599"/>
      <c r="F264" s="599"/>
      <c r="G264" s="599"/>
      <c r="I264" s="534">
        <f t="shared" si="72"/>
        <v>1900</v>
      </c>
      <c r="J264" s="535">
        <f t="shared" si="73"/>
        <v>19001</v>
      </c>
      <c r="K264" s="534" t="str">
        <f t="shared" si="74"/>
        <v>190001</v>
      </c>
      <c r="L264" s="536">
        <f t="shared" si="75"/>
        <v>190000</v>
      </c>
      <c r="M264" s="537">
        <f t="shared" si="76"/>
        <v>19000100</v>
      </c>
      <c r="N264" s="25">
        <v>260</v>
      </c>
      <c r="O264" s="518">
        <f>IF(N264&gt;S!$I$8,0,N264)</f>
        <v>0</v>
      </c>
      <c r="P264" s="519">
        <f>IF(OR($O264=0,$O264&gt;S!$I$8),0,VLOOKUP($O264,S!$D$9:$AF$10,14,FALSE))</f>
        <v>0</v>
      </c>
      <c r="Q264" s="519">
        <f>IF(OR($O264=0,$O264&gt;S!$I$8),0,VLOOKUP($O264,S!$D$9:$AF$10,6,FALSE))</f>
        <v>0</v>
      </c>
      <c r="R264" s="548">
        <f>IF(OR($O264=0,$O264&gt;S!$I$8),0,VLOOKUP($O264,S!$D$9:$AF$10,24,FALSE))</f>
        <v>0</v>
      </c>
      <c r="S264" s="521">
        <f>IF(OR($O264=0,$O264&gt;S!$I$8),0,VLOOKUP($O264,S!$D$9:$AF$10,23,FALSE))</f>
        <v>0</v>
      </c>
      <c r="U264" s="24">
        <f>IF($O264=0,0,IF(V264=0,0,IF(COUNTIF(V$5:V264,V264)&gt;1,0,MAX(U$5:U263)+1)))</f>
        <v>0</v>
      </c>
      <c r="V264" s="521">
        <f>IF(OR($O264=0,$O264&gt;S!$I$8),0,VLOOKUP($O264,S!$D$9:$AF$10,22,FALSE))</f>
        <v>0</v>
      </c>
      <c r="W264" s="601"/>
      <c r="AA264" s="178"/>
      <c r="AB264" s="178"/>
      <c r="AC264" s="594"/>
      <c r="AE264" s="24">
        <f>IF($O264=0,0,IF(AF264=0,0,IF(COUNTIF(AF$5:AF264,AF264)&gt;1,0,MAX(AE$5:AE263)+1)))</f>
        <v>0</v>
      </c>
      <c r="AF264" s="521">
        <f>IF(OR($O264=0,$O264&gt;S!$I$8),0,VLOOKUP($O264,S!$D$9:$AF$10,28,FALSE))</f>
        <v>0</v>
      </c>
      <c r="AG264" s="601"/>
      <c r="AK264" s="178"/>
      <c r="AL264" s="178"/>
      <c r="AM264" s="594"/>
      <c r="AO264" s="24">
        <f>IF($O264=0,0,IF(AP264=0,0,IF(COUNTIF(AP$5:AP264,AP264)&gt;1,0,MAX(AO$5:AO263)+1)))</f>
        <v>0</v>
      </c>
      <c r="AP264" s="521">
        <f>IF(OR($O264=0,$O264&gt;S!$I$8),0,VLOOKUP($O264,S!$D$9:$AF$10,29,FALSE))</f>
        <v>0</v>
      </c>
      <c r="AQ264" s="601"/>
      <c r="AU264" s="178"/>
      <c r="AV264" s="178"/>
      <c r="AW264" s="594"/>
      <c r="AY264" s="24">
        <f>IF($O264=0,0,IF(AZ264=0,0,IF(COUNTIF(AZ$5:AZ264,AZ264)&gt;1,0,MAX(AY$5:AY263)+1)))</f>
        <v>0</v>
      </c>
      <c r="AZ264" s="521">
        <f>IF(OR($O264=0,$O264&gt;S!$I$8),0,VLOOKUP($P264,O!$O$9:$AJ$10,12,FALSE))</f>
        <v>0</v>
      </c>
      <c r="BA264" s="601"/>
      <c r="BE264" s="178"/>
      <c r="BF264" s="178"/>
      <c r="BG264" s="594"/>
    </row>
    <row r="265" spans="3:59" x14ac:dyDescent="0.2">
      <c r="C265" s="599"/>
      <c r="D265" s="599"/>
      <c r="E265" s="599"/>
      <c r="F265" s="599"/>
      <c r="G265" s="599"/>
      <c r="I265" s="534">
        <f t="shared" si="72"/>
        <v>1900</v>
      </c>
      <c r="J265" s="535">
        <f t="shared" si="73"/>
        <v>19001</v>
      </c>
      <c r="K265" s="534" t="str">
        <f t="shared" si="74"/>
        <v>190001</v>
      </c>
      <c r="L265" s="536">
        <f t="shared" si="75"/>
        <v>190000</v>
      </c>
      <c r="M265" s="537">
        <f t="shared" si="76"/>
        <v>19000100</v>
      </c>
      <c r="N265" s="25">
        <v>261</v>
      </c>
      <c r="O265" s="518">
        <f>IF(N265&gt;S!$I$8,0,N265)</f>
        <v>0</v>
      </c>
      <c r="P265" s="519">
        <f>IF(OR($O265=0,$O265&gt;S!$I$8),0,VLOOKUP($O265,S!$D$9:$AF$10,14,FALSE))</f>
        <v>0</v>
      </c>
      <c r="Q265" s="519">
        <f>IF(OR($O265=0,$O265&gt;S!$I$8),0,VLOOKUP($O265,S!$D$9:$AF$10,6,FALSE))</f>
        <v>0</v>
      </c>
      <c r="R265" s="548">
        <f>IF(OR($O265=0,$O265&gt;S!$I$8),0,VLOOKUP($O265,S!$D$9:$AF$10,24,FALSE))</f>
        <v>0</v>
      </c>
      <c r="S265" s="521">
        <f>IF(OR($O265=0,$O265&gt;S!$I$8),0,VLOOKUP($O265,S!$D$9:$AF$10,23,FALSE))</f>
        <v>0</v>
      </c>
      <c r="U265" s="24">
        <f>IF($O265=0,0,IF(V265=0,0,IF(COUNTIF(V$5:V265,V265)&gt;1,0,MAX(U$5:U264)+1)))</f>
        <v>0</v>
      </c>
      <c r="V265" s="521">
        <f>IF(OR($O265=0,$O265&gt;S!$I$8),0,VLOOKUP($O265,S!$D$9:$AF$10,22,FALSE))</f>
        <v>0</v>
      </c>
      <c r="W265" s="601"/>
      <c r="AA265" s="178"/>
      <c r="AB265" s="178"/>
      <c r="AC265" s="594"/>
      <c r="AE265" s="24">
        <f>IF($O265=0,0,IF(AF265=0,0,IF(COUNTIF(AF$5:AF265,AF265)&gt;1,0,MAX(AE$5:AE264)+1)))</f>
        <v>0</v>
      </c>
      <c r="AF265" s="521">
        <f>IF(OR($O265=0,$O265&gt;S!$I$8),0,VLOOKUP($O265,S!$D$9:$AF$10,28,FALSE))</f>
        <v>0</v>
      </c>
      <c r="AG265" s="601"/>
      <c r="AK265" s="178"/>
      <c r="AL265" s="178"/>
      <c r="AM265" s="594"/>
      <c r="AO265" s="24">
        <f>IF($O265=0,0,IF(AP265=0,0,IF(COUNTIF(AP$5:AP265,AP265)&gt;1,0,MAX(AO$5:AO264)+1)))</f>
        <v>0</v>
      </c>
      <c r="AP265" s="521">
        <f>IF(OR($O265=0,$O265&gt;S!$I$8),0,VLOOKUP($O265,S!$D$9:$AF$10,29,FALSE))</f>
        <v>0</v>
      </c>
      <c r="AQ265" s="601"/>
      <c r="AU265" s="178"/>
      <c r="AV265" s="178"/>
      <c r="AW265" s="594"/>
      <c r="AY265" s="24">
        <f>IF($O265=0,0,IF(AZ265=0,0,IF(COUNTIF(AZ$5:AZ265,AZ265)&gt;1,0,MAX(AY$5:AY264)+1)))</f>
        <v>0</v>
      </c>
      <c r="AZ265" s="521">
        <f>IF(OR($O265=0,$O265&gt;S!$I$8),0,VLOOKUP($P265,O!$O$9:$AJ$10,12,FALSE))</f>
        <v>0</v>
      </c>
      <c r="BA265" s="601"/>
      <c r="BE265" s="178"/>
      <c r="BF265" s="178"/>
      <c r="BG265" s="594"/>
    </row>
    <row r="266" spans="3:59" x14ac:dyDescent="0.2">
      <c r="C266" s="599"/>
      <c r="D266" s="599"/>
      <c r="E266" s="599"/>
      <c r="F266" s="599"/>
      <c r="G266" s="599"/>
      <c r="I266" s="534">
        <f t="shared" si="72"/>
        <v>1900</v>
      </c>
      <c r="J266" s="535">
        <f t="shared" si="73"/>
        <v>19001</v>
      </c>
      <c r="K266" s="534" t="str">
        <f t="shared" si="74"/>
        <v>190001</v>
      </c>
      <c r="L266" s="536">
        <f t="shared" si="75"/>
        <v>190000</v>
      </c>
      <c r="M266" s="537">
        <f t="shared" si="76"/>
        <v>19000100</v>
      </c>
      <c r="N266" s="25">
        <v>262</v>
      </c>
      <c r="O266" s="518">
        <f>IF(N266&gt;S!$I$8,0,N266)</f>
        <v>0</v>
      </c>
      <c r="P266" s="519">
        <f>IF(OR($O266=0,$O266&gt;S!$I$8),0,VLOOKUP($O266,S!$D$9:$AF$10,14,FALSE))</f>
        <v>0</v>
      </c>
      <c r="Q266" s="519">
        <f>IF(OR($O266=0,$O266&gt;S!$I$8),0,VLOOKUP($O266,S!$D$9:$AF$10,6,FALSE))</f>
        <v>0</v>
      </c>
      <c r="R266" s="548">
        <f>IF(OR($O266=0,$O266&gt;S!$I$8),0,VLOOKUP($O266,S!$D$9:$AF$10,24,FALSE))</f>
        <v>0</v>
      </c>
      <c r="S266" s="521">
        <f>IF(OR($O266=0,$O266&gt;S!$I$8),0,VLOOKUP($O266,S!$D$9:$AF$10,23,FALSE))</f>
        <v>0</v>
      </c>
      <c r="U266" s="24">
        <f>IF($O266=0,0,IF(V266=0,0,IF(COUNTIF(V$5:V266,V266)&gt;1,0,MAX(U$5:U265)+1)))</f>
        <v>0</v>
      </c>
      <c r="V266" s="521">
        <f>IF(OR($O266=0,$O266&gt;S!$I$8),0,VLOOKUP($O266,S!$D$9:$AF$10,22,FALSE))</f>
        <v>0</v>
      </c>
      <c r="W266" s="601"/>
      <c r="AA266" s="178"/>
      <c r="AB266" s="178"/>
      <c r="AC266" s="594"/>
      <c r="AE266" s="24">
        <f>IF($O266=0,0,IF(AF266=0,0,IF(COUNTIF(AF$5:AF266,AF266)&gt;1,0,MAX(AE$5:AE265)+1)))</f>
        <v>0</v>
      </c>
      <c r="AF266" s="521">
        <f>IF(OR($O266=0,$O266&gt;S!$I$8),0,VLOOKUP($O266,S!$D$9:$AF$10,28,FALSE))</f>
        <v>0</v>
      </c>
      <c r="AG266" s="601"/>
      <c r="AK266" s="178"/>
      <c r="AL266" s="178"/>
      <c r="AM266" s="594"/>
      <c r="AO266" s="24">
        <f>IF($O266=0,0,IF(AP266=0,0,IF(COUNTIF(AP$5:AP266,AP266)&gt;1,0,MAX(AO$5:AO265)+1)))</f>
        <v>0</v>
      </c>
      <c r="AP266" s="521">
        <f>IF(OR($O266=0,$O266&gt;S!$I$8),0,VLOOKUP($O266,S!$D$9:$AF$10,29,FALSE))</f>
        <v>0</v>
      </c>
      <c r="AQ266" s="601"/>
      <c r="AU266" s="178"/>
      <c r="AV266" s="178"/>
      <c r="AW266" s="594"/>
      <c r="AY266" s="24">
        <f>IF($O266=0,0,IF(AZ266=0,0,IF(COUNTIF(AZ$5:AZ266,AZ266)&gt;1,0,MAX(AY$5:AY265)+1)))</f>
        <v>0</v>
      </c>
      <c r="AZ266" s="521">
        <f>IF(OR($O266=0,$O266&gt;S!$I$8),0,VLOOKUP($P266,O!$O$9:$AJ$10,12,FALSE))</f>
        <v>0</v>
      </c>
      <c r="BA266" s="601"/>
      <c r="BE266" s="178"/>
      <c r="BF266" s="178"/>
      <c r="BG266" s="594"/>
    </row>
    <row r="267" spans="3:59" x14ac:dyDescent="0.2">
      <c r="C267" s="599"/>
      <c r="D267" s="599"/>
      <c r="E267" s="599"/>
      <c r="F267" s="599"/>
      <c r="G267" s="599"/>
      <c r="I267" s="534">
        <f t="shared" si="72"/>
        <v>1900</v>
      </c>
      <c r="J267" s="535">
        <f t="shared" si="73"/>
        <v>19001</v>
      </c>
      <c r="K267" s="534" t="str">
        <f t="shared" si="74"/>
        <v>190001</v>
      </c>
      <c r="L267" s="536">
        <f t="shared" si="75"/>
        <v>190000</v>
      </c>
      <c r="M267" s="537">
        <f t="shared" si="76"/>
        <v>19000100</v>
      </c>
      <c r="N267" s="25">
        <v>263</v>
      </c>
      <c r="O267" s="518">
        <f>IF(N267&gt;S!$I$8,0,N267)</f>
        <v>0</v>
      </c>
      <c r="P267" s="519">
        <f>IF(OR($O267=0,$O267&gt;S!$I$8),0,VLOOKUP($O267,S!$D$9:$AF$10,14,FALSE))</f>
        <v>0</v>
      </c>
      <c r="Q267" s="519">
        <f>IF(OR($O267=0,$O267&gt;S!$I$8),0,VLOOKUP($O267,S!$D$9:$AF$10,6,FALSE))</f>
        <v>0</v>
      </c>
      <c r="R267" s="548">
        <f>IF(OR($O267=0,$O267&gt;S!$I$8),0,VLOOKUP($O267,S!$D$9:$AF$10,24,FALSE))</f>
        <v>0</v>
      </c>
      <c r="S267" s="521">
        <f>IF(OR($O267=0,$O267&gt;S!$I$8),0,VLOOKUP($O267,S!$D$9:$AF$10,23,FALSE))</f>
        <v>0</v>
      </c>
      <c r="U267" s="24">
        <f>IF($O267=0,0,IF(V267=0,0,IF(COUNTIF(V$5:V267,V267)&gt;1,0,MAX(U$5:U266)+1)))</f>
        <v>0</v>
      </c>
      <c r="V267" s="521">
        <f>IF(OR($O267=0,$O267&gt;S!$I$8),0,VLOOKUP($O267,S!$D$9:$AF$10,22,FALSE))</f>
        <v>0</v>
      </c>
      <c r="W267" s="601"/>
      <c r="AA267" s="178"/>
      <c r="AB267" s="178"/>
      <c r="AC267" s="594"/>
      <c r="AE267" s="24">
        <f>IF($O267=0,0,IF(AF267=0,0,IF(COUNTIF(AF$5:AF267,AF267)&gt;1,0,MAX(AE$5:AE266)+1)))</f>
        <v>0</v>
      </c>
      <c r="AF267" s="521">
        <f>IF(OR($O267=0,$O267&gt;S!$I$8),0,VLOOKUP($O267,S!$D$9:$AF$10,28,FALSE))</f>
        <v>0</v>
      </c>
      <c r="AG267" s="601"/>
      <c r="AK267" s="178"/>
      <c r="AL267" s="178"/>
      <c r="AM267" s="594"/>
      <c r="AO267" s="24">
        <f>IF($O267=0,0,IF(AP267=0,0,IF(COUNTIF(AP$5:AP267,AP267)&gt;1,0,MAX(AO$5:AO266)+1)))</f>
        <v>0</v>
      </c>
      <c r="AP267" s="521">
        <f>IF(OR($O267=0,$O267&gt;S!$I$8),0,VLOOKUP($O267,S!$D$9:$AF$10,29,FALSE))</f>
        <v>0</v>
      </c>
      <c r="AQ267" s="601"/>
      <c r="AU267" s="178"/>
      <c r="AV267" s="178"/>
      <c r="AW267" s="594"/>
      <c r="AY267" s="24">
        <f>IF($O267=0,0,IF(AZ267=0,0,IF(COUNTIF(AZ$5:AZ267,AZ267)&gt;1,0,MAX(AY$5:AY266)+1)))</f>
        <v>0</v>
      </c>
      <c r="AZ267" s="521">
        <f>IF(OR($O267=0,$O267&gt;S!$I$8),0,VLOOKUP($P267,O!$O$9:$AJ$10,12,FALSE))</f>
        <v>0</v>
      </c>
      <c r="BA267" s="601"/>
      <c r="BE267" s="178"/>
      <c r="BF267" s="178"/>
      <c r="BG267" s="594"/>
    </row>
    <row r="268" spans="3:59" x14ac:dyDescent="0.2">
      <c r="C268" s="599"/>
      <c r="D268" s="599"/>
      <c r="E268" s="599"/>
      <c r="F268" s="599"/>
      <c r="G268" s="599"/>
      <c r="I268" s="534">
        <f t="shared" si="72"/>
        <v>1900</v>
      </c>
      <c r="J268" s="535">
        <f t="shared" si="73"/>
        <v>19001</v>
      </c>
      <c r="K268" s="534" t="str">
        <f t="shared" si="74"/>
        <v>190001</v>
      </c>
      <c r="L268" s="536">
        <f t="shared" si="75"/>
        <v>190000</v>
      </c>
      <c r="M268" s="537">
        <f t="shared" si="76"/>
        <v>19000100</v>
      </c>
      <c r="N268" s="25">
        <v>264</v>
      </c>
      <c r="O268" s="518">
        <f>IF(N268&gt;S!$I$8,0,N268)</f>
        <v>0</v>
      </c>
      <c r="P268" s="519">
        <f>IF(OR($O268=0,$O268&gt;S!$I$8),0,VLOOKUP($O268,S!$D$9:$AF$10,14,FALSE))</f>
        <v>0</v>
      </c>
      <c r="Q268" s="519">
        <f>IF(OR($O268=0,$O268&gt;S!$I$8),0,VLOOKUP($O268,S!$D$9:$AF$10,6,FALSE))</f>
        <v>0</v>
      </c>
      <c r="R268" s="548">
        <f>IF(OR($O268=0,$O268&gt;S!$I$8),0,VLOOKUP($O268,S!$D$9:$AF$10,24,FALSE))</f>
        <v>0</v>
      </c>
      <c r="S268" s="521">
        <f>IF(OR($O268=0,$O268&gt;S!$I$8),0,VLOOKUP($O268,S!$D$9:$AF$10,23,FALSE))</f>
        <v>0</v>
      </c>
      <c r="U268" s="24">
        <f>IF($O268=0,0,IF(V268=0,0,IF(COUNTIF(V$5:V268,V268)&gt;1,0,MAX(U$5:U267)+1)))</f>
        <v>0</v>
      </c>
      <c r="V268" s="521">
        <f>IF(OR($O268=0,$O268&gt;S!$I$8),0,VLOOKUP($O268,S!$D$9:$AF$10,22,FALSE))</f>
        <v>0</v>
      </c>
      <c r="W268" s="601"/>
      <c r="AA268" s="178"/>
      <c r="AB268" s="178"/>
      <c r="AC268" s="594"/>
      <c r="AE268" s="24">
        <f>IF($O268=0,0,IF(AF268=0,0,IF(COUNTIF(AF$5:AF268,AF268)&gt;1,0,MAX(AE$5:AE267)+1)))</f>
        <v>0</v>
      </c>
      <c r="AF268" s="521">
        <f>IF(OR($O268=0,$O268&gt;S!$I$8),0,VLOOKUP($O268,S!$D$9:$AF$10,28,FALSE))</f>
        <v>0</v>
      </c>
      <c r="AG268" s="601"/>
      <c r="AK268" s="178"/>
      <c r="AL268" s="178"/>
      <c r="AM268" s="594"/>
      <c r="AO268" s="24">
        <f>IF($O268=0,0,IF(AP268=0,0,IF(COUNTIF(AP$5:AP268,AP268)&gt;1,0,MAX(AO$5:AO267)+1)))</f>
        <v>0</v>
      </c>
      <c r="AP268" s="521">
        <f>IF(OR($O268=0,$O268&gt;S!$I$8),0,VLOOKUP($O268,S!$D$9:$AF$10,29,FALSE))</f>
        <v>0</v>
      </c>
      <c r="AQ268" s="601"/>
      <c r="AU268" s="178"/>
      <c r="AV268" s="178"/>
      <c r="AW268" s="594"/>
      <c r="AY268" s="24">
        <f>IF($O268=0,0,IF(AZ268=0,0,IF(COUNTIF(AZ$5:AZ268,AZ268)&gt;1,0,MAX(AY$5:AY267)+1)))</f>
        <v>0</v>
      </c>
      <c r="AZ268" s="521">
        <f>IF(OR($O268=0,$O268&gt;S!$I$8),0,VLOOKUP($P268,O!$O$9:$AJ$10,12,FALSE))</f>
        <v>0</v>
      </c>
      <c r="BA268" s="601"/>
      <c r="BE268" s="178"/>
      <c r="BF268" s="178"/>
      <c r="BG268" s="594"/>
    </row>
    <row r="269" spans="3:59" x14ac:dyDescent="0.2">
      <c r="C269" s="599"/>
      <c r="D269" s="599"/>
      <c r="E269" s="599"/>
      <c r="F269" s="599"/>
      <c r="G269" s="599"/>
      <c r="I269" s="534">
        <f t="shared" si="72"/>
        <v>1900</v>
      </c>
      <c r="J269" s="535">
        <f t="shared" si="73"/>
        <v>19001</v>
      </c>
      <c r="K269" s="534" t="str">
        <f t="shared" si="74"/>
        <v>190001</v>
      </c>
      <c r="L269" s="536">
        <f t="shared" si="75"/>
        <v>190000</v>
      </c>
      <c r="M269" s="537">
        <f t="shared" si="76"/>
        <v>19000100</v>
      </c>
      <c r="N269" s="25">
        <v>265</v>
      </c>
      <c r="O269" s="518">
        <f>IF(N269&gt;S!$I$8,0,N269)</f>
        <v>0</v>
      </c>
      <c r="P269" s="519">
        <f>IF(OR($O269=0,$O269&gt;S!$I$8),0,VLOOKUP($O269,S!$D$9:$AF$10,14,FALSE))</f>
        <v>0</v>
      </c>
      <c r="Q269" s="519">
        <f>IF(OR($O269=0,$O269&gt;S!$I$8),0,VLOOKUP($O269,S!$D$9:$AF$10,6,FALSE))</f>
        <v>0</v>
      </c>
      <c r="R269" s="548">
        <f>IF(OR($O269=0,$O269&gt;S!$I$8),0,VLOOKUP($O269,S!$D$9:$AF$10,24,FALSE))</f>
        <v>0</v>
      </c>
      <c r="S269" s="521">
        <f>IF(OR($O269=0,$O269&gt;S!$I$8),0,VLOOKUP($O269,S!$D$9:$AF$10,23,FALSE))</f>
        <v>0</v>
      </c>
      <c r="U269" s="24">
        <f>IF($O269=0,0,IF(V269=0,0,IF(COUNTIF(V$5:V269,V269)&gt;1,0,MAX(U$5:U268)+1)))</f>
        <v>0</v>
      </c>
      <c r="V269" s="521">
        <f>IF(OR($O269=0,$O269&gt;S!$I$8),0,VLOOKUP($O269,S!$D$9:$AF$10,22,FALSE))</f>
        <v>0</v>
      </c>
      <c r="W269" s="601"/>
      <c r="AA269" s="178"/>
      <c r="AB269" s="178"/>
      <c r="AC269" s="594"/>
      <c r="AE269" s="24">
        <f>IF($O269=0,0,IF(AF269=0,0,IF(COUNTIF(AF$5:AF269,AF269)&gt;1,0,MAX(AE$5:AE268)+1)))</f>
        <v>0</v>
      </c>
      <c r="AF269" s="521">
        <f>IF(OR($O269=0,$O269&gt;S!$I$8),0,VLOOKUP($O269,S!$D$9:$AF$10,28,FALSE))</f>
        <v>0</v>
      </c>
      <c r="AG269" s="601"/>
      <c r="AK269" s="178"/>
      <c r="AL269" s="178"/>
      <c r="AM269" s="594"/>
      <c r="AO269" s="24">
        <f>IF($O269=0,0,IF(AP269=0,0,IF(COUNTIF(AP$5:AP269,AP269)&gt;1,0,MAX(AO$5:AO268)+1)))</f>
        <v>0</v>
      </c>
      <c r="AP269" s="521">
        <f>IF(OR($O269=0,$O269&gt;S!$I$8),0,VLOOKUP($O269,S!$D$9:$AF$10,29,FALSE))</f>
        <v>0</v>
      </c>
      <c r="AQ269" s="601"/>
      <c r="AU269" s="178"/>
      <c r="AV269" s="178"/>
      <c r="AW269" s="594"/>
      <c r="AY269" s="24">
        <f>IF($O269=0,0,IF(AZ269=0,0,IF(COUNTIF(AZ$5:AZ269,AZ269)&gt;1,0,MAX(AY$5:AY268)+1)))</f>
        <v>0</v>
      </c>
      <c r="AZ269" s="521">
        <f>IF(OR($O269=0,$O269&gt;S!$I$8),0,VLOOKUP($P269,O!$O$9:$AJ$10,12,FALSE))</f>
        <v>0</v>
      </c>
      <c r="BA269" s="601"/>
      <c r="BE269" s="178"/>
      <c r="BF269" s="178"/>
      <c r="BG269" s="594"/>
    </row>
    <row r="270" spans="3:59" x14ac:dyDescent="0.2">
      <c r="C270" s="599"/>
      <c r="D270" s="599"/>
      <c r="E270" s="599"/>
      <c r="F270" s="599"/>
      <c r="G270" s="599"/>
      <c r="I270" s="534">
        <f t="shared" si="72"/>
        <v>1900</v>
      </c>
      <c r="J270" s="535">
        <f t="shared" si="73"/>
        <v>19001</v>
      </c>
      <c r="K270" s="534" t="str">
        <f t="shared" si="74"/>
        <v>190001</v>
      </c>
      <c r="L270" s="536">
        <f t="shared" si="75"/>
        <v>190000</v>
      </c>
      <c r="M270" s="537">
        <f t="shared" si="76"/>
        <v>19000100</v>
      </c>
      <c r="N270" s="25">
        <v>266</v>
      </c>
      <c r="O270" s="518">
        <f>IF(N270&gt;S!$I$8,0,N270)</f>
        <v>0</v>
      </c>
      <c r="P270" s="519">
        <f>IF(OR($O270=0,$O270&gt;S!$I$8),0,VLOOKUP($O270,S!$D$9:$AF$10,14,FALSE))</f>
        <v>0</v>
      </c>
      <c r="Q270" s="519">
        <f>IF(OR($O270=0,$O270&gt;S!$I$8),0,VLOOKUP($O270,S!$D$9:$AF$10,6,FALSE))</f>
        <v>0</v>
      </c>
      <c r="R270" s="548">
        <f>IF(OR($O270=0,$O270&gt;S!$I$8),0,VLOOKUP($O270,S!$D$9:$AF$10,24,FALSE))</f>
        <v>0</v>
      </c>
      <c r="S270" s="521">
        <f>IF(OR($O270=0,$O270&gt;S!$I$8),0,VLOOKUP($O270,S!$D$9:$AF$10,23,FALSE))</f>
        <v>0</v>
      </c>
      <c r="U270" s="24">
        <f>IF($O270=0,0,IF(V270=0,0,IF(COUNTIF(V$5:V270,V270)&gt;1,0,MAX(U$5:U269)+1)))</f>
        <v>0</v>
      </c>
      <c r="V270" s="521">
        <f>IF(OR($O270=0,$O270&gt;S!$I$8),0,VLOOKUP($O270,S!$D$9:$AF$10,22,FALSE))</f>
        <v>0</v>
      </c>
      <c r="W270" s="601"/>
      <c r="AA270" s="178"/>
      <c r="AB270" s="178"/>
      <c r="AC270" s="594"/>
      <c r="AE270" s="24">
        <f>IF($O270=0,0,IF(AF270=0,0,IF(COUNTIF(AF$5:AF270,AF270)&gt;1,0,MAX(AE$5:AE269)+1)))</f>
        <v>0</v>
      </c>
      <c r="AF270" s="521">
        <f>IF(OR($O270=0,$O270&gt;S!$I$8),0,VLOOKUP($O270,S!$D$9:$AF$10,28,FALSE))</f>
        <v>0</v>
      </c>
      <c r="AG270" s="601"/>
      <c r="AK270" s="178"/>
      <c r="AL270" s="178"/>
      <c r="AM270" s="594"/>
      <c r="AO270" s="24">
        <f>IF($O270=0,0,IF(AP270=0,0,IF(COUNTIF(AP$5:AP270,AP270)&gt;1,0,MAX(AO$5:AO269)+1)))</f>
        <v>0</v>
      </c>
      <c r="AP270" s="521">
        <f>IF(OR($O270=0,$O270&gt;S!$I$8),0,VLOOKUP($O270,S!$D$9:$AF$10,29,FALSE))</f>
        <v>0</v>
      </c>
      <c r="AQ270" s="601"/>
      <c r="AU270" s="178"/>
      <c r="AV270" s="178"/>
      <c r="AW270" s="594"/>
      <c r="AY270" s="24">
        <f>IF($O270=0,0,IF(AZ270=0,0,IF(COUNTIF(AZ$5:AZ270,AZ270)&gt;1,0,MAX(AY$5:AY269)+1)))</f>
        <v>0</v>
      </c>
      <c r="AZ270" s="521">
        <f>IF(OR($O270=0,$O270&gt;S!$I$8),0,VLOOKUP($P270,O!$O$9:$AJ$10,12,FALSE))</f>
        <v>0</v>
      </c>
      <c r="BA270" s="601"/>
      <c r="BE270" s="178"/>
      <c r="BF270" s="178"/>
      <c r="BG270" s="594"/>
    </row>
    <row r="271" spans="3:59" x14ac:dyDescent="0.2">
      <c r="C271" s="599"/>
      <c r="D271" s="599"/>
      <c r="E271" s="599"/>
      <c r="F271" s="599"/>
      <c r="G271" s="599"/>
      <c r="I271" s="534">
        <f t="shared" si="72"/>
        <v>1900</v>
      </c>
      <c r="J271" s="535">
        <f t="shared" si="73"/>
        <v>19001</v>
      </c>
      <c r="K271" s="534" t="str">
        <f t="shared" si="74"/>
        <v>190001</v>
      </c>
      <c r="L271" s="536">
        <f t="shared" si="75"/>
        <v>190000</v>
      </c>
      <c r="M271" s="537">
        <f t="shared" si="76"/>
        <v>19000100</v>
      </c>
      <c r="N271" s="25">
        <v>267</v>
      </c>
      <c r="O271" s="518">
        <f>IF(N271&gt;S!$I$8,0,N271)</f>
        <v>0</v>
      </c>
      <c r="P271" s="519">
        <f>IF(OR($O271=0,$O271&gt;S!$I$8),0,VLOOKUP($O271,S!$D$9:$AF$10,14,FALSE))</f>
        <v>0</v>
      </c>
      <c r="Q271" s="519">
        <f>IF(OR($O271=0,$O271&gt;S!$I$8),0,VLOOKUP($O271,S!$D$9:$AF$10,6,FALSE))</f>
        <v>0</v>
      </c>
      <c r="R271" s="548">
        <f>IF(OR($O271=0,$O271&gt;S!$I$8),0,VLOOKUP($O271,S!$D$9:$AF$10,24,FALSE))</f>
        <v>0</v>
      </c>
      <c r="S271" s="521">
        <f>IF(OR($O271=0,$O271&gt;S!$I$8),0,VLOOKUP($O271,S!$D$9:$AF$10,23,FALSE))</f>
        <v>0</v>
      </c>
      <c r="U271" s="24">
        <f>IF($O271=0,0,IF(V271=0,0,IF(COUNTIF(V$5:V271,V271)&gt;1,0,MAX(U$5:U270)+1)))</f>
        <v>0</v>
      </c>
      <c r="V271" s="521">
        <f>IF(OR($O271=0,$O271&gt;S!$I$8),0,VLOOKUP($O271,S!$D$9:$AF$10,22,FALSE))</f>
        <v>0</v>
      </c>
      <c r="W271" s="601"/>
      <c r="AA271" s="178"/>
      <c r="AB271" s="178"/>
      <c r="AC271" s="594"/>
      <c r="AE271" s="24">
        <f>IF($O271=0,0,IF(AF271=0,0,IF(COUNTIF(AF$5:AF271,AF271)&gt;1,0,MAX(AE$5:AE270)+1)))</f>
        <v>0</v>
      </c>
      <c r="AF271" s="521">
        <f>IF(OR($O271=0,$O271&gt;S!$I$8),0,VLOOKUP($O271,S!$D$9:$AF$10,28,FALSE))</f>
        <v>0</v>
      </c>
      <c r="AG271" s="601"/>
      <c r="AK271" s="178"/>
      <c r="AL271" s="178"/>
      <c r="AM271" s="594"/>
      <c r="AO271" s="24">
        <f>IF($O271=0,0,IF(AP271=0,0,IF(COUNTIF(AP$5:AP271,AP271)&gt;1,0,MAX(AO$5:AO270)+1)))</f>
        <v>0</v>
      </c>
      <c r="AP271" s="521">
        <f>IF(OR($O271=0,$O271&gt;S!$I$8),0,VLOOKUP($O271,S!$D$9:$AF$10,29,FALSE))</f>
        <v>0</v>
      </c>
      <c r="AQ271" s="601"/>
      <c r="AU271" s="178"/>
      <c r="AV271" s="178"/>
      <c r="AW271" s="594"/>
      <c r="AY271" s="24">
        <f>IF($O271=0,0,IF(AZ271=0,0,IF(COUNTIF(AZ$5:AZ271,AZ271)&gt;1,0,MAX(AY$5:AY270)+1)))</f>
        <v>0</v>
      </c>
      <c r="AZ271" s="521">
        <f>IF(OR($O271=0,$O271&gt;S!$I$8),0,VLOOKUP($P271,O!$O$9:$AJ$10,12,FALSE))</f>
        <v>0</v>
      </c>
      <c r="BA271" s="601"/>
      <c r="BE271" s="178"/>
      <c r="BF271" s="178"/>
      <c r="BG271" s="594"/>
    </row>
    <row r="272" spans="3:59" x14ac:dyDescent="0.2">
      <c r="C272" s="599"/>
      <c r="D272" s="599"/>
      <c r="E272" s="599"/>
      <c r="F272" s="599"/>
      <c r="G272" s="599"/>
      <c r="I272" s="534">
        <f t="shared" si="72"/>
        <v>1900</v>
      </c>
      <c r="J272" s="535">
        <f t="shared" si="73"/>
        <v>19001</v>
      </c>
      <c r="K272" s="534" t="str">
        <f t="shared" si="74"/>
        <v>190001</v>
      </c>
      <c r="L272" s="536">
        <f t="shared" si="75"/>
        <v>190000</v>
      </c>
      <c r="M272" s="537">
        <f t="shared" si="76"/>
        <v>19000100</v>
      </c>
      <c r="N272" s="25">
        <v>268</v>
      </c>
      <c r="O272" s="518">
        <f>IF(N272&gt;S!$I$8,0,N272)</f>
        <v>0</v>
      </c>
      <c r="P272" s="519">
        <f>IF(OR($O272=0,$O272&gt;S!$I$8),0,VLOOKUP($O272,S!$D$9:$AF$10,14,FALSE))</f>
        <v>0</v>
      </c>
      <c r="Q272" s="519">
        <f>IF(OR($O272=0,$O272&gt;S!$I$8),0,VLOOKUP($O272,S!$D$9:$AF$10,6,FALSE))</f>
        <v>0</v>
      </c>
      <c r="R272" s="548">
        <f>IF(OR($O272=0,$O272&gt;S!$I$8),0,VLOOKUP($O272,S!$D$9:$AF$10,24,FALSE))</f>
        <v>0</v>
      </c>
      <c r="S272" s="521">
        <f>IF(OR($O272=0,$O272&gt;S!$I$8),0,VLOOKUP($O272,S!$D$9:$AF$10,23,FALSE))</f>
        <v>0</v>
      </c>
      <c r="U272" s="24">
        <f>IF($O272=0,0,IF(V272=0,0,IF(COUNTIF(V$5:V272,V272)&gt;1,0,MAX(U$5:U271)+1)))</f>
        <v>0</v>
      </c>
      <c r="V272" s="521">
        <f>IF(OR($O272=0,$O272&gt;S!$I$8),0,VLOOKUP($O272,S!$D$9:$AF$10,22,FALSE))</f>
        <v>0</v>
      </c>
      <c r="W272" s="601"/>
      <c r="AA272" s="178"/>
      <c r="AB272" s="178"/>
      <c r="AC272" s="594"/>
      <c r="AE272" s="24">
        <f>IF($O272=0,0,IF(AF272=0,0,IF(COUNTIF(AF$5:AF272,AF272)&gt;1,0,MAX(AE$5:AE271)+1)))</f>
        <v>0</v>
      </c>
      <c r="AF272" s="521">
        <f>IF(OR($O272=0,$O272&gt;S!$I$8),0,VLOOKUP($O272,S!$D$9:$AF$10,28,FALSE))</f>
        <v>0</v>
      </c>
      <c r="AG272" s="601"/>
      <c r="AK272" s="178"/>
      <c r="AL272" s="178"/>
      <c r="AM272" s="594"/>
      <c r="AO272" s="24">
        <f>IF($O272=0,0,IF(AP272=0,0,IF(COUNTIF(AP$5:AP272,AP272)&gt;1,0,MAX(AO$5:AO271)+1)))</f>
        <v>0</v>
      </c>
      <c r="AP272" s="521">
        <f>IF(OR($O272=0,$O272&gt;S!$I$8),0,VLOOKUP($O272,S!$D$9:$AF$10,29,FALSE))</f>
        <v>0</v>
      </c>
      <c r="AQ272" s="601"/>
      <c r="AU272" s="178"/>
      <c r="AV272" s="178"/>
      <c r="AW272" s="594"/>
      <c r="AY272" s="24">
        <f>IF($O272=0,0,IF(AZ272=0,0,IF(COUNTIF(AZ$5:AZ272,AZ272)&gt;1,0,MAX(AY$5:AY271)+1)))</f>
        <v>0</v>
      </c>
      <c r="AZ272" s="521">
        <f>IF(OR($O272=0,$O272&gt;S!$I$8),0,VLOOKUP($P272,O!$O$9:$AJ$10,12,FALSE))</f>
        <v>0</v>
      </c>
      <c r="BA272" s="601"/>
      <c r="BE272" s="178"/>
      <c r="BF272" s="178"/>
      <c r="BG272" s="594"/>
    </row>
    <row r="273" spans="3:59" x14ac:dyDescent="0.2">
      <c r="C273" s="599"/>
      <c r="D273" s="599"/>
      <c r="E273" s="599"/>
      <c r="F273" s="599"/>
      <c r="G273" s="599"/>
      <c r="I273" s="534">
        <f t="shared" si="72"/>
        <v>1900</v>
      </c>
      <c r="J273" s="535">
        <f t="shared" si="73"/>
        <v>19001</v>
      </c>
      <c r="K273" s="534" t="str">
        <f t="shared" si="74"/>
        <v>190001</v>
      </c>
      <c r="L273" s="536">
        <f t="shared" si="75"/>
        <v>190000</v>
      </c>
      <c r="M273" s="537">
        <f t="shared" si="76"/>
        <v>19000100</v>
      </c>
      <c r="N273" s="25">
        <v>269</v>
      </c>
      <c r="O273" s="518">
        <f>IF(N273&gt;S!$I$8,0,N273)</f>
        <v>0</v>
      </c>
      <c r="P273" s="519">
        <f>IF(OR($O273=0,$O273&gt;S!$I$8),0,VLOOKUP($O273,S!$D$9:$AF$10,14,FALSE))</f>
        <v>0</v>
      </c>
      <c r="Q273" s="519">
        <f>IF(OR($O273=0,$O273&gt;S!$I$8),0,VLOOKUP($O273,S!$D$9:$AF$10,6,FALSE))</f>
        <v>0</v>
      </c>
      <c r="R273" s="548">
        <f>IF(OR($O273=0,$O273&gt;S!$I$8),0,VLOOKUP($O273,S!$D$9:$AF$10,24,FALSE))</f>
        <v>0</v>
      </c>
      <c r="S273" s="521">
        <f>IF(OR($O273=0,$O273&gt;S!$I$8),0,VLOOKUP($O273,S!$D$9:$AF$10,23,FALSE))</f>
        <v>0</v>
      </c>
      <c r="U273" s="24">
        <f>IF($O273=0,0,IF(V273=0,0,IF(COUNTIF(V$5:V273,V273)&gt;1,0,MAX(U$5:U272)+1)))</f>
        <v>0</v>
      </c>
      <c r="V273" s="521">
        <f>IF(OR($O273=0,$O273&gt;S!$I$8),0,VLOOKUP($O273,S!$D$9:$AF$10,22,FALSE))</f>
        <v>0</v>
      </c>
      <c r="W273" s="601"/>
      <c r="AA273" s="178"/>
      <c r="AB273" s="178"/>
      <c r="AC273" s="594"/>
      <c r="AE273" s="24">
        <f>IF($O273=0,0,IF(AF273=0,0,IF(COUNTIF(AF$5:AF273,AF273)&gt;1,0,MAX(AE$5:AE272)+1)))</f>
        <v>0</v>
      </c>
      <c r="AF273" s="521">
        <f>IF(OR($O273=0,$O273&gt;S!$I$8),0,VLOOKUP($O273,S!$D$9:$AF$10,28,FALSE))</f>
        <v>0</v>
      </c>
      <c r="AG273" s="601"/>
      <c r="AK273" s="178"/>
      <c r="AL273" s="178"/>
      <c r="AM273" s="594"/>
      <c r="AO273" s="24">
        <f>IF($O273=0,0,IF(AP273=0,0,IF(COUNTIF(AP$5:AP273,AP273)&gt;1,0,MAX(AO$5:AO272)+1)))</f>
        <v>0</v>
      </c>
      <c r="AP273" s="521">
        <f>IF(OR($O273=0,$O273&gt;S!$I$8),0,VLOOKUP($O273,S!$D$9:$AF$10,29,FALSE))</f>
        <v>0</v>
      </c>
      <c r="AQ273" s="601"/>
      <c r="AU273" s="178"/>
      <c r="AV273" s="178"/>
      <c r="AW273" s="594"/>
      <c r="AY273" s="24">
        <f>IF($O273=0,0,IF(AZ273=0,0,IF(COUNTIF(AZ$5:AZ273,AZ273)&gt;1,0,MAX(AY$5:AY272)+1)))</f>
        <v>0</v>
      </c>
      <c r="AZ273" s="521">
        <f>IF(OR($O273=0,$O273&gt;S!$I$8),0,VLOOKUP($P273,O!$O$9:$AJ$10,12,FALSE))</f>
        <v>0</v>
      </c>
      <c r="BA273" s="601"/>
      <c r="BE273" s="178"/>
      <c r="BF273" s="178"/>
      <c r="BG273" s="594"/>
    </row>
    <row r="274" spans="3:59" x14ac:dyDescent="0.2">
      <c r="C274" s="599"/>
      <c r="D274" s="599"/>
      <c r="E274" s="599"/>
      <c r="F274" s="599"/>
      <c r="G274" s="599"/>
      <c r="I274" s="534">
        <f t="shared" si="72"/>
        <v>1900</v>
      </c>
      <c r="J274" s="535">
        <f t="shared" si="73"/>
        <v>19001</v>
      </c>
      <c r="K274" s="534" t="str">
        <f t="shared" si="74"/>
        <v>190001</v>
      </c>
      <c r="L274" s="536">
        <f t="shared" si="75"/>
        <v>190000</v>
      </c>
      <c r="M274" s="537">
        <f t="shared" si="76"/>
        <v>19000100</v>
      </c>
      <c r="N274" s="25">
        <v>270</v>
      </c>
      <c r="O274" s="518">
        <f>IF(N274&gt;S!$I$8,0,N274)</f>
        <v>0</v>
      </c>
      <c r="P274" s="519">
        <f>IF(OR($O274=0,$O274&gt;S!$I$8),0,VLOOKUP($O274,S!$D$9:$AF$10,14,FALSE))</f>
        <v>0</v>
      </c>
      <c r="Q274" s="519">
        <f>IF(OR($O274=0,$O274&gt;S!$I$8),0,VLOOKUP($O274,S!$D$9:$AF$10,6,FALSE))</f>
        <v>0</v>
      </c>
      <c r="R274" s="548">
        <f>IF(OR($O274=0,$O274&gt;S!$I$8),0,VLOOKUP($O274,S!$D$9:$AF$10,24,FALSE))</f>
        <v>0</v>
      </c>
      <c r="S274" s="521">
        <f>IF(OR($O274=0,$O274&gt;S!$I$8),0,VLOOKUP($O274,S!$D$9:$AF$10,23,FALSE))</f>
        <v>0</v>
      </c>
      <c r="U274" s="24">
        <f>IF($O274=0,0,IF(V274=0,0,IF(COUNTIF(V$5:V274,V274)&gt;1,0,MAX(U$5:U273)+1)))</f>
        <v>0</v>
      </c>
      <c r="V274" s="521">
        <f>IF(OR($O274=0,$O274&gt;S!$I$8),0,VLOOKUP($O274,S!$D$9:$AF$10,22,FALSE))</f>
        <v>0</v>
      </c>
      <c r="W274" s="601"/>
      <c r="AA274" s="178"/>
      <c r="AB274" s="178"/>
      <c r="AC274" s="594"/>
      <c r="AE274" s="24">
        <f>IF($O274=0,0,IF(AF274=0,0,IF(COUNTIF(AF$5:AF274,AF274)&gt;1,0,MAX(AE$5:AE273)+1)))</f>
        <v>0</v>
      </c>
      <c r="AF274" s="521">
        <f>IF(OR($O274=0,$O274&gt;S!$I$8),0,VLOOKUP($O274,S!$D$9:$AF$10,28,FALSE))</f>
        <v>0</v>
      </c>
      <c r="AG274" s="601"/>
      <c r="AK274" s="178"/>
      <c r="AL274" s="178"/>
      <c r="AM274" s="594"/>
      <c r="AO274" s="24">
        <f>IF($O274=0,0,IF(AP274=0,0,IF(COUNTIF(AP$5:AP274,AP274)&gt;1,0,MAX(AO$5:AO273)+1)))</f>
        <v>0</v>
      </c>
      <c r="AP274" s="521">
        <f>IF(OR($O274=0,$O274&gt;S!$I$8),0,VLOOKUP($O274,S!$D$9:$AF$10,29,FALSE))</f>
        <v>0</v>
      </c>
      <c r="AQ274" s="601"/>
      <c r="AU274" s="178"/>
      <c r="AV274" s="178"/>
      <c r="AW274" s="594"/>
      <c r="AY274" s="24">
        <f>IF($O274=0,0,IF(AZ274=0,0,IF(COUNTIF(AZ$5:AZ274,AZ274)&gt;1,0,MAX(AY$5:AY273)+1)))</f>
        <v>0</v>
      </c>
      <c r="AZ274" s="521">
        <f>IF(OR($O274=0,$O274&gt;S!$I$8),0,VLOOKUP($P274,O!$O$9:$AJ$10,12,FALSE))</f>
        <v>0</v>
      </c>
      <c r="BA274" s="601"/>
      <c r="BE274" s="178"/>
      <c r="BF274" s="178"/>
      <c r="BG274" s="594"/>
    </row>
    <row r="275" spans="3:59" x14ac:dyDescent="0.2">
      <c r="C275" s="599"/>
      <c r="D275" s="599"/>
      <c r="E275" s="599"/>
      <c r="F275" s="599"/>
      <c r="G275" s="599"/>
      <c r="I275" s="534">
        <f t="shared" si="72"/>
        <v>1900</v>
      </c>
      <c r="J275" s="535">
        <f t="shared" si="73"/>
        <v>19001</v>
      </c>
      <c r="K275" s="534" t="str">
        <f t="shared" si="74"/>
        <v>190001</v>
      </c>
      <c r="L275" s="536">
        <f t="shared" si="75"/>
        <v>190000</v>
      </c>
      <c r="M275" s="537">
        <f t="shared" si="76"/>
        <v>19000100</v>
      </c>
      <c r="N275" s="25">
        <v>271</v>
      </c>
      <c r="O275" s="518">
        <f>IF(N275&gt;S!$I$8,0,N275)</f>
        <v>0</v>
      </c>
      <c r="P275" s="519">
        <f>IF(OR($O275=0,$O275&gt;S!$I$8),0,VLOOKUP($O275,S!$D$9:$AF$10,14,FALSE))</f>
        <v>0</v>
      </c>
      <c r="Q275" s="519">
        <f>IF(OR($O275=0,$O275&gt;S!$I$8),0,VLOOKUP($O275,S!$D$9:$AF$10,6,FALSE))</f>
        <v>0</v>
      </c>
      <c r="R275" s="548">
        <f>IF(OR($O275=0,$O275&gt;S!$I$8),0,VLOOKUP($O275,S!$D$9:$AF$10,24,FALSE))</f>
        <v>0</v>
      </c>
      <c r="S275" s="521">
        <f>IF(OR($O275=0,$O275&gt;S!$I$8),0,VLOOKUP($O275,S!$D$9:$AF$10,23,FALSE))</f>
        <v>0</v>
      </c>
      <c r="U275" s="24">
        <f>IF($O275=0,0,IF(V275=0,0,IF(COUNTIF(V$5:V275,V275)&gt;1,0,MAX(U$5:U274)+1)))</f>
        <v>0</v>
      </c>
      <c r="V275" s="521">
        <f>IF(OR($O275=0,$O275&gt;S!$I$8),0,VLOOKUP($O275,S!$D$9:$AF$10,22,FALSE))</f>
        <v>0</v>
      </c>
      <c r="W275" s="601"/>
      <c r="AA275" s="178"/>
      <c r="AB275" s="178"/>
      <c r="AC275" s="594"/>
      <c r="AE275" s="24">
        <f>IF($O275=0,0,IF(AF275=0,0,IF(COUNTIF(AF$5:AF275,AF275)&gt;1,0,MAX(AE$5:AE274)+1)))</f>
        <v>0</v>
      </c>
      <c r="AF275" s="521">
        <f>IF(OR($O275=0,$O275&gt;S!$I$8),0,VLOOKUP($O275,S!$D$9:$AF$10,28,FALSE))</f>
        <v>0</v>
      </c>
      <c r="AG275" s="601"/>
      <c r="AK275" s="178"/>
      <c r="AL275" s="178"/>
      <c r="AM275" s="594"/>
      <c r="AO275" s="24">
        <f>IF($O275=0,0,IF(AP275=0,0,IF(COUNTIF(AP$5:AP275,AP275)&gt;1,0,MAX(AO$5:AO274)+1)))</f>
        <v>0</v>
      </c>
      <c r="AP275" s="521">
        <f>IF(OR($O275=0,$O275&gt;S!$I$8),0,VLOOKUP($O275,S!$D$9:$AF$10,29,FALSE))</f>
        <v>0</v>
      </c>
      <c r="AQ275" s="601"/>
      <c r="AU275" s="178"/>
      <c r="AV275" s="178"/>
      <c r="AW275" s="594"/>
      <c r="AY275" s="24">
        <f>IF($O275=0,0,IF(AZ275=0,0,IF(COUNTIF(AZ$5:AZ275,AZ275)&gt;1,0,MAX(AY$5:AY274)+1)))</f>
        <v>0</v>
      </c>
      <c r="AZ275" s="521">
        <f>IF(OR($O275=0,$O275&gt;S!$I$8),0,VLOOKUP($P275,O!$O$9:$AJ$10,12,FALSE))</f>
        <v>0</v>
      </c>
      <c r="BA275" s="601"/>
      <c r="BE275" s="178"/>
      <c r="BF275" s="178"/>
      <c r="BG275" s="594"/>
    </row>
    <row r="276" spans="3:59" x14ac:dyDescent="0.2">
      <c r="C276" s="599"/>
      <c r="D276" s="599"/>
      <c r="E276" s="599"/>
      <c r="F276" s="599"/>
      <c r="G276" s="599"/>
      <c r="I276" s="534">
        <f t="shared" si="72"/>
        <v>1900</v>
      </c>
      <c r="J276" s="535">
        <f t="shared" si="73"/>
        <v>19001</v>
      </c>
      <c r="K276" s="534" t="str">
        <f t="shared" si="74"/>
        <v>190001</v>
      </c>
      <c r="L276" s="536">
        <f t="shared" si="75"/>
        <v>190000</v>
      </c>
      <c r="M276" s="537">
        <f t="shared" si="76"/>
        <v>19000100</v>
      </c>
      <c r="N276" s="25">
        <v>272</v>
      </c>
      <c r="O276" s="518">
        <f>IF(N276&gt;S!$I$8,0,N276)</f>
        <v>0</v>
      </c>
      <c r="P276" s="519">
        <f>IF(OR($O276=0,$O276&gt;S!$I$8),0,VLOOKUP($O276,S!$D$9:$AF$10,14,FALSE))</f>
        <v>0</v>
      </c>
      <c r="Q276" s="519">
        <f>IF(OR($O276=0,$O276&gt;S!$I$8),0,VLOOKUP($O276,S!$D$9:$AF$10,6,FALSE))</f>
        <v>0</v>
      </c>
      <c r="R276" s="548">
        <f>IF(OR($O276=0,$O276&gt;S!$I$8),0,VLOOKUP($O276,S!$D$9:$AF$10,24,FALSE))</f>
        <v>0</v>
      </c>
      <c r="S276" s="521">
        <f>IF(OR($O276=0,$O276&gt;S!$I$8),0,VLOOKUP($O276,S!$D$9:$AF$10,23,FALSE))</f>
        <v>0</v>
      </c>
      <c r="U276" s="24">
        <f>IF($O276=0,0,IF(V276=0,0,IF(COUNTIF(V$5:V276,V276)&gt;1,0,MAX(U$5:U275)+1)))</f>
        <v>0</v>
      </c>
      <c r="V276" s="521">
        <f>IF(OR($O276=0,$O276&gt;S!$I$8),0,VLOOKUP($O276,S!$D$9:$AF$10,22,FALSE))</f>
        <v>0</v>
      </c>
      <c r="W276" s="601"/>
      <c r="AA276" s="178"/>
      <c r="AB276" s="178"/>
      <c r="AC276" s="594"/>
      <c r="AE276" s="24">
        <f>IF($O276=0,0,IF(AF276=0,0,IF(COUNTIF(AF$5:AF276,AF276)&gt;1,0,MAX(AE$5:AE275)+1)))</f>
        <v>0</v>
      </c>
      <c r="AF276" s="521">
        <f>IF(OR($O276=0,$O276&gt;S!$I$8),0,VLOOKUP($O276,S!$D$9:$AF$10,28,FALSE))</f>
        <v>0</v>
      </c>
      <c r="AG276" s="601"/>
      <c r="AK276" s="178"/>
      <c r="AL276" s="178"/>
      <c r="AM276" s="594"/>
      <c r="AO276" s="24">
        <f>IF($O276=0,0,IF(AP276=0,0,IF(COUNTIF(AP$5:AP276,AP276)&gt;1,0,MAX(AO$5:AO275)+1)))</f>
        <v>0</v>
      </c>
      <c r="AP276" s="521">
        <f>IF(OR($O276=0,$O276&gt;S!$I$8),0,VLOOKUP($O276,S!$D$9:$AF$10,29,FALSE))</f>
        <v>0</v>
      </c>
      <c r="AQ276" s="601"/>
      <c r="AU276" s="178"/>
      <c r="AV276" s="178"/>
      <c r="AW276" s="594"/>
      <c r="AY276" s="24">
        <f>IF($O276=0,0,IF(AZ276=0,0,IF(COUNTIF(AZ$5:AZ276,AZ276)&gt;1,0,MAX(AY$5:AY275)+1)))</f>
        <v>0</v>
      </c>
      <c r="AZ276" s="521">
        <f>IF(OR($O276=0,$O276&gt;S!$I$8),0,VLOOKUP($P276,O!$O$9:$AJ$10,12,FALSE))</f>
        <v>0</v>
      </c>
      <c r="BA276" s="601"/>
      <c r="BE276" s="178"/>
      <c r="BF276" s="178"/>
      <c r="BG276" s="594"/>
    </row>
    <row r="277" spans="3:59" x14ac:dyDescent="0.2">
      <c r="C277" s="599"/>
      <c r="D277" s="599"/>
      <c r="E277" s="599"/>
      <c r="F277" s="599"/>
      <c r="G277" s="599"/>
      <c r="I277" s="534">
        <f t="shared" si="72"/>
        <v>1900</v>
      </c>
      <c r="J277" s="535">
        <f t="shared" si="73"/>
        <v>19001</v>
      </c>
      <c r="K277" s="534" t="str">
        <f t="shared" si="74"/>
        <v>190001</v>
      </c>
      <c r="L277" s="536">
        <f t="shared" si="75"/>
        <v>190000</v>
      </c>
      <c r="M277" s="537">
        <f t="shared" si="76"/>
        <v>19000100</v>
      </c>
      <c r="N277" s="25">
        <v>273</v>
      </c>
      <c r="O277" s="518">
        <f>IF(N277&gt;S!$I$8,0,N277)</f>
        <v>0</v>
      </c>
      <c r="P277" s="519">
        <f>IF(OR($O277=0,$O277&gt;S!$I$8),0,VLOOKUP($O277,S!$D$9:$AF$10,14,FALSE))</f>
        <v>0</v>
      </c>
      <c r="Q277" s="519">
        <f>IF(OR($O277=0,$O277&gt;S!$I$8),0,VLOOKUP($O277,S!$D$9:$AF$10,6,FALSE))</f>
        <v>0</v>
      </c>
      <c r="R277" s="548">
        <f>IF(OR($O277=0,$O277&gt;S!$I$8),0,VLOOKUP($O277,S!$D$9:$AF$10,24,FALSE))</f>
        <v>0</v>
      </c>
      <c r="S277" s="521">
        <f>IF(OR($O277=0,$O277&gt;S!$I$8),0,VLOOKUP($O277,S!$D$9:$AF$10,23,FALSE))</f>
        <v>0</v>
      </c>
      <c r="U277" s="24">
        <f>IF($O277=0,0,IF(V277=0,0,IF(COUNTIF(V$5:V277,V277)&gt;1,0,MAX(U$5:U276)+1)))</f>
        <v>0</v>
      </c>
      <c r="V277" s="521">
        <f>IF(OR($O277=0,$O277&gt;S!$I$8),0,VLOOKUP($O277,S!$D$9:$AF$10,22,FALSE))</f>
        <v>0</v>
      </c>
      <c r="W277" s="601"/>
      <c r="AA277" s="178"/>
      <c r="AB277" s="178"/>
      <c r="AC277" s="594"/>
      <c r="AE277" s="24">
        <f>IF($O277=0,0,IF(AF277=0,0,IF(COUNTIF(AF$5:AF277,AF277)&gt;1,0,MAX(AE$5:AE276)+1)))</f>
        <v>0</v>
      </c>
      <c r="AF277" s="521">
        <f>IF(OR($O277=0,$O277&gt;S!$I$8),0,VLOOKUP($O277,S!$D$9:$AF$10,28,FALSE))</f>
        <v>0</v>
      </c>
      <c r="AG277" s="601"/>
      <c r="AK277" s="178"/>
      <c r="AL277" s="178"/>
      <c r="AM277" s="594"/>
      <c r="AO277" s="24">
        <f>IF($O277=0,0,IF(AP277=0,0,IF(COUNTIF(AP$5:AP277,AP277)&gt;1,0,MAX(AO$5:AO276)+1)))</f>
        <v>0</v>
      </c>
      <c r="AP277" s="521">
        <f>IF(OR($O277=0,$O277&gt;S!$I$8),0,VLOOKUP($O277,S!$D$9:$AF$10,29,FALSE))</f>
        <v>0</v>
      </c>
      <c r="AQ277" s="601"/>
      <c r="AU277" s="178"/>
      <c r="AV277" s="178"/>
      <c r="AW277" s="594"/>
      <c r="AY277" s="24">
        <f>IF($O277=0,0,IF(AZ277=0,0,IF(COUNTIF(AZ$5:AZ277,AZ277)&gt;1,0,MAX(AY$5:AY276)+1)))</f>
        <v>0</v>
      </c>
      <c r="AZ277" s="521">
        <f>IF(OR($O277=0,$O277&gt;S!$I$8),0,VLOOKUP($P277,O!$O$9:$AJ$10,12,FALSE))</f>
        <v>0</v>
      </c>
      <c r="BA277" s="601"/>
      <c r="BE277" s="178"/>
      <c r="BF277" s="178"/>
      <c r="BG277" s="594"/>
    </row>
    <row r="278" spans="3:59" x14ac:dyDescent="0.2">
      <c r="C278" s="599"/>
      <c r="D278" s="599"/>
      <c r="E278" s="599"/>
      <c r="F278" s="599"/>
      <c r="G278" s="599"/>
      <c r="I278" s="534">
        <f t="shared" si="72"/>
        <v>1900</v>
      </c>
      <c r="J278" s="535">
        <f t="shared" si="73"/>
        <v>19001</v>
      </c>
      <c r="K278" s="534" t="str">
        <f t="shared" si="74"/>
        <v>190001</v>
      </c>
      <c r="L278" s="536">
        <f t="shared" si="75"/>
        <v>190000</v>
      </c>
      <c r="M278" s="537">
        <f t="shared" si="76"/>
        <v>19000100</v>
      </c>
      <c r="N278" s="25">
        <v>274</v>
      </c>
      <c r="O278" s="518">
        <f>IF(N278&gt;S!$I$8,0,N278)</f>
        <v>0</v>
      </c>
      <c r="P278" s="519">
        <f>IF(OR($O278=0,$O278&gt;S!$I$8),0,VLOOKUP($O278,S!$D$9:$AF$10,14,FALSE))</f>
        <v>0</v>
      </c>
      <c r="Q278" s="519">
        <f>IF(OR($O278=0,$O278&gt;S!$I$8),0,VLOOKUP($O278,S!$D$9:$AF$10,6,FALSE))</f>
        <v>0</v>
      </c>
      <c r="R278" s="548">
        <f>IF(OR($O278=0,$O278&gt;S!$I$8),0,VLOOKUP($O278,S!$D$9:$AF$10,24,FALSE))</f>
        <v>0</v>
      </c>
      <c r="S278" s="521">
        <f>IF(OR($O278=0,$O278&gt;S!$I$8),0,VLOOKUP($O278,S!$D$9:$AF$10,23,FALSE))</f>
        <v>0</v>
      </c>
      <c r="U278" s="24">
        <f>IF($O278=0,0,IF(V278=0,0,IF(COUNTIF(V$5:V278,V278)&gt;1,0,MAX(U$5:U277)+1)))</f>
        <v>0</v>
      </c>
      <c r="V278" s="521">
        <f>IF(OR($O278=0,$O278&gt;S!$I$8),0,VLOOKUP($O278,S!$D$9:$AF$10,22,FALSE))</f>
        <v>0</v>
      </c>
      <c r="W278" s="601"/>
      <c r="AA278" s="178"/>
      <c r="AB278" s="178"/>
      <c r="AC278" s="594"/>
      <c r="AE278" s="24">
        <f>IF($O278=0,0,IF(AF278=0,0,IF(COUNTIF(AF$5:AF278,AF278)&gt;1,0,MAX(AE$5:AE277)+1)))</f>
        <v>0</v>
      </c>
      <c r="AF278" s="521">
        <f>IF(OR($O278=0,$O278&gt;S!$I$8),0,VLOOKUP($O278,S!$D$9:$AF$10,28,FALSE))</f>
        <v>0</v>
      </c>
      <c r="AG278" s="601"/>
      <c r="AK278" s="178"/>
      <c r="AL278" s="178"/>
      <c r="AM278" s="594"/>
      <c r="AO278" s="24">
        <f>IF($O278=0,0,IF(AP278=0,0,IF(COUNTIF(AP$5:AP278,AP278)&gt;1,0,MAX(AO$5:AO277)+1)))</f>
        <v>0</v>
      </c>
      <c r="AP278" s="521">
        <f>IF(OR($O278=0,$O278&gt;S!$I$8),0,VLOOKUP($O278,S!$D$9:$AF$10,29,FALSE))</f>
        <v>0</v>
      </c>
      <c r="AQ278" s="601"/>
      <c r="AU278" s="178"/>
      <c r="AV278" s="178"/>
      <c r="AW278" s="594"/>
      <c r="AY278" s="24">
        <f>IF($O278=0,0,IF(AZ278=0,0,IF(COUNTIF(AZ$5:AZ278,AZ278)&gt;1,0,MAX(AY$5:AY277)+1)))</f>
        <v>0</v>
      </c>
      <c r="AZ278" s="521">
        <f>IF(OR($O278=0,$O278&gt;S!$I$8),0,VLOOKUP($P278,O!$O$9:$AJ$10,12,FALSE))</f>
        <v>0</v>
      </c>
      <c r="BA278" s="601"/>
      <c r="BE278" s="178"/>
      <c r="BF278" s="178"/>
      <c r="BG278" s="594"/>
    </row>
    <row r="279" spans="3:59" x14ac:dyDescent="0.2">
      <c r="C279" s="599"/>
      <c r="D279" s="599"/>
      <c r="E279" s="599"/>
      <c r="F279" s="599"/>
      <c r="G279" s="599"/>
      <c r="I279" s="534">
        <f t="shared" si="72"/>
        <v>1900</v>
      </c>
      <c r="J279" s="535">
        <f t="shared" si="73"/>
        <v>19001</v>
      </c>
      <c r="K279" s="534" t="str">
        <f t="shared" si="74"/>
        <v>190001</v>
      </c>
      <c r="L279" s="536">
        <f t="shared" si="75"/>
        <v>190000</v>
      </c>
      <c r="M279" s="537">
        <f t="shared" si="76"/>
        <v>19000100</v>
      </c>
      <c r="N279" s="25">
        <v>275</v>
      </c>
      <c r="O279" s="518">
        <f>IF(N279&gt;S!$I$8,0,N279)</f>
        <v>0</v>
      </c>
      <c r="P279" s="519">
        <f>IF(OR($O279=0,$O279&gt;S!$I$8),0,VLOOKUP($O279,S!$D$9:$AF$10,14,FALSE))</f>
        <v>0</v>
      </c>
      <c r="Q279" s="519">
        <f>IF(OR($O279=0,$O279&gt;S!$I$8),0,VLOOKUP($O279,S!$D$9:$AF$10,6,FALSE))</f>
        <v>0</v>
      </c>
      <c r="R279" s="548">
        <f>IF(OR($O279=0,$O279&gt;S!$I$8),0,VLOOKUP($O279,S!$D$9:$AF$10,24,FALSE))</f>
        <v>0</v>
      </c>
      <c r="S279" s="521">
        <f>IF(OR($O279=0,$O279&gt;S!$I$8),0,VLOOKUP($O279,S!$D$9:$AF$10,23,FALSE))</f>
        <v>0</v>
      </c>
      <c r="U279" s="24">
        <f>IF($O279=0,0,IF(V279=0,0,IF(COUNTIF(V$5:V279,V279)&gt;1,0,MAX(U$5:U278)+1)))</f>
        <v>0</v>
      </c>
      <c r="V279" s="521">
        <f>IF(OR($O279=0,$O279&gt;S!$I$8),0,VLOOKUP($O279,S!$D$9:$AF$10,22,FALSE))</f>
        <v>0</v>
      </c>
      <c r="W279" s="601"/>
      <c r="AA279" s="178"/>
      <c r="AB279" s="178"/>
      <c r="AC279" s="594"/>
      <c r="AE279" s="24">
        <f>IF($O279=0,0,IF(AF279=0,0,IF(COUNTIF(AF$5:AF279,AF279)&gt;1,0,MAX(AE$5:AE278)+1)))</f>
        <v>0</v>
      </c>
      <c r="AF279" s="521">
        <f>IF(OR($O279=0,$O279&gt;S!$I$8),0,VLOOKUP($O279,S!$D$9:$AF$10,28,FALSE))</f>
        <v>0</v>
      </c>
      <c r="AG279" s="601"/>
      <c r="AK279" s="178"/>
      <c r="AL279" s="178"/>
      <c r="AM279" s="594"/>
      <c r="AO279" s="24">
        <f>IF($O279=0,0,IF(AP279=0,0,IF(COUNTIF(AP$5:AP279,AP279)&gt;1,0,MAX(AO$5:AO278)+1)))</f>
        <v>0</v>
      </c>
      <c r="AP279" s="521">
        <f>IF(OR($O279=0,$O279&gt;S!$I$8),0,VLOOKUP($O279,S!$D$9:$AF$10,29,FALSE))</f>
        <v>0</v>
      </c>
      <c r="AQ279" s="601"/>
      <c r="AU279" s="178"/>
      <c r="AV279" s="178"/>
      <c r="AW279" s="594"/>
      <c r="AY279" s="24">
        <f>IF($O279=0,0,IF(AZ279=0,0,IF(COUNTIF(AZ$5:AZ279,AZ279)&gt;1,0,MAX(AY$5:AY278)+1)))</f>
        <v>0</v>
      </c>
      <c r="AZ279" s="521">
        <f>IF(OR($O279=0,$O279&gt;S!$I$8),0,VLOOKUP($P279,O!$O$9:$AJ$10,12,FALSE))</f>
        <v>0</v>
      </c>
      <c r="BA279" s="601"/>
      <c r="BE279" s="178"/>
      <c r="BF279" s="178"/>
      <c r="BG279" s="594"/>
    </row>
    <row r="280" spans="3:59" x14ac:dyDescent="0.2">
      <c r="C280" s="599"/>
      <c r="D280" s="599"/>
      <c r="E280" s="599"/>
      <c r="F280" s="599"/>
      <c r="G280" s="599"/>
      <c r="I280" s="534">
        <f t="shared" si="72"/>
        <v>1900</v>
      </c>
      <c r="J280" s="535">
        <f t="shared" si="73"/>
        <v>19001</v>
      </c>
      <c r="K280" s="534" t="str">
        <f t="shared" si="74"/>
        <v>190001</v>
      </c>
      <c r="L280" s="536">
        <f t="shared" si="75"/>
        <v>190000</v>
      </c>
      <c r="M280" s="537">
        <f t="shared" si="76"/>
        <v>19000100</v>
      </c>
      <c r="N280" s="25">
        <v>276</v>
      </c>
      <c r="O280" s="518">
        <f>IF(N280&gt;S!$I$8,0,N280)</f>
        <v>0</v>
      </c>
      <c r="P280" s="519">
        <f>IF(OR($O280=0,$O280&gt;S!$I$8),0,VLOOKUP($O280,S!$D$9:$AF$10,14,FALSE))</f>
        <v>0</v>
      </c>
      <c r="Q280" s="519">
        <f>IF(OR($O280=0,$O280&gt;S!$I$8),0,VLOOKUP($O280,S!$D$9:$AF$10,6,FALSE))</f>
        <v>0</v>
      </c>
      <c r="R280" s="548">
        <f>IF(OR($O280=0,$O280&gt;S!$I$8),0,VLOOKUP($O280,S!$D$9:$AF$10,24,FALSE))</f>
        <v>0</v>
      </c>
      <c r="S280" s="521">
        <f>IF(OR($O280=0,$O280&gt;S!$I$8),0,VLOOKUP($O280,S!$D$9:$AF$10,23,FALSE))</f>
        <v>0</v>
      </c>
      <c r="U280" s="24">
        <f>IF($O280=0,0,IF(V280=0,0,IF(COUNTIF(V$5:V280,V280)&gt;1,0,MAX(U$5:U279)+1)))</f>
        <v>0</v>
      </c>
      <c r="V280" s="521">
        <f>IF(OR($O280=0,$O280&gt;S!$I$8),0,VLOOKUP($O280,S!$D$9:$AF$10,22,FALSE))</f>
        <v>0</v>
      </c>
      <c r="W280" s="601"/>
      <c r="AA280" s="178"/>
      <c r="AB280" s="178"/>
      <c r="AC280" s="594"/>
      <c r="AE280" s="24">
        <f>IF($O280=0,0,IF(AF280=0,0,IF(COUNTIF(AF$5:AF280,AF280)&gt;1,0,MAX(AE$5:AE279)+1)))</f>
        <v>0</v>
      </c>
      <c r="AF280" s="521">
        <f>IF(OR($O280=0,$O280&gt;S!$I$8),0,VLOOKUP($O280,S!$D$9:$AF$10,28,FALSE))</f>
        <v>0</v>
      </c>
      <c r="AG280" s="601"/>
      <c r="AK280" s="178"/>
      <c r="AL280" s="178"/>
      <c r="AM280" s="594"/>
      <c r="AO280" s="24">
        <f>IF($O280=0,0,IF(AP280=0,0,IF(COUNTIF(AP$5:AP280,AP280)&gt;1,0,MAX(AO$5:AO279)+1)))</f>
        <v>0</v>
      </c>
      <c r="AP280" s="521">
        <f>IF(OR($O280=0,$O280&gt;S!$I$8),0,VLOOKUP($O280,S!$D$9:$AF$10,29,FALSE))</f>
        <v>0</v>
      </c>
      <c r="AQ280" s="601"/>
      <c r="AU280" s="178"/>
      <c r="AV280" s="178"/>
      <c r="AW280" s="594"/>
      <c r="AY280" s="24">
        <f>IF($O280=0,0,IF(AZ280=0,0,IF(COUNTIF(AZ$5:AZ280,AZ280)&gt;1,0,MAX(AY$5:AY279)+1)))</f>
        <v>0</v>
      </c>
      <c r="AZ280" s="521">
        <f>IF(OR($O280=0,$O280&gt;S!$I$8),0,VLOOKUP($P280,O!$O$9:$AJ$10,12,FALSE))</f>
        <v>0</v>
      </c>
      <c r="BA280" s="601"/>
      <c r="BE280" s="178"/>
      <c r="BF280" s="178"/>
      <c r="BG280" s="594"/>
    </row>
    <row r="281" spans="3:59" x14ac:dyDescent="0.2">
      <c r="C281" s="599"/>
      <c r="D281" s="599"/>
      <c r="E281" s="599"/>
      <c r="F281" s="599"/>
      <c r="G281" s="599"/>
      <c r="I281" s="534">
        <f t="shared" si="72"/>
        <v>1900</v>
      </c>
      <c r="J281" s="535">
        <f t="shared" si="73"/>
        <v>19001</v>
      </c>
      <c r="K281" s="534" t="str">
        <f t="shared" si="74"/>
        <v>190001</v>
      </c>
      <c r="L281" s="536">
        <f t="shared" si="75"/>
        <v>190000</v>
      </c>
      <c r="M281" s="537">
        <f t="shared" si="76"/>
        <v>19000100</v>
      </c>
      <c r="N281" s="25">
        <v>277</v>
      </c>
      <c r="O281" s="518">
        <f>IF(N281&gt;S!$I$8,0,N281)</f>
        <v>0</v>
      </c>
      <c r="P281" s="519">
        <f>IF(OR($O281=0,$O281&gt;S!$I$8),0,VLOOKUP($O281,S!$D$9:$AF$10,14,FALSE))</f>
        <v>0</v>
      </c>
      <c r="Q281" s="519">
        <f>IF(OR($O281=0,$O281&gt;S!$I$8),0,VLOOKUP($O281,S!$D$9:$AF$10,6,FALSE))</f>
        <v>0</v>
      </c>
      <c r="R281" s="548">
        <f>IF(OR($O281=0,$O281&gt;S!$I$8),0,VLOOKUP($O281,S!$D$9:$AF$10,24,FALSE))</f>
        <v>0</v>
      </c>
      <c r="S281" s="521">
        <f>IF(OR($O281=0,$O281&gt;S!$I$8),0,VLOOKUP($O281,S!$D$9:$AF$10,23,FALSE))</f>
        <v>0</v>
      </c>
      <c r="U281" s="24">
        <f>IF($O281=0,0,IF(V281=0,0,IF(COUNTIF(V$5:V281,V281)&gt;1,0,MAX(U$5:U280)+1)))</f>
        <v>0</v>
      </c>
      <c r="V281" s="521">
        <f>IF(OR($O281=0,$O281&gt;S!$I$8),0,VLOOKUP($O281,S!$D$9:$AF$10,22,FALSE))</f>
        <v>0</v>
      </c>
      <c r="W281" s="601"/>
      <c r="AA281" s="178"/>
      <c r="AB281" s="178"/>
      <c r="AC281" s="594"/>
      <c r="AE281" s="24">
        <f>IF($O281=0,0,IF(AF281=0,0,IF(COUNTIF(AF$5:AF281,AF281)&gt;1,0,MAX(AE$5:AE280)+1)))</f>
        <v>0</v>
      </c>
      <c r="AF281" s="521">
        <f>IF(OR($O281=0,$O281&gt;S!$I$8),0,VLOOKUP($O281,S!$D$9:$AF$10,28,FALSE))</f>
        <v>0</v>
      </c>
      <c r="AG281" s="601"/>
      <c r="AK281" s="178"/>
      <c r="AL281" s="178"/>
      <c r="AM281" s="594"/>
      <c r="AO281" s="24">
        <f>IF($O281=0,0,IF(AP281=0,0,IF(COUNTIF(AP$5:AP281,AP281)&gt;1,0,MAX(AO$5:AO280)+1)))</f>
        <v>0</v>
      </c>
      <c r="AP281" s="521">
        <f>IF(OR($O281=0,$O281&gt;S!$I$8),0,VLOOKUP($O281,S!$D$9:$AF$10,29,FALSE))</f>
        <v>0</v>
      </c>
      <c r="AQ281" s="601"/>
      <c r="AU281" s="178"/>
      <c r="AV281" s="178"/>
      <c r="AW281" s="594"/>
      <c r="AY281" s="24">
        <f>IF($O281=0,0,IF(AZ281=0,0,IF(COUNTIF(AZ$5:AZ281,AZ281)&gt;1,0,MAX(AY$5:AY280)+1)))</f>
        <v>0</v>
      </c>
      <c r="AZ281" s="521">
        <f>IF(OR($O281=0,$O281&gt;S!$I$8),0,VLOOKUP($P281,O!$O$9:$AJ$10,12,FALSE))</f>
        <v>0</v>
      </c>
      <c r="BA281" s="601"/>
      <c r="BE281" s="178"/>
      <c r="BF281" s="178"/>
      <c r="BG281" s="594"/>
    </row>
    <row r="282" spans="3:59" x14ac:dyDescent="0.2">
      <c r="C282" s="599"/>
      <c r="D282" s="599"/>
      <c r="E282" s="599"/>
      <c r="F282" s="599"/>
      <c r="G282" s="599"/>
      <c r="I282" s="534">
        <f t="shared" si="72"/>
        <v>1900</v>
      </c>
      <c r="J282" s="535">
        <f t="shared" si="73"/>
        <v>19001</v>
      </c>
      <c r="K282" s="534" t="str">
        <f t="shared" si="74"/>
        <v>190001</v>
      </c>
      <c r="L282" s="536">
        <f t="shared" si="75"/>
        <v>190000</v>
      </c>
      <c r="M282" s="537">
        <f t="shared" si="76"/>
        <v>19000100</v>
      </c>
      <c r="N282" s="25">
        <v>278</v>
      </c>
      <c r="O282" s="518">
        <f>IF(N282&gt;S!$I$8,0,N282)</f>
        <v>0</v>
      </c>
      <c r="P282" s="519">
        <f>IF(OR($O282=0,$O282&gt;S!$I$8),0,VLOOKUP($O282,S!$D$9:$AF$10,14,FALSE))</f>
        <v>0</v>
      </c>
      <c r="Q282" s="519">
        <f>IF(OR($O282=0,$O282&gt;S!$I$8),0,VLOOKUP($O282,S!$D$9:$AF$10,6,FALSE))</f>
        <v>0</v>
      </c>
      <c r="R282" s="548">
        <f>IF(OR($O282=0,$O282&gt;S!$I$8),0,VLOOKUP($O282,S!$D$9:$AF$10,24,FALSE))</f>
        <v>0</v>
      </c>
      <c r="S282" s="521">
        <f>IF(OR($O282=0,$O282&gt;S!$I$8),0,VLOOKUP($O282,S!$D$9:$AF$10,23,FALSE))</f>
        <v>0</v>
      </c>
      <c r="U282" s="24">
        <f>IF($O282=0,0,IF(V282=0,0,IF(COUNTIF(V$5:V282,V282)&gt;1,0,MAX(U$5:U281)+1)))</f>
        <v>0</v>
      </c>
      <c r="V282" s="521">
        <f>IF(OR($O282=0,$O282&gt;S!$I$8),0,VLOOKUP($O282,S!$D$9:$AF$10,22,FALSE))</f>
        <v>0</v>
      </c>
      <c r="W282" s="601"/>
      <c r="AA282" s="178"/>
      <c r="AB282" s="178"/>
      <c r="AC282" s="594"/>
      <c r="AE282" s="24">
        <f>IF($O282=0,0,IF(AF282=0,0,IF(COUNTIF(AF$5:AF282,AF282)&gt;1,0,MAX(AE$5:AE281)+1)))</f>
        <v>0</v>
      </c>
      <c r="AF282" s="521">
        <f>IF(OR($O282=0,$O282&gt;S!$I$8),0,VLOOKUP($O282,S!$D$9:$AF$10,28,FALSE))</f>
        <v>0</v>
      </c>
      <c r="AG282" s="601"/>
      <c r="AK282" s="178"/>
      <c r="AL282" s="178"/>
      <c r="AM282" s="594"/>
      <c r="AO282" s="24">
        <f>IF($O282=0,0,IF(AP282=0,0,IF(COUNTIF(AP$5:AP282,AP282)&gt;1,0,MAX(AO$5:AO281)+1)))</f>
        <v>0</v>
      </c>
      <c r="AP282" s="521">
        <f>IF(OR($O282=0,$O282&gt;S!$I$8),0,VLOOKUP($O282,S!$D$9:$AF$10,29,FALSE))</f>
        <v>0</v>
      </c>
      <c r="AQ282" s="601"/>
      <c r="AU282" s="178"/>
      <c r="AV282" s="178"/>
      <c r="AW282" s="594"/>
      <c r="AY282" s="24">
        <f>IF($O282=0,0,IF(AZ282=0,0,IF(COUNTIF(AZ$5:AZ282,AZ282)&gt;1,0,MAX(AY$5:AY281)+1)))</f>
        <v>0</v>
      </c>
      <c r="AZ282" s="521">
        <f>IF(OR($O282=0,$O282&gt;S!$I$8),0,VLOOKUP($P282,O!$O$9:$AJ$10,12,FALSE))</f>
        <v>0</v>
      </c>
      <c r="BA282" s="601"/>
      <c r="BE282" s="178"/>
      <c r="BF282" s="178"/>
      <c r="BG282" s="594"/>
    </row>
    <row r="283" spans="3:59" x14ac:dyDescent="0.2">
      <c r="C283" s="599"/>
      <c r="D283" s="599"/>
      <c r="E283" s="599"/>
      <c r="F283" s="599"/>
      <c r="G283" s="599"/>
      <c r="I283" s="534">
        <f t="shared" si="72"/>
        <v>1900</v>
      </c>
      <c r="J283" s="535">
        <f t="shared" si="73"/>
        <v>19001</v>
      </c>
      <c r="K283" s="534" t="str">
        <f t="shared" si="74"/>
        <v>190001</v>
      </c>
      <c r="L283" s="536">
        <f t="shared" si="75"/>
        <v>190000</v>
      </c>
      <c r="M283" s="537">
        <f t="shared" si="76"/>
        <v>19000100</v>
      </c>
      <c r="N283" s="25">
        <v>279</v>
      </c>
      <c r="O283" s="518">
        <f>IF(N283&gt;S!$I$8,0,N283)</f>
        <v>0</v>
      </c>
      <c r="P283" s="519">
        <f>IF(OR($O283=0,$O283&gt;S!$I$8),0,VLOOKUP($O283,S!$D$9:$AF$10,14,FALSE))</f>
        <v>0</v>
      </c>
      <c r="Q283" s="519">
        <f>IF(OR($O283=0,$O283&gt;S!$I$8),0,VLOOKUP($O283,S!$D$9:$AF$10,6,FALSE))</f>
        <v>0</v>
      </c>
      <c r="R283" s="548">
        <f>IF(OR($O283=0,$O283&gt;S!$I$8),0,VLOOKUP($O283,S!$D$9:$AF$10,24,FALSE))</f>
        <v>0</v>
      </c>
      <c r="S283" s="521">
        <f>IF(OR($O283=0,$O283&gt;S!$I$8),0,VLOOKUP($O283,S!$D$9:$AF$10,23,FALSE))</f>
        <v>0</v>
      </c>
      <c r="U283" s="24">
        <f>IF($O283=0,0,IF(V283=0,0,IF(COUNTIF(V$5:V283,V283)&gt;1,0,MAX(U$5:U282)+1)))</f>
        <v>0</v>
      </c>
      <c r="V283" s="521">
        <f>IF(OR($O283=0,$O283&gt;S!$I$8),0,VLOOKUP($O283,S!$D$9:$AF$10,22,FALSE))</f>
        <v>0</v>
      </c>
      <c r="W283" s="601"/>
      <c r="AA283" s="178"/>
      <c r="AB283" s="178"/>
      <c r="AC283" s="594"/>
      <c r="AE283" s="24">
        <f>IF($O283=0,0,IF(AF283=0,0,IF(COUNTIF(AF$5:AF283,AF283)&gt;1,0,MAX(AE$5:AE282)+1)))</f>
        <v>0</v>
      </c>
      <c r="AF283" s="521">
        <f>IF(OR($O283=0,$O283&gt;S!$I$8),0,VLOOKUP($O283,S!$D$9:$AF$10,28,FALSE))</f>
        <v>0</v>
      </c>
      <c r="AG283" s="601"/>
      <c r="AK283" s="178"/>
      <c r="AL283" s="178"/>
      <c r="AM283" s="594"/>
      <c r="AO283" s="24">
        <f>IF($O283=0,0,IF(AP283=0,0,IF(COUNTIF(AP$5:AP283,AP283)&gt;1,0,MAX(AO$5:AO282)+1)))</f>
        <v>0</v>
      </c>
      <c r="AP283" s="521">
        <f>IF(OR($O283=0,$O283&gt;S!$I$8),0,VLOOKUP($O283,S!$D$9:$AF$10,29,FALSE))</f>
        <v>0</v>
      </c>
      <c r="AQ283" s="601"/>
      <c r="AU283" s="178"/>
      <c r="AV283" s="178"/>
      <c r="AW283" s="594"/>
      <c r="AY283" s="24">
        <f>IF($O283=0,0,IF(AZ283=0,0,IF(COUNTIF(AZ$5:AZ283,AZ283)&gt;1,0,MAX(AY$5:AY282)+1)))</f>
        <v>0</v>
      </c>
      <c r="AZ283" s="521">
        <f>IF(OR($O283=0,$O283&gt;S!$I$8),0,VLOOKUP($P283,O!$O$9:$AJ$10,12,FALSE))</f>
        <v>0</v>
      </c>
      <c r="BA283" s="601"/>
      <c r="BE283" s="178"/>
      <c r="BF283" s="178"/>
      <c r="BG283" s="594"/>
    </row>
    <row r="284" spans="3:59" x14ac:dyDescent="0.2">
      <c r="C284" s="599"/>
      <c r="D284" s="599"/>
      <c r="E284" s="599"/>
      <c r="F284" s="599"/>
      <c r="G284" s="599"/>
      <c r="I284" s="534">
        <f t="shared" si="72"/>
        <v>1900</v>
      </c>
      <c r="J284" s="535">
        <f t="shared" si="73"/>
        <v>19001</v>
      </c>
      <c r="K284" s="534" t="str">
        <f t="shared" si="74"/>
        <v>190001</v>
      </c>
      <c r="L284" s="536">
        <f t="shared" si="75"/>
        <v>190000</v>
      </c>
      <c r="M284" s="537">
        <f t="shared" si="76"/>
        <v>19000100</v>
      </c>
      <c r="N284" s="25">
        <v>280</v>
      </c>
      <c r="O284" s="518">
        <f>IF(N284&gt;S!$I$8,0,N284)</f>
        <v>0</v>
      </c>
      <c r="P284" s="519">
        <f>IF(OR($O284=0,$O284&gt;S!$I$8),0,VLOOKUP($O284,S!$D$9:$AF$10,14,FALSE))</f>
        <v>0</v>
      </c>
      <c r="Q284" s="519">
        <f>IF(OR($O284=0,$O284&gt;S!$I$8),0,VLOOKUP($O284,S!$D$9:$AF$10,6,FALSE))</f>
        <v>0</v>
      </c>
      <c r="R284" s="548">
        <f>IF(OR($O284=0,$O284&gt;S!$I$8),0,VLOOKUP($O284,S!$D$9:$AF$10,24,FALSE))</f>
        <v>0</v>
      </c>
      <c r="S284" s="521">
        <f>IF(OR($O284=0,$O284&gt;S!$I$8),0,VLOOKUP($O284,S!$D$9:$AF$10,23,FALSE))</f>
        <v>0</v>
      </c>
      <c r="U284" s="24">
        <f>IF($O284=0,0,IF(V284=0,0,IF(COUNTIF(V$5:V284,V284)&gt;1,0,MAX(U$5:U283)+1)))</f>
        <v>0</v>
      </c>
      <c r="V284" s="521">
        <f>IF(OR($O284=0,$O284&gt;S!$I$8),0,VLOOKUP($O284,S!$D$9:$AF$10,22,FALSE))</f>
        <v>0</v>
      </c>
      <c r="W284" s="601"/>
      <c r="AA284" s="178"/>
      <c r="AB284" s="178"/>
      <c r="AC284" s="594"/>
      <c r="AE284" s="24">
        <f>IF($O284=0,0,IF(AF284=0,0,IF(COUNTIF(AF$5:AF284,AF284)&gt;1,0,MAX(AE$5:AE283)+1)))</f>
        <v>0</v>
      </c>
      <c r="AF284" s="521">
        <f>IF(OR($O284=0,$O284&gt;S!$I$8),0,VLOOKUP($O284,S!$D$9:$AF$10,28,FALSE))</f>
        <v>0</v>
      </c>
      <c r="AG284" s="601"/>
      <c r="AK284" s="178"/>
      <c r="AL284" s="178"/>
      <c r="AM284" s="594"/>
      <c r="AO284" s="24">
        <f>IF($O284=0,0,IF(AP284=0,0,IF(COUNTIF(AP$5:AP284,AP284)&gt;1,0,MAX(AO$5:AO283)+1)))</f>
        <v>0</v>
      </c>
      <c r="AP284" s="521">
        <f>IF(OR($O284=0,$O284&gt;S!$I$8),0,VLOOKUP($O284,S!$D$9:$AF$10,29,FALSE))</f>
        <v>0</v>
      </c>
      <c r="AQ284" s="601"/>
      <c r="AU284" s="178"/>
      <c r="AV284" s="178"/>
      <c r="AW284" s="594"/>
      <c r="AY284" s="24">
        <f>IF($O284=0,0,IF(AZ284=0,0,IF(COUNTIF(AZ$5:AZ284,AZ284)&gt;1,0,MAX(AY$5:AY283)+1)))</f>
        <v>0</v>
      </c>
      <c r="AZ284" s="521">
        <f>IF(OR($O284=0,$O284&gt;S!$I$8),0,VLOOKUP($P284,O!$O$9:$AJ$10,12,FALSE))</f>
        <v>0</v>
      </c>
      <c r="BA284" s="601"/>
      <c r="BE284" s="178"/>
      <c r="BF284" s="178"/>
      <c r="BG284" s="594"/>
    </row>
    <row r="285" spans="3:59" x14ac:dyDescent="0.2">
      <c r="C285" s="599"/>
      <c r="D285" s="599"/>
      <c r="E285" s="599"/>
      <c r="F285" s="599"/>
      <c r="G285" s="599"/>
      <c r="I285" s="534">
        <f t="shared" si="72"/>
        <v>1900</v>
      </c>
      <c r="J285" s="535">
        <f t="shared" si="73"/>
        <v>19001</v>
      </c>
      <c r="K285" s="534" t="str">
        <f t="shared" si="74"/>
        <v>190001</v>
      </c>
      <c r="L285" s="536">
        <f t="shared" si="75"/>
        <v>190000</v>
      </c>
      <c r="M285" s="537">
        <f t="shared" si="76"/>
        <v>19000100</v>
      </c>
      <c r="N285" s="25">
        <v>281</v>
      </c>
      <c r="O285" s="518">
        <f>IF(N285&gt;S!$I$8,0,N285)</f>
        <v>0</v>
      </c>
      <c r="P285" s="519">
        <f>IF(OR($O285=0,$O285&gt;S!$I$8),0,VLOOKUP($O285,S!$D$9:$AF$10,14,FALSE))</f>
        <v>0</v>
      </c>
      <c r="Q285" s="519">
        <f>IF(OR($O285=0,$O285&gt;S!$I$8),0,VLOOKUP($O285,S!$D$9:$AF$10,6,FALSE))</f>
        <v>0</v>
      </c>
      <c r="R285" s="548">
        <f>IF(OR($O285=0,$O285&gt;S!$I$8),0,VLOOKUP($O285,S!$D$9:$AF$10,24,FALSE))</f>
        <v>0</v>
      </c>
      <c r="S285" s="521">
        <f>IF(OR($O285=0,$O285&gt;S!$I$8),0,VLOOKUP($O285,S!$D$9:$AF$10,23,FALSE))</f>
        <v>0</v>
      </c>
      <c r="U285" s="24">
        <f>IF($O285=0,0,IF(V285=0,0,IF(COUNTIF(V$5:V285,V285)&gt;1,0,MAX(U$5:U284)+1)))</f>
        <v>0</v>
      </c>
      <c r="V285" s="521">
        <f>IF(OR($O285=0,$O285&gt;S!$I$8),0,VLOOKUP($O285,S!$D$9:$AF$10,22,FALSE))</f>
        <v>0</v>
      </c>
      <c r="W285" s="601"/>
      <c r="AA285" s="178"/>
      <c r="AB285" s="178"/>
      <c r="AC285" s="594"/>
      <c r="AE285" s="24">
        <f>IF($O285=0,0,IF(AF285=0,0,IF(COUNTIF(AF$5:AF285,AF285)&gt;1,0,MAX(AE$5:AE284)+1)))</f>
        <v>0</v>
      </c>
      <c r="AF285" s="521">
        <f>IF(OR($O285=0,$O285&gt;S!$I$8),0,VLOOKUP($O285,S!$D$9:$AF$10,28,FALSE))</f>
        <v>0</v>
      </c>
      <c r="AG285" s="601"/>
      <c r="AK285" s="178"/>
      <c r="AL285" s="178"/>
      <c r="AM285" s="594"/>
      <c r="AO285" s="24">
        <f>IF($O285=0,0,IF(AP285=0,0,IF(COUNTIF(AP$5:AP285,AP285)&gt;1,0,MAX(AO$5:AO284)+1)))</f>
        <v>0</v>
      </c>
      <c r="AP285" s="521">
        <f>IF(OR($O285=0,$O285&gt;S!$I$8),0,VLOOKUP($O285,S!$D$9:$AF$10,29,FALSE))</f>
        <v>0</v>
      </c>
      <c r="AQ285" s="601"/>
      <c r="AU285" s="178"/>
      <c r="AV285" s="178"/>
      <c r="AW285" s="594"/>
      <c r="AY285" s="24">
        <f>IF($O285=0,0,IF(AZ285=0,0,IF(COUNTIF(AZ$5:AZ285,AZ285)&gt;1,0,MAX(AY$5:AY284)+1)))</f>
        <v>0</v>
      </c>
      <c r="AZ285" s="521">
        <f>IF(OR($O285=0,$O285&gt;S!$I$8),0,VLOOKUP($P285,O!$O$9:$AJ$10,12,FALSE))</f>
        <v>0</v>
      </c>
      <c r="BA285" s="601"/>
      <c r="BE285" s="178"/>
      <c r="BF285" s="178"/>
      <c r="BG285" s="594"/>
    </row>
    <row r="286" spans="3:59" x14ac:dyDescent="0.2">
      <c r="C286" s="599"/>
      <c r="D286" s="599"/>
      <c r="E286" s="599"/>
      <c r="F286" s="599"/>
      <c r="G286" s="599"/>
      <c r="I286" s="534">
        <f t="shared" si="72"/>
        <v>1900</v>
      </c>
      <c r="J286" s="535">
        <f t="shared" si="73"/>
        <v>19001</v>
      </c>
      <c r="K286" s="534" t="str">
        <f t="shared" si="74"/>
        <v>190001</v>
      </c>
      <c r="L286" s="536">
        <f t="shared" si="75"/>
        <v>190000</v>
      </c>
      <c r="M286" s="537">
        <f t="shared" si="76"/>
        <v>19000100</v>
      </c>
      <c r="N286" s="25">
        <v>282</v>
      </c>
      <c r="O286" s="518">
        <f>IF(N286&gt;S!$I$8,0,N286)</f>
        <v>0</v>
      </c>
      <c r="P286" s="519">
        <f>IF(OR($O286=0,$O286&gt;S!$I$8),0,VLOOKUP($O286,S!$D$9:$AF$10,14,FALSE))</f>
        <v>0</v>
      </c>
      <c r="Q286" s="519">
        <f>IF(OR($O286=0,$O286&gt;S!$I$8),0,VLOOKUP($O286,S!$D$9:$AF$10,6,FALSE))</f>
        <v>0</v>
      </c>
      <c r="R286" s="548">
        <f>IF(OR($O286=0,$O286&gt;S!$I$8),0,VLOOKUP($O286,S!$D$9:$AF$10,24,FALSE))</f>
        <v>0</v>
      </c>
      <c r="S286" s="521">
        <f>IF(OR($O286=0,$O286&gt;S!$I$8),0,VLOOKUP($O286,S!$D$9:$AF$10,23,FALSE))</f>
        <v>0</v>
      </c>
      <c r="U286" s="24">
        <f>IF($O286=0,0,IF(V286=0,0,IF(COUNTIF(V$5:V286,V286)&gt;1,0,MAX(U$5:U285)+1)))</f>
        <v>0</v>
      </c>
      <c r="V286" s="521">
        <f>IF(OR($O286=0,$O286&gt;S!$I$8),0,VLOOKUP($O286,S!$D$9:$AF$10,22,FALSE))</f>
        <v>0</v>
      </c>
      <c r="W286" s="601"/>
      <c r="AA286" s="178"/>
      <c r="AB286" s="178"/>
      <c r="AC286" s="594"/>
      <c r="AE286" s="24">
        <f>IF($O286=0,0,IF(AF286=0,0,IF(COUNTIF(AF$5:AF286,AF286)&gt;1,0,MAX(AE$5:AE285)+1)))</f>
        <v>0</v>
      </c>
      <c r="AF286" s="521">
        <f>IF(OR($O286=0,$O286&gt;S!$I$8),0,VLOOKUP($O286,S!$D$9:$AF$10,28,FALSE))</f>
        <v>0</v>
      </c>
      <c r="AG286" s="601"/>
      <c r="AK286" s="178"/>
      <c r="AL286" s="178"/>
      <c r="AM286" s="594"/>
      <c r="AO286" s="24">
        <f>IF($O286=0,0,IF(AP286=0,0,IF(COUNTIF(AP$5:AP286,AP286)&gt;1,0,MAX(AO$5:AO285)+1)))</f>
        <v>0</v>
      </c>
      <c r="AP286" s="521">
        <f>IF(OR($O286=0,$O286&gt;S!$I$8),0,VLOOKUP($O286,S!$D$9:$AF$10,29,FALSE))</f>
        <v>0</v>
      </c>
      <c r="AQ286" s="601"/>
      <c r="AU286" s="178"/>
      <c r="AV286" s="178"/>
      <c r="AW286" s="594"/>
      <c r="AY286" s="24">
        <f>IF($O286=0,0,IF(AZ286=0,0,IF(COUNTIF(AZ$5:AZ286,AZ286)&gt;1,0,MAX(AY$5:AY285)+1)))</f>
        <v>0</v>
      </c>
      <c r="AZ286" s="521">
        <f>IF(OR($O286=0,$O286&gt;S!$I$8),0,VLOOKUP($P286,O!$O$9:$AJ$10,12,FALSE))</f>
        <v>0</v>
      </c>
      <c r="BA286" s="601"/>
      <c r="BE286" s="178"/>
      <c r="BF286" s="178"/>
      <c r="BG286" s="594"/>
    </row>
    <row r="287" spans="3:59" x14ac:dyDescent="0.2">
      <c r="C287" s="599"/>
      <c r="D287" s="599"/>
      <c r="E287" s="599"/>
      <c r="F287" s="599"/>
      <c r="G287" s="599"/>
      <c r="I287" s="534">
        <f t="shared" si="72"/>
        <v>1900</v>
      </c>
      <c r="J287" s="535">
        <f t="shared" si="73"/>
        <v>19001</v>
      </c>
      <c r="K287" s="534" t="str">
        <f t="shared" si="74"/>
        <v>190001</v>
      </c>
      <c r="L287" s="536">
        <f t="shared" si="75"/>
        <v>190000</v>
      </c>
      <c r="M287" s="537">
        <f t="shared" si="76"/>
        <v>19000100</v>
      </c>
      <c r="N287" s="25">
        <v>283</v>
      </c>
      <c r="O287" s="518">
        <f>IF(N287&gt;S!$I$8,0,N287)</f>
        <v>0</v>
      </c>
      <c r="P287" s="519">
        <f>IF(OR($O287=0,$O287&gt;S!$I$8),0,VLOOKUP($O287,S!$D$9:$AF$10,14,FALSE))</f>
        <v>0</v>
      </c>
      <c r="Q287" s="519">
        <f>IF(OR($O287=0,$O287&gt;S!$I$8),0,VLOOKUP($O287,S!$D$9:$AF$10,6,FALSE))</f>
        <v>0</v>
      </c>
      <c r="R287" s="548">
        <f>IF(OR($O287=0,$O287&gt;S!$I$8),0,VLOOKUP($O287,S!$D$9:$AF$10,24,FALSE))</f>
        <v>0</v>
      </c>
      <c r="S287" s="521">
        <f>IF(OR($O287=0,$O287&gt;S!$I$8),0,VLOOKUP($O287,S!$D$9:$AF$10,23,FALSE))</f>
        <v>0</v>
      </c>
      <c r="U287" s="24">
        <f>IF($O287=0,0,IF(V287=0,0,IF(COUNTIF(V$5:V287,V287)&gt;1,0,MAX(U$5:U286)+1)))</f>
        <v>0</v>
      </c>
      <c r="V287" s="521">
        <f>IF(OR($O287=0,$O287&gt;S!$I$8),0,VLOOKUP($O287,S!$D$9:$AF$10,22,FALSE))</f>
        <v>0</v>
      </c>
      <c r="W287" s="601"/>
      <c r="AA287" s="178"/>
      <c r="AB287" s="178"/>
      <c r="AC287" s="594"/>
      <c r="AE287" s="24">
        <f>IF($O287=0,0,IF(AF287=0,0,IF(COUNTIF(AF$5:AF287,AF287)&gt;1,0,MAX(AE$5:AE286)+1)))</f>
        <v>0</v>
      </c>
      <c r="AF287" s="521">
        <f>IF(OR($O287=0,$O287&gt;S!$I$8),0,VLOOKUP($O287,S!$D$9:$AF$10,28,FALSE))</f>
        <v>0</v>
      </c>
      <c r="AG287" s="601"/>
      <c r="AK287" s="178"/>
      <c r="AL287" s="178"/>
      <c r="AM287" s="594"/>
      <c r="AO287" s="24">
        <f>IF($O287=0,0,IF(AP287=0,0,IF(COUNTIF(AP$5:AP287,AP287)&gt;1,0,MAX(AO$5:AO286)+1)))</f>
        <v>0</v>
      </c>
      <c r="AP287" s="521">
        <f>IF(OR($O287=0,$O287&gt;S!$I$8),0,VLOOKUP($O287,S!$D$9:$AF$10,29,FALSE))</f>
        <v>0</v>
      </c>
      <c r="AQ287" s="601"/>
      <c r="AU287" s="178"/>
      <c r="AV287" s="178"/>
      <c r="AW287" s="594"/>
      <c r="AY287" s="24">
        <f>IF($O287=0,0,IF(AZ287=0,0,IF(COUNTIF(AZ$5:AZ287,AZ287)&gt;1,0,MAX(AY$5:AY286)+1)))</f>
        <v>0</v>
      </c>
      <c r="AZ287" s="521">
        <f>IF(OR($O287=0,$O287&gt;S!$I$8),0,VLOOKUP($P287,O!$O$9:$AJ$10,12,FALSE))</f>
        <v>0</v>
      </c>
      <c r="BA287" s="601"/>
      <c r="BE287" s="178"/>
      <c r="BF287" s="178"/>
      <c r="BG287" s="594"/>
    </row>
    <row r="288" spans="3:59" x14ac:dyDescent="0.2">
      <c r="C288" s="599"/>
      <c r="D288" s="599"/>
      <c r="E288" s="599"/>
      <c r="F288" s="599"/>
      <c r="G288" s="599"/>
      <c r="I288" s="534">
        <f t="shared" si="72"/>
        <v>1900</v>
      </c>
      <c r="J288" s="535">
        <f t="shared" si="73"/>
        <v>19001</v>
      </c>
      <c r="K288" s="534" t="str">
        <f t="shared" si="74"/>
        <v>190001</v>
      </c>
      <c r="L288" s="536">
        <f t="shared" si="75"/>
        <v>190000</v>
      </c>
      <c r="M288" s="537">
        <f t="shared" si="76"/>
        <v>19000100</v>
      </c>
      <c r="N288" s="25">
        <v>284</v>
      </c>
      <c r="O288" s="518">
        <f>IF(N288&gt;S!$I$8,0,N288)</f>
        <v>0</v>
      </c>
      <c r="P288" s="519">
        <f>IF(OR($O288=0,$O288&gt;S!$I$8),0,VLOOKUP($O288,S!$D$9:$AF$10,14,FALSE))</f>
        <v>0</v>
      </c>
      <c r="Q288" s="519">
        <f>IF(OR($O288=0,$O288&gt;S!$I$8),0,VLOOKUP($O288,S!$D$9:$AF$10,6,FALSE))</f>
        <v>0</v>
      </c>
      <c r="R288" s="548">
        <f>IF(OR($O288=0,$O288&gt;S!$I$8),0,VLOOKUP($O288,S!$D$9:$AF$10,24,FALSE))</f>
        <v>0</v>
      </c>
      <c r="S288" s="521">
        <f>IF(OR($O288=0,$O288&gt;S!$I$8),0,VLOOKUP($O288,S!$D$9:$AF$10,23,FALSE))</f>
        <v>0</v>
      </c>
      <c r="U288" s="24">
        <f>IF($O288=0,0,IF(V288=0,0,IF(COUNTIF(V$5:V288,V288)&gt;1,0,MAX(U$5:U287)+1)))</f>
        <v>0</v>
      </c>
      <c r="V288" s="521">
        <f>IF(OR($O288=0,$O288&gt;S!$I$8),0,VLOOKUP($O288,S!$D$9:$AF$10,22,FALSE))</f>
        <v>0</v>
      </c>
      <c r="W288" s="601"/>
      <c r="AA288" s="178"/>
      <c r="AB288" s="178"/>
      <c r="AC288" s="594"/>
      <c r="AE288" s="24">
        <f>IF($O288=0,0,IF(AF288=0,0,IF(COUNTIF(AF$5:AF288,AF288)&gt;1,0,MAX(AE$5:AE287)+1)))</f>
        <v>0</v>
      </c>
      <c r="AF288" s="521">
        <f>IF(OR($O288=0,$O288&gt;S!$I$8),0,VLOOKUP($O288,S!$D$9:$AF$10,28,FALSE))</f>
        <v>0</v>
      </c>
      <c r="AG288" s="601"/>
      <c r="AK288" s="178"/>
      <c r="AL288" s="178"/>
      <c r="AM288" s="594"/>
      <c r="AO288" s="24">
        <f>IF($O288=0,0,IF(AP288=0,0,IF(COUNTIF(AP$5:AP288,AP288)&gt;1,0,MAX(AO$5:AO287)+1)))</f>
        <v>0</v>
      </c>
      <c r="AP288" s="521">
        <f>IF(OR($O288=0,$O288&gt;S!$I$8),0,VLOOKUP($O288,S!$D$9:$AF$10,29,FALSE))</f>
        <v>0</v>
      </c>
      <c r="AQ288" s="601"/>
      <c r="AU288" s="178"/>
      <c r="AV288" s="178"/>
      <c r="AW288" s="594"/>
      <c r="AY288" s="24">
        <f>IF($O288=0,0,IF(AZ288=0,0,IF(COUNTIF(AZ$5:AZ288,AZ288)&gt;1,0,MAX(AY$5:AY287)+1)))</f>
        <v>0</v>
      </c>
      <c r="AZ288" s="521">
        <f>IF(OR($O288=0,$O288&gt;S!$I$8),0,VLOOKUP($P288,O!$O$9:$AJ$10,12,FALSE))</f>
        <v>0</v>
      </c>
      <c r="BA288" s="601"/>
      <c r="BE288" s="178"/>
      <c r="BF288" s="178"/>
      <c r="BG288" s="594"/>
    </row>
    <row r="289" spans="3:59" x14ac:dyDescent="0.2">
      <c r="C289" s="599"/>
      <c r="D289" s="599"/>
      <c r="E289" s="599"/>
      <c r="F289" s="599"/>
      <c r="G289" s="599"/>
      <c r="I289" s="534">
        <f t="shared" si="72"/>
        <v>1900</v>
      </c>
      <c r="J289" s="535">
        <f t="shared" si="73"/>
        <v>19001</v>
      </c>
      <c r="K289" s="534" t="str">
        <f t="shared" si="74"/>
        <v>190001</v>
      </c>
      <c r="L289" s="536">
        <f t="shared" si="75"/>
        <v>190000</v>
      </c>
      <c r="M289" s="537">
        <f t="shared" si="76"/>
        <v>19000100</v>
      </c>
      <c r="N289" s="25">
        <v>285</v>
      </c>
      <c r="O289" s="518">
        <f>IF(N289&gt;S!$I$8,0,N289)</f>
        <v>0</v>
      </c>
      <c r="P289" s="519">
        <f>IF(OR($O289=0,$O289&gt;S!$I$8),0,VLOOKUP($O289,S!$D$9:$AF$10,14,FALSE))</f>
        <v>0</v>
      </c>
      <c r="Q289" s="519">
        <f>IF(OR($O289=0,$O289&gt;S!$I$8),0,VLOOKUP($O289,S!$D$9:$AF$10,6,FALSE))</f>
        <v>0</v>
      </c>
      <c r="R289" s="548">
        <f>IF(OR($O289=0,$O289&gt;S!$I$8),0,VLOOKUP($O289,S!$D$9:$AF$10,24,FALSE))</f>
        <v>0</v>
      </c>
      <c r="S289" s="521">
        <f>IF(OR($O289=0,$O289&gt;S!$I$8),0,VLOOKUP($O289,S!$D$9:$AF$10,23,FALSE))</f>
        <v>0</v>
      </c>
      <c r="U289" s="24">
        <f>IF($O289=0,0,IF(V289=0,0,IF(COUNTIF(V$5:V289,V289)&gt;1,0,MAX(U$5:U288)+1)))</f>
        <v>0</v>
      </c>
      <c r="V289" s="521">
        <f>IF(OR($O289=0,$O289&gt;S!$I$8),0,VLOOKUP($O289,S!$D$9:$AF$10,22,FALSE))</f>
        <v>0</v>
      </c>
      <c r="W289" s="601"/>
      <c r="AA289" s="178"/>
      <c r="AB289" s="178"/>
      <c r="AC289" s="594"/>
      <c r="AE289" s="24">
        <f>IF($O289=0,0,IF(AF289=0,0,IF(COUNTIF(AF$5:AF289,AF289)&gt;1,0,MAX(AE$5:AE288)+1)))</f>
        <v>0</v>
      </c>
      <c r="AF289" s="521">
        <f>IF(OR($O289=0,$O289&gt;S!$I$8),0,VLOOKUP($O289,S!$D$9:$AF$10,28,FALSE))</f>
        <v>0</v>
      </c>
      <c r="AG289" s="601"/>
      <c r="AK289" s="178"/>
      <c r="AL289" s="178"/>
      <c r="AM289" s="594"/>
      <c r="AO289" s="24">
        <f>IF($O289=0,0,IF(AP289=0,0,IF(COUNTIF(AP$5:AP289,AP289)&gt;1,0,MAX(AO$5:AO288)+1)))</f>
        <v>0</v>
      </c>
      <c r="AP289" s="521">
        <f>IF(OR($O289=0,$O289&gt;S!$I$8),0,VLOOKUP($O289,S!$D$9:$AF$10,29,FALSE))</f>
        <v>0</v>
      </c>
      <c r="AQ289" s="601"/>
      <c r="AU289" s="178"/>
      <c r="AV289" s="178"/>
      <c r="AW289" s="594"/>
      <c r="AY289" s="24">
        <f>IF($O289=0,0,IF(AZ289=0,0,IF(COUNTIF(AZ$5:AZ289,AZ289)&gt;1,0,MAX(AY$5:AY288)+1)))</f>
        <v>0</v>
      </c>
      <c r="AZ289" s="521">
        <f>IF(OR($O289=0,$O289&gt;S!$I$8),0,VLOOKUP($P289,O!$O$9:$AJ$10,12,FALSE))</f>
        <v>0</v>
      </c>
      <c r="BA289" s="601"/>
      <c r="BE289" s="178"/>
      <c r="BF289" s="178"/>
      <c r="BG289" s="594"/>
    </row>
    <row r="290" spans="3:59" x14ac:dyDescent="0.2">
      <c r="C290" s="599"/>
      <c r="D290" s="599"/>
      <c r="E290" s="599"/>
      <c r="F290" s="599"/>
      <c r="G290" s="599"/>
      <c r="I290" s="534">
        <f t="shared" si="72"/>
        <v>1900</v>
      </c>
      <c r="J290" s="535">
        <f t="shared" si="73"/>
        <v>19001</v>
      </c>
      <c r="K290" s="534" t="str">
        <f t="shared" si="74"/>
        <v>190001</v>
      </c>
      <c r="L290" s="536">
        <f t="shared" si="75"/>
        <v>190000</v>
      </c>
      <c r="M290" s="537">
        <f t="shared" si="76"/>
        <v>19000100</v>
      </c>
      <c r="N290" s="25">
        <v>286</v>
      </c>
      <c r="O290" s="518">
        <f>IF(N290&gt;S!$I$8,0,N290)</f>
        <v>0</v>
      </c>
      <c r="P290" s="519">
        <f>IF(OR($O290=0,$O290&gt;S!$I$8),0,VLOOKUP($O290,S!$D$9:$AF$10,14,FALSE))</f>
        <v>0</v>
      </c>
      <c r="Q290" s="519">
        <f>IF(OR($O290=0,$O290&gt;S!$I$8),0,VLOOKUP($O290,S!$D$9:$AF$10,6,FALSE))</f>
        <v>0</v>
      </c>
      <c r="R290" s="548">
        <f>IF(OR($O290=0,$O290&gt;S!$I$8),0,VLOOKUP($O290,S!$D$9:$AF$10,24,FALSE))</f>
        <v>0</v>
      </c>
      <c r="S290" s="521">
        <f>IF(OR($O290=0,$O290&gt;S!$I$8),0,VLOOKUP($O290,S!$D$9:$AF$10,23,FALSE))</f>
        <v>0</v>
      </c>
      <c r="U290" s="24">
        <f>IF($O290=0,0,IF(V290=0,0,IF(COUNTIF(V$5:V290,V290)&gt;1,0,MAX(U$5:U289)+1)))</f>
        <v>0</v>
      </c>
      <c r="V290" s="521">
        <f>IF(OR($O290=0,$O290&gt;S!$I$8),0,VLOOKUP($O290,S!$D$9:$AF$10,22,FALSE))</f>
        <v>0</v>
      </c>
      <c r="W290" s="601"/>
      <c r="AA290" s="178"/>
      <c r="AB290" s="178"/>
      <c r="AC290" s="594"/>
      <c r="AE290" s="24">
        <f>IF($O290=0,0,IF(AF290=0,0,IF(COUNTIF(AF$5:AF290,AF290)&gt;1,0,MAX(AE$5:AE289)+1)))</f>
        <v>0</v>
      </c>
      <c r="AF290" s="521">
        <f>IF(OR($O290=0,$O290&gt;S!$I$8),0,VLOOKUP($O290,S!$D$9:$AF$10,28,FALSE))</f>
        <v>0</v>
      </c>
      <c r="AG290" s="601"/>
      <c r="AK290" s="178"/>
      <c r="AL290" s="178"/>
      <c r="AM290" s="594"/>
      <c r="AO290" s="24">
        <f>IF($O290=0,0,IF(AP290=0,0,IF(COUNTIF(AP$5:AP290,AP290)&gt;1,0,MAX(AO$5:AO289)+1)))</f>
        <v>0</v>
      </c>
      <c r="AP290" s="521">
        <f>IF(OR($O290=0,$O290&gt;S!$I$8),0,VLOOKUP($O290,S!$D$9:$AF$10,29,FALSE))</f>
        <v>0</v>
      </c>
      <c r="AQ290" s="601"/>
      <c r="AU290" s="178"/>
      <c r="AV290" s="178"/>
      <c r="AW290" s="594"/>
      <c r="AY290" s="24">
        <f>IF($O290=0,0,IF(AZ290=0,0,IF(COUNTIF(AZ$5:AZ290,AZ290)&gt;1,0,MAX(AY$5:AY289)+1)))</f>
        <v>0</v>
      </c>
      <c r="AZ290" s="521">
        <f>IF(OR($O290=0,$O290&gt;S!$I$8),0,VLOOKUP($P290,O!$O$9:$AJ$10,12,FALSE))</f>
        <v>0</v>
      </c>
      <c r="BA290" s="601"/>
      <c r="BE290" s="178"/>
      <c r="BF290" s="178"/>
      <c r="BG290" s="594"/>
    </row>
    <row r="291" spans="3:59" x14ac:dyDescent="0.2">
      <c r="C291" s="599"/>
      <c r="D291" s="599"/>
      <c r="E291" s="599"/>
      <c r="F291" s="599"/>
      <c r="G291" s="599"/>
      <c r="I291" s="534">
        <f t="shared" si="72"/>
        <v>1900</v>
      </c>
      <c r="J291" s="535">
        <f t="shared" si="73"/>
        <v>19001</v>
      </c>
      <c r="K291" s="534" t="str">
        <f t="shared" si="74"/>
        <v>190001</v>
      </c>
      <c r="L291" s="536">
        <f t="shared" si="75"/>
        <v>190000</v>
      </c>
      <c r="M291" s="537">
        <f t="shared" si="76"/>
        <v>19000100</v>
      </c>
      <c r="N291" s="25">
        <v>287</v>
      </c>
      <c r="O291" s="518">
        <f>IF(N291&gt;S!$I$8,0,N291)</f>
        <v>0</v>
      </c>
      <c r="P291" s="519">
        <f>IF(OR($O291=0,$O291&gt;S!$I$8),0,VLOOKUP($O291,S!$D$9:$AF$10,14,FALSE))</f>
        <v>0</v>
      </c>
      <c r="Q291" s="519">
        <f>IF(OR($O291=0,$O291&gt;S!$I$8),0,VLOOKUP($O291,S!$D$9:$AF$10,6,FALSE))</f>
        <v>0</v>
      </c>
      <c r="R291" s="548">
        <f>IF(OR($O291=0,$O291&gt;S!$I$8),0,VLOOKUP($O291,S!$D$9:$AF$10,24,FALSE))</f>
        <v>0</v>
      </c>
      <c r="S291" s="521">
        <f>IF(OR($O291=0,$O291&gt;S!$I$8),0,VLOOKUP($O291,S!$D$9:$AF$10,23,FALSE))</f>
        <v>0</v>
      </c>
      <c r="U291" s="24">
        <f>IF($O291=0,0,IF(V291=0,0,IF(COUNTIF(V$5:V291,V291)&gt;1,0,MAX(U$5:U290)+1)))</f>
        <v>0</v>
      </c>
      <c r="V291" s="521">
        <f>IF(OR($O291=0,$O291&gt;S!$I$8),0,VLOOKUP($O291,S!$D$9:$AF$10,22,FALSE))</f>
        <v>0</v>
      </c>
      <c r="W291" s="601"/>
      <c r="AA291" s="178"/>
      <c r="AB291" s="178"/>
      <c r="AC291" s="594"/>
      <c r="AE291" s="24">
        <f>IF($O291=0,0,IF(AF291=0,0,IF(COUNTIF(AF$5:AF291,AF291)&gt;1,0,MAX(AE$5:AE290)+1)))</f>
        <v>0</v>
      </c>
      <c r="AF291" s="521">
        <f>IF(OR($O291=0,$O291&gt;S!$I$8),0,VLOOKUP($O291,S!$D$9:$AF$10,28,FALSE))</f>
        <v>0</v>
      </c>
      <c r="AG291" s="601"/>
      <c r="AK291" s="178"/>
      <c r="AL291" s="178"/>
      <c r="AM291" s="594"/>
      <c r="AO291" s="24">
        <f>IF($O291=0,0,IF(AP291=0,0,IF(COUNTIF(AP$5:AP291,AP291)&gt;1,0,MAX(AO$5:AO290)+1)))</f>
        <v>0</v>
      </c>
      <c r="AP291" s="521">
        <f>IF(OR($O291=0,$O291&gt;S!$I$8),0,VLOOKUP($O291,S!$D$9:$AF$10,29,FALSE))</f>
        <v>0</v>
      </c>
      <c r="AQ291" s="601"/>
      <c r="AU291" s="178"/>
      <c r="AV291" s="178"/>
      <c r="AW291" s="594"/>
      <c r="AY291" s="24">
        <f>IF($O291=0,0,IF(AZ291=0,0,IF(COUNTIF(AZ$5:AZ291,AZ291)&gt;1,0,MAX(AY$5:AY290)+1)))</f>
        <v>0</v>
      </c>
      <c r="AZ291" s="521">
        <f>IF(OR($O291=0,$O291&gt;S!$I$8),0,VLOOKUP($P291,O!$O$9:$AJ$10,12,FALSE))</f>
        <v>0</v>
      </c>
      <c r="BA291" s="601"/>
      <c r="BE291" s="178"/>
      <c r="BF291" s="178"/>
      <c r="BG291" s="594"/>
    </row>
    <row r="292" spans="3:59" x14ac:dyDescent="0.2">
      <c r="C292" s="599"/>
      <c r="D292" s="599"/>
      <c r="E292" s="599"/>
      <c r="F292" s="599"/>
      <c r="G292" s="599"/>
      <c r="I292" s="534">
        <f t="shared" si="72"/>
        <v>1900</v>
      </c>
      <c r="J292" s="535">
        <f t="shared" si="73"/>
        <v>19001</v>
      </c>
      <c r="K292" s="534" t="str">
        <f t="shared" si="74"/>
        <v>190001</v>
      </c>
      <c r="L292" s="536">
        <f t="shared" si="75"/>
        <v>190000</v>
      </c>
      <c r="M292" s="537">
        <f t="shared" si="76"/>
        <v>19000100</v>
      </c>
      <c r="N292" s="25">
        <v>288</v>
      </c>
      <c r="O292" s="518">
        <f>IF(N292&gt;S!$I$8,0,N292)</f>
        <v>0</v>
      </c>
      <c r="P292" s="519">
        <f>IF(OR($O292=0,$O292&gt;S!$I$8),0,VLOOKUP($O292,S!$D$9:$AF$10,14,FALSE))</f>
        <v>0</v>
      </c>
      <c r="Q292" s="519">
        <f>IF(OR($O292=0,$O292&gt;S!$I$8),0,VLOOKUP($O292,S!$D$9:$AF$10,6,FALSE))</f>
        <v>0</v>
      </c>
      <c r="R292" s="548">
        <f>IF(OR($O292=0,$O292&gt;S!$I$8),0,VLOOKUP($O292,S!$D$9:$AF$10,24,FALSE))</f>
        <v>0</v>
      </c>
      <c r="S292" s="521">
        <f>IF(OR($O292=0,$O292&gt;S!$I$8),0,VLOOKUP($O292,S!$D$9:$AF$10,23,FALSE))</f>
        <v>0</v>
      </c>
      <c r="U292" s="24">
        <f>IF($O292=0,0,IF(V292=0,0,IF(COUNTIF(V$5:V292,V292)&gt;1,0,MAX(U$5:U291)+1)))</f>
        <v>0</v>
      </c>
      <c r="V292" s="521">
        <f>IF(OR($O292=0,$O292&gt;S!$I$8),0,VLOOKUP($O292,S!$D$9:$AF$10,22,FALSE))</f>
        <v>0</v>
      </c>
      <c r="W292" s="601"/>
      <c r="AA292" s="178"/>
      <c r="AB292" s="178"/>
      <c r="AC292" s="594"/>
      <c r="AE292" s="24">
        <f>IF($O292=0,0,IF(AF292=0,0,IF(COUNTIF(AF$5:AF292,AF292)&gt;1,0,MAX(AE$5:AE291)+1)))</f>
        <v>0</v>
      </c>
      <c r="AF292" s="521">
        <f>IF(OR($O292=0,$O292&gt;S!$I$8),0,VLOOKUP($O292,S!$D$9:$AF$10,28,FALSE))</f>
        <v>0</v>
      </c>
      <c r="AG292" s="601"/>
      <c r="AK292" s="178"/>
      <c r="AL292" s="178"/>
      <c r="AM292" s="594"/>
      <c r="AO292" s="24">
        <f>IF($O292=0,0,IF(AP292=0,0,IF(COUNTIF(AP$5:AP292,AP292)&gt;1,0,MAX(AO$5:AO291)+1)))</f>
        <v>0</v>
      </c>
      <c r="AP292" s="521">
        <f>IF(OR($O292=0,$O292&gt;S!$I$8),0,VLOOKUP($O292,S!$D$9:$AF$10,29,FALSE))</f>
        <v>0</v>
      </c>
      <c r="AQ292" s="601"/>
      <c r="AU292" s="178"/>
      <c r="AV292" s="178"/>
      <c r="AW292" s="594"/>
      <c r="AY292" s="24">
        <f>IF($O292=0,0,IF(AZ292=0,0,IF(COUNTIF(AZ$5:AZ292,AZ292)&gt;1,0,MAX(AY$5:AY291)+1)))</f>
        <v>0</v>
      </c>
      <c r="AZ292" s="521">
        <f>IF(OR($O292=0,$O292&gt;S!$I$8),0,VLOOKUP($P292,O!$O$9:$AJ$10,12,FALSE))</f>
        <v>0</v>
      </c>
      <c r="BA292" s="601"/>
      <c r="BE292" s="178"/>
      <c r="BF292" s="178"/>
      <c r="BG292" s="594"/>
    </row>
    <row r="293" spans="3:59" x14ac:dyDescent="0.2">
      <c r="C293" s="599"/>
      <c r="D293" s="599"/>
      <c r="E293" s="599"/>
      <c r="F293" s="599"/>
      <c r="G293" s="599"/>
      <c r="I293" s="534">
        <f t="shared" si="72"/>
        <v>1900</v>
      </c>
      <c r="J293" s="535">
        <f t="shared" si="73"/>
        <v>19001</v>
      </c>
      <c r="K293" s="534" t="str">
        <f t="shared" si="74"/>
        <v>190001</v>
      </c>
      <c r="L293" s="536">
        <f t="shared" si="75"/>
        <v>190000</v>
      </c>
      <c r="M293" s="537">
        <f t="shared" si="76"/>
        <v>19000100</v>
      </c>
      <c r="N293" s="25">
        <v>289</v>
      </c>
      <c r="O293" s="518">
        <f>IF(N293&gt;S!$I$8,0,N293)</f>
        <v>0</v>
      </c>
      <c r="P293" s="519">
        <f>IF(OR($O293=0,$O293&gt;S!$I$8),0,VLOOKUP($O293,S!$D$9:$AF$10,14,FALSE))</f>
        <v>0</v>
      </c>
      <c r="Q293" s="519">
        <f>IF(OR($O293=0,$O293&gt;S!$I$8),0,VLOOKUP($O293,S!$D$9:$AF$10,6,FALSE))</f>
        <v>0</v>
      </c>
      <c r="R293" s="548">
        <f>IF(OR($O293=0,$O293&gt;S!$I$8),0,VLOOKUP($O293,S!$D$9:$AF$10,24,FALSE))</f>
        <v>0</v>
      </c>
      <c r="S293" s="521">
        <f>IF(OR($O293=0,$O293&gt;S!$I$8),0,VLOOKUP($O293,S!$D$9:$AF$10,23,FALSE))</f>
        <v>0</v>
      </c>
      <c r="U293" s="24">
        <f>IF($O293=0,0,IF(V293=0,0,IF(COUNTIF(V$5:V293,V293)&gt;1,0,MAX(U$5:U292)+1)))</f>
        <v>0</v>
      </c>
      <c r="V293" s="521">
        <f>IF(OR($O293=0,$O293&gt;S!$I$8),0,VLOOKUP($O293,S!$D$9:$AF$10,22,FALSE))</f>
        <v>0</v>
      </c>
      <c r="W293" s="601"/>
      <c r="AA293" s="178"/>
      <c r="AB293" s="178"/>
      <c r="AC293" s="594"/>
      <c r="AE293" s="24">
        <f>IF($O293=0,0,IF(AF293=0,0,IF(COUNTIF(AF$5:AF293,AF293)&gt;1,0,MAX(AE$5:AE292)+1)))</f>
        <v>0</v>
      </c>
      <c r="AF293" s="521">
        <f>IF(OR($O293=0,$O293&gt;S!$I$8),0,VLOOKUP($O293,S!$D$9:$AF$10,28,FALSE))</f>
        <v>0</v>
      </c>
      <c r="AG293" s="601"/>
      <c r="AK293" s="178"/>
      <c r="AL293" s="178"/>
      <c r="AM293" s="594"/>
      <c r="AO293" s="24">
        <f>IF($O293=0,0,IF(AP293=0,0,IF(COUNTIF(AP$5:AP293,AP293)&gt;1,0,MAX(AO$5:AO292)+1)))</f>
        <v>0</v>
      </c>
      <c r="AP293" s="521">
        <f>IF(OR($O293=0,$O293&gt;S!$I$8),0,VLOOKUP($O293,S!$D$9:$AF$10,29,FALSE))</f>
        <v>0</v>
      </c>
      <c r="AQ293" s="601"/>
      <c r="AU293" s="178"/>
      <c r="AV293" s="178"/>
      <c r="AW293" s="594"/>
      <c r="AY293" s="24">
        <f>IF($O293=0,0,IF(AZ293=0,0,IF(COUNTIF(AZ$5:AZ293,AZ293)&gt;1,0,MAX(AY$5:AY292)+1)))</f>
        <v>0</v>
      </c>
      <c r="AZ293" s="521">
        <f>IF(OR($O293=0,$O293&gt;S!$I$8),0,VLOOKUP($P293,O!$O$9:$AJ$10,12,FALSE))</f>
        <v>0</v>
      </c>
      <c r="BA293" s="601"/>
      <c r="BE293" s="178"/>
      <c r="BF293" s="178"/>
      <c r="BG293" s="594"/>
    </row>
    <row r="294" spans="3:59" x14ac:dyDescent="0.2">
      <c r="C294" s="599"/>
      <c r="D294" s="599"/>
      <c r="E294" s="599"/>
      <c r="F294" s="599"/>
      <c r="G294" s="599"/>
      <c r="I294" s="534">
        <f t="shared" si="72"/>
        <v>1900</v>
      </c>
      <c r="J294" s="535">
        <f t="shared" si="73"/>
        <v>19001</v>
      </c>
      <c r="K294" s="534" t="str">
        <f t="shared" si="74"/>
        <v>190001</v>
      </c>
      <c r="L294" s="536">
        <f t="shared" si="75"/>
        <v>190000</v>
      </c>
      <c r="M294" s="537">
        <f t="shared" si="76"/>
        <v>19000100</v>
      </c>
      <c r="N294" s="25">
        <v>290</v>
      </c>
      <c r="O294" s="518">
        <f>IF(N294&gt;S!$I$8,0,N294)</f>
        <v>0</v>
      </c>
      <c r="P294" s="519">
        <f>IF(OR($O294=0,$O294&gt;S!$I$8),0,VLOOKUP($O294,S!$D$9:$AF$10,14,FALSE))</f>
        <v>0</v>
      </c>
      <c r="Q294" s="519">
        <f>IF(OR($O294=0,$O294&gt;S!$I$8),0,VLOOKUP($O294,S!$D$9:$AF$10,6,FALSE))</f>
        <v>0</v>
      </c>
      <c r="R294" s="548">
        <f>IF(OR($O294=0,$O294&gt;S!$I$8),0,VLOOKUP($O294,S!$D$9:$AF$10,24,FALSE))</f>
        <v>0</v>
      </c>
      <c r="S294" s="521">
        <f>IF(OR($O294=0,$O294&gt;S!$I$8),0,VLOOKUP($O294,S!$D$9:$AF$10,23,FALSE))</f>
        <v>0</v>
      </c>
      <c r="U294" s="24">
        <f>IF($O294=0,0,IF(V294=0,0,IF(COUNTIF(V$5:V294,V294)&gt;1,0,MAX(U$5:U293)+1)))</f>
        <v>0</v>
      </c>
      <c r="V294" s="521">
        <f>IF(OR($O294=0,$O294&gt;S!$I$8),0,VLOOKUP($O294,S!$D$9:$AF$10,22,FALSE))</f>
        <v>0</v>
      </c>
      <c r="W294" s="601"/>
      <c r="AA294" s="178"/>
      <c r="AB294" s="178"/>
      <c r="AC294" s="594"/>
      <c r="AE294" s="24">
        <f>IF($O294=0,0,IF(AF294=0,0,IF(COUNTIF(AF$5:AF294,AF294)&gt;1,0,MAX(AE$5:AE293)+1)))</f>
        <v>0</v>
      </c>
      <c r="AF294" s="521">
        <f>IF(OR($O294=0,$O294&gt;S!$I$8),0,VLOOKUP($O294,S!$D$9:$AF$10,28,FALSE))</f>
        <v>0</v>
      </c>
      <c r="AG294" s="601"/>
      <c r="AK294" s="178"/>
      <c r="AL294" s="178"/>
      <c r="AM294" s="594"/>
      <c r="AO294" s="24">
        <f>IF($O294=0,0,IF(AP294=0,0,IF(COUNTIF(AP$5:AP294,AP294)&gt;1,0,MAX(AO$5:AO293)+1)))</f>
        <v>0</v>
      </c>
      <c r="AP294" s="521">
        <f>IF(OR($O294=0,$O294&gt;S!$I$8),0,VLOOKUP($O294,S!$D$9:$AF$10,29,FALSE))</f>
        <v>0</v>
      </c>
      <c r="AQ294" s="601"/>
      <c r="AU294" s="178"/>
      <c r="AV294" s="178"/>
      <c r="AW294" s="594"/>
      <c r="AY294" s="24">
        <f>IF($O294=0,0,IF(AZ294=0,0,IF(COUNTIF(AZ$5:AZ294,AZ294)&gt;1,0,MAX(AY$5:AY293)+1)))</f>
        <v>0</v>
      </c>
      <c r="AZ294" s="521">
        <f>IF(OR($O294=0,$O294&gt;S!$I$8),0,VLOOKUP($P294,O!$O$9:$AJ$10,12,FALSE))</f>
        <v>0</v>
      </c>
      <c r="BA294" s="601"/>
      <c r="BE294" s="178"/>
      <c r="BF294" s="178"/>
      <c r="BG294" s="594"/>
    </row>
    <row r="295" spans="3:59" x14ac:dyDescent="0.2">
      <c r="C295" s="599"/>
      <c r="D295" s="599"/>
      <c r="E295" s="599"/>
      <c r="F295" s="599"/>
      <c r="G295" s="599"/>
      <c r="I295" s="534">
        <f t="shared" si="72"/>
        <v>1900</v>
      </c>
      <c r="J295" s="535">
        <f t="shared" si="73"/>
        <v>19001</v>
      </c>
      <c r="K295" s="534" t="str">
        <f t="shared" si="74"/>
        <v>190001</v>
      </c>
      <c r="L295" s="536">
        <f t="shared" si="75"/>
        <v>190000</v>
      </c>
      <c r="M295" s="537">
        <f t="shared" si="76"/>
        <v>19000100</v>
      </c>
      <c r="N295" s="25">
        <v>291</v>
      </c>
      <c r="O295" s="518">
        <f>IF(N295&gt;S!$I$8,0,N295)</f>
        <v>0</v>
      </c>
      <c r="P295" s="519">
        <f>IF(OR($O295=0,$O295&gt;S!$I$8),0,VLOOKUP($O295,S!$D$9:$AF$10,14,FALSE))</f>
        <v>0</v>
      </c>
      <c r="Q295" s="519">
        <f>IF(OR($O295=0,$O295&gt;S!$I$8),0,VLOOKUP($O295,S!$D$9:$AF$10,6,FALSE))</f>
        <v>0</v>
      </c>
      <c r="R295" s="548">
        <f>IF(OR($O295=0,$O295&gt;S!$I$8),0,VLOOKUP($O295,S!$D$9:$AF$10,24,FALSE))</f>
        <v>0</v>
      </c>
      <c r="S295" s="521">
        <f>IF(OR($O295=0,$O295&gt;S!$I$8),0,VLOOKUP($O295,S!$D$9:$AF$10,23,FALSE))</f>
        <v>0</v>
      </c>
      <c r="U295" s="24">
        <f>IF($O295=0,0,IF(V295=0,0,IF(COUNTIF(V$5:V295,V295)&gt;1,0,MAX(U$5:U294)+1)))</f>
        <v>0</v>
      </c>
      <c r="V295" s="521">
        <f>IF(OR($O295=0,$O295&gt;S!$I$8),0,VLOOKUP($O295,S!$D$9:$AF$10,22,FALSE))</f>
        <v>0</v>
      </c>
      <c r="W295" s="601"/>
      <c r="AA295" s="178"/>
      <c r="AB295" s="178"/>
      <c r="AC295" s="594"/>
      <c r="AE295" s="24">
        <f>IF($O295=0,0,IF(AF295=0,0,IF(COUNTIF(AF$5:AF295,AF295)&gt;1,0,MAX(AE$5:AE294)+1)))</f>
        <v>0</v>
      </c>
      <c r="AF295" s="521">
        <f>IF(OR($O295=0,$O295&gt;S!$I$8),0,VLOOKUP($O295,S!$D$9:$AF$10,28,FALSE))</f>
        <v>0</v>
      </c>
      <c r="AG295" s="601"/>
      <c r="AK295" s="178"/>
      <c r="AL295" s="178"/>
      <c r="AM295" s="594"/>
      <c r="AO295" s="24">
        <f>IF($O295=0,0,IF(AP295=0,0,IF(COUNTIF(AP$5:AP295,AP295)&gt;1,0,MAX(AO$5:AO294)+1)))</f>
        <v>0</v>
      </c>
      <c r="AP295" s="521">
        <f>IF(OR($O295=0,$O295&gt;S!$I$8),0,VLOOKUP($O295,S!$D$9:$AF$10,29,FALSE))</f>
        <v>0</v>
      </c>
      <c r="AQ295" s="601"/>
      <c r="AU295" s="178"/>
      <c r="AV295" s="178"/>
      <c r="AW295" s="594"/>
      <c r="AY295" s="24">
        <f>IF($O295=0,0,IF(AZ295=0,0,IF(COUNTIF(AZ$5:AZ295,AZ295)&gt;1,0,MAX(AY$5:AY294)+1)))</f>
        <v>0</v>
      </c>
      <c r="AZ295" s="521">
        <f>IF(OR($O295=0,$O295&gt;S!$I$8),0,VLOOKUP($P295,O!$O$9:$AJ$10,12,FALSE))</f>
        <v>0</v>
      </c>
      <c r="BA295" s="601"/>
      <c r="BE295" s="178"/>
      <c r="BF295" s="178"/>
      <c r="BG295" s="594"/>
    </row>
    <row r="296" spans="3:59" x14ac:dyDescent="0.2">
      <c r="C296" s="599"/>
      <c r="D296" s="599"/>
      <c r="E296" s="599"/>
      <c r="F296" s="599"/>
      <c r="G296" s="599"/>
      <c r="I296" s="534">
        <f t="shared" si="72"/>
        <v>1900</v>
      </c>
      <c r="J296" s="535">
        <f t="shared" si="73"/>
        <v>19001</v>
      </c>
      <c r="K296" s="534" t="str">
        <f t="shared" si="74"/>
        <v>190001</v>
      </c>
      <c r="L296" s="536">
        <f t="shared" si="75"/>
        <v>190000</v>
      </c>
      <c r="M296" s="537">
        <f t="shared" si="76"/>
        <v>19000100</v>
      </c>
      <c r="N296" s="25">
        <v>292</v>
      </c>
      <c r="O296" s="518">
        <f>IF(N296&gt;S!$I$8,0,N296)</f>
        <v>0</v>
      </c>
      <c r="P296" s="519">
        <f>IF(OR($O296=0,$O296&gt;S!$I$8),0,VLOOKUP($O296,S!$D$9:$AF$10,14,FALSE))</f>
        <v>0</v>
      </c>
      <c r="Q296" s="519">
        <f>IF(OR($O296=0,$O296&gt;S!$I$8),0,VLOOKUP($O296,S!$D$9:$AF$10,6,FALSE))</f>
        <v>0</v>
      </c>
      <c r="R296" s="548">
        <f>IF(OR($O296=0,$O296&gt;S!$I$8),0,VLOOKUP($O296,S!$D$9:$AF$10,24,FALSE))</f>
        <v>0</v>
      </c>
      <c r="S296" s="521">
        <f>IF(OR($O296=0,$O296&gt;S!$I$8),0,VLOOKUP($O296,S!$D$9:$AF$10,23,FALSE))</f>
        <v>0</v>
      </c>
      <c r="U296" s="24">
        <f>IF($O296=0,0,IF(V296=0,0,IF(COUNTIF(V$5:V296,V296)&gt;1,0,MAX(U$5:U295)+1)))</f>
        <v>0</v>
      </c>
      <c r="V296" s="521">
        <f>IF(OR($O296=0,$O296&gt;S!$I$8),0,VLOOKUP($O296,S!$D$9:$AF$10,22,FALSE))</f>
        <v>0</v>
      </c>
      <c r="W296" s="601"/>
      <c r="AA296" s="178"/>
      <c r="AB296" s="178"/>
      <c r="AC296" s="594"/>
      <c r="AE296" s="24">
        <f>IF($O296=0,0,IF(AF296=0,0,IF(COUNTIF(AF$5:AF296,AF296)&gt;1,0,MAX(AE$5:AE295)+1)))</f>
        <v>0</v>
      </c>
      <c r="AF296" s="521">
        <f>IF(OR($O296=0,$O296&gt;S!$I$8),0,VLOOKUP($O296,S!$D$9:$AF$10,28,FALSE))</f>
        <v>0</v>
      </c>
      <c r="AG296" s="601"/>
      <c r="AK296" s="178"/>
      <c r="AL296" s="178"/>
      <c r="AM296" s="594"/>
      <c r="AO296" s="24">
        <f>IF($O296=0,0,IF(AP296=0,0,IF(COUNTIF(AP$5:AP296,AP296)&gt;1,0,MAX(AO$5:AO295)+1)))</f>
        <v>0</v>
      </c>
      <c r="AP296" s="521">
        <f>IF(OR($O296=0,$O296&gt;S!$I$8),0,VLOOKUP($O296,S!$D$9:$AF$10,29,FALSE))</f>
        <v>0</v>
      </c>
      <c r="AQ296" s="601"/>
      <c r="AU296" s="178"/>
      <c r="AV296" s="178"/>
      <c r="AW296" s="594"/>
      <c r="AY296" s="24">
        <f>IF($O296=0,0,IF(AZ296=0,0,IF(COUNTIF(AZ$5:AZ296,AZ296)&gt;1,0,MAX(AY$5:AY295)+1)))</f>
        <v>0</v>
      </c>
      <c r="AZ296" s="521">
        <f>IF(OR($O296=0,$O296&gt;S!$I$8),0,VLOOKUP($P296,O!$O$9:$AJ$10,12,FALSE))</f>
        <v>0</v>
      </c>
      <c r="BA296" s="601"/>
      <c r="BE296" s="178"/>
      <c r="BF296" s="178"/>
      <c r="BG296" s="594"/>
    </row>
    <row r="297" spans="3:59" x14ac:dyDescent="0.2">
      <c r="C297" s="599"/>
      <c r="D297" s="599"/>
      <c r="E297" s="599"/>
      <c r="F297" s="599"/>
      <c r="G297" s="599"/>
      <c r="I297" s="534">
        <f t="shared" si="72"/>
        <v>1900</v>
      </c>
      <c r="J297" s="535">
        <f t="shared" si="73"/>
        <v>19001</v>
      </c>
      <c r="K297" s="534" t="str">
        <f t="shared" si="74"/>
        <v>190001</v>
      </c>
      <c r="L297" s="536">
        <f t="shared" si="75"/>
        <v>190000</v>
      </c>
      <c r="M297" s="537">
        <f t="shared" si="76"/>
        <v>19000100</v>
      </c>
      <c r="N297" s="25">
        <v>293</v>
      </c>
      <c r="O297" s="518">
        <f>IF(N297&gt;S!$I$8,0,N297)</f>
        <v>0</v>
      </c>
      <c r="P297" s="519">
        <f>IF(OR($O297=0,$O297&gt;S!$I$8),0,VLOOKUP($O297,S!$D$9:$AF$10,14,FALSE))</f>
        <v>0</v>
      </c>
      <c r="Q297" s="519">
        <f>IF(OR($O297=0,$O297&gt;S!$I$8),0,VLOOKUP($O297,S!$D$9:$AF$10,6,FALSE))</f>
        <v>0</v>
      </c>
      <c r="R297" s="548">
        <f>IF(OR($O297=0,$O297&gt;S!$I$8),0,VLOOKUP($O297,S!$D$9:$AF$10,24,FALSE))</f>
        <v>0</v>
      </c>
      <c r="S297" s="521">
        <f>IF(OR($O297=0,$O297&gt;S!$I$8),0,VLOOKUP($O297,S!$D$9:$AF$10,23,FALSE))</f>
        <v>0</v>
      </c>
      <c r="U297" s="24">
        <f>IF($O297=0,0,IF(V297=0,0,IF(COUNTIF(V$5:V297,V297)&gt;1,0,MAX(U$5:U296)+1)))</f>
        <v>0</v>
      </c>
      <c r="V297" s="521">
        <f>IF(OR($O297=0,$O297&gt;S!$I$8),0,VLOOKUP($O297,S!$D$9:$AF$10,22,FALSE))</f>
        <v>0</v>
      </c>
      <c r="W297" s="601"/>
      <c r="AA297" s="178"/>
      <c r="AB297" s="178"/>
      <c r="AC297" s="594"/>
      <c r="AE297" s="24">
        <f>IF($O297=0,0,IF(AF297=0,0,IF(COUNTIF(AF$5:AF297,AF297)&gt;1,0,MAX(AE$5:AE296)+1)))</f>
        <v>0</v>
      </c>
      <c r="AF297" s="521">
        <f>IF(OR($O297=0,$O297&gt;S!$I$8),0,VLOOKUP($O297,S!$D$9:$AF$10,28,FALSE))</f>
        <v>0</v>
      </c>
      <c r="AG297" s="601"/>
      <c r="AK297" s="178"/>
      <c r="AL297" s="178"/>
      <c r="AM297" s="594"/>
      <c r="AO297" s="24">
        <f>IF($O297=0,0,IF(AP297=0,0,IF(COUNTIF(AP$5:AP297,AP297)&gt;1,0,MAX(AO$5:AO296)+1)))</f>
        <v>0</v>
      </c>
      <c r="AP297" s="521">
        <f>IF(OR($O297=0,$O297&gt;S!$I$8),0,VLOOKUP($O297,S!$D$9:$AF$10,29,FALSE))</f>
        <v>0</v>
      </c>
      <c r="AQ297" s="601"/>
      <c r="AU297" s="178"/>
      <c r="AV297" s="178"/>
      <c r="AW297" s="594"/>
      <c r="AY297" s="24">
        <f>IF($O297=0,0,IF(AZ297=0,0,IF(COUNTIF(AZ$5:AZ297,AZ297)&gt;1,0,MAX(AY$5:AY296)+1)))</f>
        <v>0</v>
      </c>
      <c r="AZ297" s="521">
        <f>IF(OR($O297=0,$O297&gt;S!$I$8),0,VLOOKUP($P297,O!$O$9:$AJ$10,12,FALSE))</f>
        <v>0</v>
      </c>
      <c r="BA297" s="601"/>
      <c r="BE297" s="178"/>
      <c r="BF297" s="178"/>
      <c r="BG297" s="594"/>
    </row>
    <row r="298" spans="3:59" x14ac:dyDescent="0.2">
      <c r="C298" s="599"/>
      <c r="D298" s="599"/>
      <c r="E298" s="599"/>
      <c r="F298" s="599"/>
      <c r="G298" s="599"/>
      <c r="I298" s="534">
        <f t="shared" si="72"/>
        <v>1900</v>
      </c>
      <c r="J298" s="535">
        <f t="shared" si="73"/>
        <v>19001</v>
      </c>
      <c r="K298" s="534" t="str">
        <f t="shared" si="74"/>
        <v>190001</v>
      </c>
      <c r="L298" s="536">
        <f t="shared" si="75"/>
        <v>190000</v>
      </c>
      <c r="M298" s="537">
        <f t="shared" si="76"/>
        <v>19000100</v>
      </c>
      <c r="N298" s="25">
        <v>294</v>
      </c>
      <c r="O298" s="518">
        <f>IF(N298&gt;S!$I$8,0,N298)</f>
        <v>0</v>
      </c>
      <c r="P298" s="519">
        <f>IF(OR($O298=0,$O298&gt;S!$I$8),0,VLOOKUP($O298,S!$D$9:$AF$10,14,FALSE))</f>
        <v>0</v>
      </c>
      <c r="Q298" s="519">
        <f>IF(OR($O298=0,$O298&gt;S!$I$8),0,VLOOKUP($O298,S!$D$9:$AF$10,6,FALSE))</f>
        <v>0</v>
      </c>
      <c r="R298" s="548">
        <f>IF(OR($O298=0,$O298&gt;S!$I$8),0,VLOOKUP($O298,S!$D$9:$AF$10,24,FALSE))</f>
        <v>0</v>
      </c>
      <c r="S298" s="521">
        <f>IF(OR($O298=0,$O298&gt;S!$I$8),0,VLOOKUP($O298,S!$D$9:$AF$10,23,FALSE))</f>
        <v>0</v>
      </c>
      <c r="U298" s="24">
        <f>IF($O298=0,0,IF(V298=0,0,IF(COUNTIF(V$5:V298,V298)&gt;1,0,MAX(U$5:U297)+1)))</f>
        <v>0</v>
      </c>
      <c r="V298" s="521">
        <f>IF(OR($O298=0,$O298&gt;S!$I$8),0,VLOOKUP($O298,S!$D$9:$AF$10,22,FALSE))</f>
        <v>0</v>
      </c>
      <c r="W298" s="601"/>
      <c r="AA298" s="178"/>
      <c r="AB298" s="178"/>
      <c r="AC298" s="594"/>
      <c r="AE298" s="24">
        <f>IF($O298=0,0,IF(AF298=0,0,IF(COUNTIF(AF$5:AF298,AF298)&gt;1,0,MAX(AE$5:AE297)+1)))</f>
        <v>0</v>
      </c>
      <c r="AF298" s="521">
        <f>IF(OR($O298=0,$O298&gt;S!$I$8),0,VLOOKUP($O298,S!$D$9:$AF$10,28,FALSE))</f>
        <v>0</v>
      </c>
      <c r="AG298" s="601"/>
      <c r="AK298" s="178"/>
      <c r="AL298" s="178"/>
      <c r="AM298" s="594"/>
      <c r="AO298" s="24">
        <f>IF($O298=0,0,IF(AP298=0,0,IF(COUNTIF(AP$5:AP298,AP298)&gt;1,0,MAX(AO$5:AO297)+1)))</f>
        <v>0</v>
      </c>
      <c r="AP298" s="521">
        <f>IF(OR($O298=0,$O298&gt;S!$I$8),0,VLOOKUP($O298,S!$D$9:$AF$10,29,FALSE))</f>
        <v>0</v>
      </c>
      <c r="AQ298" s="601"/>
      <c r="AU298" s="178"/>
      <c r="AV298" s="178"/>
      <c r="AW298" s="594"/>
      <c r="AY298" s="24">
        <f>IF($O298=0,0,IF(AZ298=0,0,IF(COUNTIF(AZ$5:AZ298,AZ298)&gt;1,0,MAX(AY$5:AY297)+1)))</f>
        <v>0</v>
      </c>
      <c r="AZ298" s="521">
        <f>IF(OR($O298=0,$O298&gt;S!$I$8),0,VLOOKUP($P298,O!$O$9:$AJ$10,12,FALSE))</f>
        <v>0</v>
      </c>
      <c r="BA298" s="601"/>
      <c r="BE298" s="178"/>
      <c r="BF298" s="178"/>
      <c r="BG298" s="594"/>
    </row>
    <row r="299" spans="3:59" x14ac:dyDescent="0.2">
      <c r="C299" s="599"/>
      <c r="D299" s="599"/>
      <c r="E299" s="599"/>
      <c r="F299" s="599"/>
      <c r="G299" s="599"/>
      <c r="I299" s="534">
        <f t="shared" si="72"/>
        <v>1900</v>
      </c>
      <c r="J299" s="535">
        <f t="shared" si="73"/>
        <v>19001</v>
      </c>
      <c r="K299" s="534" t="str">
        <f t="shared" si="74"/>
        <v>190001</v>
      </c>
      <c r="L299" s="536">
        <f t="shared" si="75"/>
        <v>190000</v>
      </c>
      <c r="M299" s="537">
        <f t="shared" si="76"/>
        <v>19000100</v>
      </c>
      <c r="N299" s="25">
        <v>295</v>
      </c>
      <c r="O299" s="518">
        <f>IF(N299&gt;S!$I$8,0,N299)</f>
        <v>0</v>
      </c>
      <c r="P299" s="519">
        <f>IF(OR($O299=0,$O299&gt;S!$I$8),0,VLOOKUP($O299,S!$D$9:$AF$10,14,FALSE))</f>
        <v>0</v>
      </c>
      <c r="Q299" s="519">
        <f>IF(OR($O299=0,$O299&gt;S!$I$8),0,VLOOKUP($O299,S!$D$9:$AF$10,6,FALSE))</f>
        <v>0</v>
      </c>
      <c r="R299" s="548">
        <f>IF(OR($O299=0,$O299&gt;S!$I$8),0,VLOOKUP($O299,S!$D$9:$AF$10,24,FALSE))</f>
        <v>0</v>
      </c>
      <c r="S299" s="521">
        <f>IF(OR($O299=0,$O299&gt;S!$I$8),0,VLOOKUP($O299,S!$D$9:$AF$10,23,FALSE))</f>
        <v>0</v>
      </c>
      <c r="U299" s="24">
        <f>IF($O299=0,0,IF(V299=0,0,IF(COUNTIF(V$5:V299,V299)&gt;1,0,MAX(U$5:U298)+1)))</f>
        <v>0</v>
      </c>
      <c r="V299" s="521">
        <f>IF(OR($O299=0,$O299&gt;S!$I$8),0,VLOOKUP($O299,S!$D$9:$AF$10,22,FALSE))</f>
        <v>0</v>
      </c>
      <c r="W299" s="601"/>
      <c r="AA299" s="178"/>
      <c r="AB299" s="178"/>
      <c r="AC299" s="594"/>
      <c r="AE299" s="24">
        <f>IF($O299=0,0,IF(AF299=0,0,IF(COUNTIF(AF$5:AF299,AF299)&gt;1,0,MAX(AE$5:AE298)+1)))</f>
        <v>0</v>
      </c>
      <c r="AF299" s="521">
        <f>IF(OR($O299=0,$O299&gt;S!$I$8),0,VLOOKUP($O299,S!$D$9:$AF$10,28,FALSE))</f>
        <v>0</v>
      </c>
      <c r="AG299" s="601"/>
      <c r="AK299" s="178"/>
      <c r="AL299" s="178"/>
      <c r="AM299" s="594"/>
      <c r="AO299" s="24">
        <f>IF($O299=0,0,IF(AP299=0,0,IF(COUNTIF(AP$5:AP299,AP299)&gt;1,0,MAX(AO$5:AO298)+1)))</f>
        <v>0</v>
      </c>
      <c r="AP299" s="521">
        <f>IF(OR($O299=0,$O299&gt;S!$I$8),0,VLOOKUP($O299,S!$D$9:$AF$10,29,FALSE))</f>
        <v>0</v>
      </c>
      <c r="AQ299" s="601"/>
      <c r="AU299" s="178"/>
      <c r="AV299" s="178"/>
      <c r="AW299" s="594"/>
      <c r="AY299" s="24">
        <f>IF($O299=0,0,IF(AZ299=0,0,IF(COUNTIF(AZ$5:AZ299,AZ299)&gt;1,0,MAX(AY$5:AY298)+1)))</f>
        <v>0</v>
      </c>
      <c r="AZ299" s="521">
        <f>IF(OR($O299=0,$O299&gt;S!$I$8),0,VLOOKUP($P299,O!$O$9:$AJ$10,12,FALSE))</f>
        <v>0</v>
      </c>
      <c r="BA299" s="601"/>
      <c r="BE299" s="178"/>
      <c r="BF299" s="178"/>
      <c r="BG299" s="594"/>
    </row>
    <row r="300" spans="3:59" x14ac:dyDescent="0.2">
      <c r="C300" s="599"/>
      <c r="D300" s="599"/>
      <c r="E300" s="599"/>
      <c r="F300" s="599"/>
      <c r="G300" s="599"/>
      <c r="I300" s="534">
        <f t="shared" si="72"/>
        <v>1900</v>
      </c>
      <c r="J300" s="535">
        <f t="shared" si="73"/>
        <v>19001</v>
      </c>
      <c r="K300" s="534" t="str">
        <f t="shared" si="74"/>
        <v>190001</v>
      </c>
      <c r="L300" s="536">
        <f t="shared" si="75"/>
        <v>190000</v>
      </c>
      <c r="M300" s="537">
        <f t="shared" si="76"/>
        <v>19000100</v>
      </c>
      <c r="N300" s="25">
        <v>296</v>
      </c>
      <c r="O300" s="518">
        <f>IF(N300&gt;S!$I$8,0,N300)</f>
        <v>0</v>
      </c>
      <c r="P300" s="519">
        <f>IF(OR($O300=0,$O300&gt;S!$I$8),0,VLOOKUP($O300,S!$D$9:$AF$10,14,FALSE))</f>
        <v>0</v>
      </c>
      <c r="Q300" s="519">
        <f>IF(OR($O300=0,$O300&gt;S!$I$8),0,VLOOKUP($O300,S!$D$9:$AF$10,6,FALSE))</f>
        <v>0</v>
      </c>
      <c r="R300" s="548">
        <f>IF(OR($O300=0,$O300&gt;S!$I$8),0,VLOOKUP($O300,S!$D$9:$AF$10,24,FALSE))</f>
        <v>0</v>
      </c>
      <c r="S300" s="521">
        <f>IF(OR($O300=0,$O300&gt;S!$I$8),0,VLOOKUP($O300,S!$D$9:$AF$10,23,FALSE))</f>
        <v>0</v>
      </c>
      <c r="U300" s="24">
        <f>IF($O300=0,0,IF(V300=0,0,IF(COUNTIF(V$5:V300,V300)&gt;1,0,MAX(U$5:U299)+1)))</f>
        <v>0</v>
      </c>
      <c r="V300" s="521">
        <f>IF(OR($O300=0,$O300&gt;S!$I$8),0,VLOOKUP($O300,S!$D$9:$AF$10,22,FALSE))</f>
        <v>0</v>
      </c>
      <c r="W300" s="601"/>
      <c r="AA300" s="178"/>
      <c r="AB300" s="178"/>
      <c r="AC300" s="594"/>
      <c r="AE300" s="24">
        <f>IF($O300=0,0,IF(AF300=0,0,IF(COUNTIF(AF$5:AF300,AF300)&gt;1,0,MAX(AE$5:AE299)+1)))</f>
        <v>0</v>
      </c>
      <c r="AF300" s="521">
        <f>IF(OR($O300=0,$O300&gt;S!$I$8),0,VLOOKUP($O300,S!$D$9:$AF$10,28,FALSE))</f>
        <v>0</v>
      </c>
      <c r="AG300" s="601"/>
      <c r="AK300" s="178"/>
      <c r="AL300" s="178"/>
      <c r="AM300" s="594"/>
      <c r="AO300" s="24">
        <f>IF($O300=0,0,IF(AP300=0,0,IF(COUNTIF(AP$5:AP300,AP300)&gt;1,0,MAX(AO$5:AO299)+1)))</f>
        <v>0</v>
      </c>
      <c r="AP300" s="521">
        <f>IF(OR($O300=0,$O300&gt;S!$I$8),0,VLOOKUP($O300,S!$D$9:$AF$10,29,FALSE))</f>
        <v>0</v>
      </c>
      <c r="AQ300" s="601"/>
      <c r="AU300" s="178"/>
      <c r="AV300" s="178"/>
      <c r="AW300" s="594"/>
      <c r="AY300" s="24">
        <f>IF($O300=0,0,IF(AZ300=0,0,IF(COUNTIF(AZ$5:AZ300,AZ300)&gt;1,0,MAX(AY$5:AY299)+1)))</f>
        <v>0</v>
      </c>
      <c r="AZ300" s="521">
        <f>IF(OR($O300=0,$O300&gt;S!$I$8),0,VLOOKUP($P300,O!$O$9:$AJ$10,12,FALSE))</f>
        <v>0</v>
      </c>
      <c r="BA300" s="601"/>
      <c r="BE300" s="178"/>
      <c r="BF300" s="178"/>
      <c r="BG300" s="594"/>
    </row>
    <row r="301" spans="3:59" x14ac:dyDescent="0.2">
      <c r="C301" s="599"/>
      <c r="D301" s="599"/>
      <c r="E301" s="599"/>
      <c r="F301" s="599"/>
      <c r="G301" s="599"/>
      <c r="I301" s="534">
        <f t="shared" si="72"/>
        <v>1900</v>
      </c>
      <c r="J301" s="535">
        <f t="shared" si="73"/>
        <v>19001</v>
      </c>
      <c r="K301" s="534" t="str">
        <f t="shared" si="74"/>
        <v>190001</v>
      </c>
      <c r="L301" s="536">
        <f t="shared" si="75"/>
        <v>190000</v>
      </c>
      <c r="M301" s="537">
        <f t="shared" si="76"/>
        <v>19000100</v>
      </c>
      <c r="N301" s="25">
        <v>297</v>
      </c>
      <c r="O301" s="518">
        <f>IF(N301&gt;S!$I$8,0,N301)</f>
        <v>0</v>
      </c>
      <c r="P301" s="519">
        <f>IF(OR($O301=0,$O301&gt;S!$I$8),0,VLOOKUP($O301,S!$D$9:$AF$10,14,FALSE))</f>
        <v>0</v>
      </c>
      <c r="Q301" s="519">
        <f>IF(OR($O301=0,$O301&gt;S!$I$8),0,VLOOKUP($O301,S!$D$9:$AF$10,6,FALSE))</f>
        <v>0</v>
      </c>
      <c r="R301" s="548">
        <f>IF(OR($O301=0,$O301&gt;S!$I$8),0,VLOOKUP($O301,S!$D$9:$AF$10,24,FALSE))</f>
        <v>0</v>
      </c>
      <c r="S301" s="521">
        <f>IF(OR($O301=0,$O301&gt;S!$I$8),0,VLOOKUP($O301,S!$D$9:$AF$10,23,FALSE))</f>
        <v>0</v>
      </c>
      <c r="U301" s="24">
        <f>IF($O301=0,0,IF(V301=0,0,IF(COUNTIF(V$5:V301,V301)&gt;1,0,MAX(U$5:U300)+1)))</f>
        <v>0</v>
      </c>
      <c r="V301" s="521">
        <f>IF(OR($O301=0,$O301&gt;S!$I$8),0,VLOOKUP($O301,S!$D$9:$AF$10,22,FALSE))</f>
        <v>0</v>
      </c>
      <c r="W301" s="601"/>
      <c r="AA301" s="178"/>
      <c r="AB301" s="178"/>
      <c r="AC301" s="594"/>
      <c r="AE301" s="24">
        <f>IF($O301=0,0,IF(AF301=0,0,IF(COUNTIF(AF$5:AF301,AF301)&gt;1,0,MAX(AE$5:AE300)+1)))</f>
        <v>0</v>
      </c>
      <c r="AF301" s="521">
        <f>IF(OR($O301=0,$O301&gt;S!$I$8),0,VLOOKUP($O301,S!$D$9:$AF$10,28,FALSE))</f>
        <v>0</v>
      </c>
      <c r="AG301" s="601"/>
      <c r="AK301" s="178"/>
      <c r="AL301" s="178"/>
      <c r="AM301" s="594"/>
      <c r="AO301" s="24">
        <f>IF($O301=0,0,IF(AP301=0,0,IF(COUNTIF(AP$5:AP301,AP301)&gt;1,0,MAX(AO$5:AO300)+1)))</f>
        <v>0</v>
      </c>
      <c r="AP301" s="521">
        <f>IF(OR($O301=0,$O301&gt;S!$I$8),0,VLOOKUP($O301,S!$D$9:$AF$10,29,FALSE))</f>
        <v>0</v>
      </c>
      <c r="AQ301" s="601"/>
      <c r="AU301" s="178"/>
      <c r="AV301" s="178"/>
      <c r="AW301" s="594"/>
      <c r="AY301" s="24">
        <f>IF($O301=0,0,IF(AZ301=0,0,IF(COUNTIF(AZ$5:AZ301,AZ301)&gt;1,0,MAX(AY$5:AY300)+1)))</f>
        <v>0</v>
      </c>
      <c r="AZ301" s="521">
        <f>IF(OR($O301=0,$O301&gt;S!$I$8),0,VLOOKUP($P301,O!$O$9:$AJ$10,12,FALSE))</f>
        <v>0</v>
      </c>
      <c r="BA301" s="601"/>
      <c r="BE301" s="178"/>
      <c r="BF301" s="178"/>
      <c r="BG301" s="594"/>
    </row>
    <row r="302" spans="3:59" x14ac:dyDescent="0.2">
      <c r="C302" s="599"/>
      <c r="D302" s="599"/>
      <c r="E302" s="599"/>
      <c r="F302" s="599"/>
      <c r="G302" s="599"/>
      <c r="I302" s="534">
        <f t="shared" si="72"/>
        <v>1900</v>
      </c>
      <c r="J302" s="535">
        <f t="shared" si="73"/>
        <v>19001</v>
      </c>
      <c r="K302" s="534" t="str">
        <f t="shared" si="74"/>
        <v>190001</v>
      </c>
      <c r="L302" s="536">
        <f t="shared" si="75"/>
        <v>190000</v>
      </c>
      <c r="M302" s="537">
        <f t="shared" si="76"/>
        <v>19000100</v>
      </c>
      <c r="N302" s="25">
        <v>298</v>
      </c>
      <c r="O302" s="518">
        <f>IF(N302&gt;S!$I$8,0,N302)</f>
        <v>0</v>
      </c>
      <c r="P302" s="519">
        <f>IF(OR($O302=0,$O302&gt;S!$I$8),0,VLOOKUP($O302,S!$D$9:$AF$10,14,FALSE))</f>
        <v>0</v>
      </c>
      <c r="Q302" s="519">
        <f>IF(OR($O302=0,$O302&gt;S!$I$8),0,VLOOKUP($O302,S!$D$9:$AF$10,6,FALSE))</f>
        <v>0</v>
      </c>
      <c r="R302" s="548">
        <f>IF(OR($O302=0,$O302&gt;S!$I$8),0,VLOOKUP($O302,S!$D$9:$AF$10,24,FALSE))</f>
        <v>0</v>
      </c>
      <c r="S302" s="521">
        <f>IF(OR($O302=0,$O302&gt;S!$I$8),0,VLOOKUP($O302,S!$D$9:$AF$10,23,FALSE))</f>
        <v>0</v>
      </c>
      <c r="U302" s="24">
        <f>IF($O302=0,0,IF(V302=0,0,IF(COUNTIF(V$5:V302,V302)&gt;1,0,MAX(U$5:U301)+1)))</f>
        <v>0</v>
      </c>
      <c r="V302" s="521">
        <f>IF(OR($O302=0,$O302&gt;S!$I$8),0,VLOOKUP($O302,S!$D$9:$AF$10,22,FALSE))</f>
        <v>0</v>
      </c>
      <c r="W302" s="601"/>
      <c r="AA302" s="178"/>
      <c r="AB302" s="178"/>
      <c r="AC302" s="594"/>
      <c r="AE302" s="24">
        <f>IF($O302=0,0,IF(AF302=0,0,IF(COUNTIF(AF$5:AF302,AF302)&gt;1,0,MAX(AE$5:AE301)+1)))</f>
        <v>0</v>
      </c>
      <c r="AF302" s="521">
        <f>IF(OR($O302=0,$O302&gt;S!$I$8),0,VLOOKUP($O302,S!$D$9:$AF$10,28,FALSE))</f>
        <v>0</v>
      </c>
      <c r="AG302" s="601"/>
      <c r="AK302" s="178"/>
      <c r="AL302" s="178"/>
      <c r="AM302" s="594"/>
      <c r="AO302" s="24">
        <f>IF($O302=0,0,IF(AP302=0,0,IF(COUNTIF(AP$5:AP302,AP302)&gt;1,0,MAX(AO$5:AO301)+1)))</f>
        <v>0</v>
      </c>
      <c r="AP302" s="521">
        <f>IF(OR($O302=0,$O302&gt;S!$I$8),0,VLOOKUP($O302,S!$D$9:$AF$10,29,FALSE))</f>
        <v>0</v>
      </c>
      <c r="AQ302" s="601"/>
      <c r="AU302" s="178"/>
      <c r="AV302" s="178"/>
      <c r="AW302" s="594"/>
      <c r="AY302" s="24">
        <f>IF($O302=0,0,IF(AZ302=0,0,IF(COUNTIF(AZ$5:AZ302,AZ302)&gt;1,0,MAX(AY$5:AY301)+1)))</f>
        <v>0</v>
      </c>
      <c r="AZ302" s="521">
        <f>IF(OR($O302=0,$O302&gt;S!$I$8),0,VLOOKUP($P302,O!$O$9:$AJ$10,12,FALSE))</f>
        <v>0</v>
      </c>
      <c r="BA302" s="601"/>
      <c r="BE302" s="178"/>
      <c r="BF302" s="178"/>
      <c r="BG302" s="594"/>
    </row>
    <row r="303" spans="3:59" x14ac:dyDescent="0.2">
      <c r="C303" s="599"/>
      <c r="D303" s="599"/>
      <c r="E303" s="599"/>
      <c r="F303" s="599"/>
      <c r="G303" s="599"/>
      <c r="I303" s="534">
        <f t="shared" si="72"/>
        <v>1900</v>
      </c>
      <c r="J303" s="535">
        <f t="shared" si="73"/>
        <v>19001</v>
      </c>
      <c r="K303" s="534" t="str">
        <f t="shared" si="74"/>
        <v>190001</v>
      </c>
      <c r="L303" s="536">
        <f t="shared" si="75"/>
        <v>190000</v>
      </c>
      <c r="M303" s="537">
        <f t="shared" si="76"/>
        <v>19000100</v>
      </c>
      <c r="N303" s="25">
        <v>299</v>
      </c>
      <c r="O303" s="518">
        <f>IF(N303&gt;S!$I$8,0,N303)</f>
        <v>0</v>
      </c>
      <c r="P303" s="519">
        <f>IF(OR($O303=0,$O303&gt;S!$I$8),0,VLOOKUP($O303,S!$D$9:$AF$10,14,FALSE))</f>
        <v>0</v>
      </c>
      <c r="Q303" s="519">
        <f>IF(OR($O303=0,$O303&gt;S!$I$8),0,VLOOKUP($O303,S!$D$9:$AF$10,6,FALSE))</f>
        <v>0</v>
      </c>
      <c r="R303" s="548">
        <f>IF(OR($O303=0,$O303&gt;S!$I$8),0,VLOOKUP($O303,S!$D$9:$AF$10,24,FALSE))</f>
        <v>0</v>
      </c>
      <c r="S303" s="521">
        <f>IF(OR($O303=0,$O303&gt;S!$I$8),0,VLOOKUP($O303,S!$D$9:$AF$10,23,FALSE))</f>
        <v>0</v>
      </c>
      <c r="U303" s="24">
        <f>IF($O303=0,0,IF(V303=0,0,IF(COUNTIF(V$5:V303,V303)&gt;1,0,MAX(U$5:U302)+1)))</f>
        <v>0</v>
      </c>
      <c r="V303" s="521">
        <f>IF(OR($O303=0,$O303&gt;S!$I$8),0,VLOOKUP($O303,S!$D$9:$AF$10,22,FALSE))</f>
        <v>0</v>
      </c>
      <c r="W303" s="601"/>
      <c r="AA303" s="178"/>
      <c r="AB303" s="178"/>
      <c r="AC303" s="594"/>
      <c r="AE303" s="24">
        <f>IF($O303=0,0,IF(AF303=0,0,IF(COUNTIF(AF$5:AF303,AF303)&gt;1,0,MAX(AE$5:AE302)+1)))</f>
        <v>0</v>
      </c>
      <c r="AF303" s="521">
        <f>IF(OR($O303=0,$O303&gt;S!$I$8),0,VLOOKUP($O303,S!$D$9:$AF$10,28,FALSE))</f>
        <v>0</v>
      </c>
      <c r="AG303" s="601"/>
      <c r="AK303" s="178"/>
      <c r="AL303" s="178"/>
      <c r="AM303" s="594"/>
      <c r="AO303" s="24">
        <f>IF($O303=0,0,IF(AP303=0,0,IF(COUNTIF(AP$5:AP303,AP303)&gt;1,0,MAX(AO$5:AO302)+1)))</f>
        <v>0</v>
      </c>
      <c r="AP303" s="521">
        <f>IF(OR($O303=0,$O303&gt;S!$I$8),0,VLOOKUP($O303,S!$D$9:$AF$10,29,FALSE))</f>
        <v>0</v>
      </c>
      <c r="AQ303" s="601"/>
      <c r="AU303" s="178"/>
      <c r="AV303" s="178"/>
      <c r="AW303" s="594"/>
      <c r="AY303" s="24">
        <f>IF($O303=0,0,IF(AZ303=0,0,IF(COUNTIF(AZ$5:AZ303,AZ303)&gt;1,0,MAX(AY$5:AY302)+1)))</f>
        <v>0</v>
      </c>
      <c r="AZ303" s="521">
        <f>IF(OR($O303=0,$O303&gt;S!$I$8),0,VLOOKUP($P303,O!$O$9:$AJ$10,12,FALSE))</f>
        <v>0</v>
      </c>
      <c r="BA303" s="601"/>
      <c r="BE303" s="178"/>
      <c r="BF303" s="178"/>
      <c r="BG303" s="594"/>
    </row>
    <row r="304" spans="3:59" x14ac:dyDescent="0.2">
      <c r="C304" s="599"/>
      <c r="D304" s="599"/>
      <c r="E304" s="599"/>
      <c r="F304" s="599"/>
      <c r="G304" s="599"/>
      <c r="I304" s="534">
        <f t="shared" si="72"/>
        <v>1900</v>
      </c>
      <c r="J304" s="535">
        <f t="shared" si="73"/>
        <v>19001</v>
      </c>
      <c r="K304" s="534" t="str">
        <f t="shared" si="74"/>
        <v>190001</v>
      </c>
      <c r="L304" s="536">
        <f t="shared" si="75"/>
        <v>190000</v>
      </c>
      <c r="M304" s="537">
        <f t="shared" si="76"/>
        <v>19000100</v>
      </c>
      <c r="N304" s="25">
        <v>300</v>
      </c>
      <c r="O304" s="518">
        <f>IF(N304&gt;S!$I$8,0,N304)</f>
        <v>0</v>
      </c>
      <c r="P304" s="519">
        <f>IF(OR($O304=0,$O304&gt;S!$I$8),0,VLOOKUP($O304,S!$D$9:$AF$10,14,FALSE))</f>
        <v>0</v>
      </c>
      <c r="Q304" s="519">
        <f>IF(OR($O304=0,$O304&gt;S!$I$8),0,VLOOKUP($O304,S!$D$9:$AF$10,6,FALSE))</f>
        <v>0</v>
      </c>
      <c r="R304" s="548">
        <f>IF(OR($O304=0,$O304&gt;S!$I$8),0,VLOOKUP($O304,S!$D$9:$AF$10,24,FALSE))</f>
        <v>0</v>
      </c>
      <c r="S304" s="521">
        <f>IF(OR($O304=0,$O304&gt;S!$I$8),0,VLOOKUP($O304,S!$D$9:$AF$10,23,FALSE))</f>
        <v>0</v>
      </c>
      <c r="U304" s="24">
        <f>IF($O304=0,0,IF(V304=0,0,IF(COUNTIF(V$5:V304,V304)&gt;1,0,MAX(U$5:U303)+1)))</f>
        <v>0</v>
      </c>
      <c r="V304" s="521">
        <f>IF(OR($O304=0,$O304&gt;S!$I$8),0,VLOOKUP($O304,S!$D$9:$AF$10,22,FALSE))</f>
        <v>0</v>
      </c>
      <c r="W304" s="601"/>
      <c r="AA304" s="178"/>
      <c r="AB304" s="178"/>
      <c r="AC304" s="594"/>
      <c r="AE304" s="24">
        <f>IF($O304=0,0,IF(AF304=0,0,IF(COUNTIF(AF$5:AF304,AF304)&gt;1,0,MAX(AE$5:AE303)+1)))</f>
        <v>0</v>
      </c>
      <c r="AF304" s="521">
        <f>IF(OR($O304=0,$O304&gt;S!$I$8),0,VLOOKUP($O304,S!$D$9:$AF$10,28,FALSE))</f>
        <v>0</v>
      </c>
      <c r="AG304" s="601"/>
      <c r="AK304" s="178"/>
      <c r="AL304" s="178"/>
      <c r="AM304" s="594"/>
      <c r="AO304" s="24">
        <f>IF($O304=0,0,IF(AP304=0,0,IF(COUNTIF(AP$5:AP304,AP304)&gt;1,0,MAX(AO$5:AO303)+1)))</f>
        <v>0</v>
      </c>
      <c r="AP304" s="521">
        <f>IF(OR($O304=0,$O304&gt;S!$I$8),0,VLOOKUP($O304,S!$D$9:$AF$10,29,FALSE))</f>
        <v>0</v>
      </c>
      <c r="AQ304" s="601"/>
      <c r="AU304" s="178"/>
      <c r="AV304" s="178"/>
      <c r="AW304" s="594"/>
      <c r="AY304" s="24">
        <f>IF($O304=0,0,IF(AZ304=0,0,IF(COUNTIF(AZ$5:AZ304,AZ304)&gt;1,0,MAX(AY$5:AY303)+1)))</f>
        <v>0</v>
      </c>
      <c r="AZ304" s="521">
        <f>IF(OR($O304=0,$O304&gt;S!$I$8),0,VLOOKUP($P304,O!$O$9:$AJ$10,12,FALSE))</f>
        <v>0</v>
      </c>
      <c r="BA304" s="601"/>
      <c r="BE304" s="178"/>
      <c r="BF304" s="178"/>
      <c r="BG304" s="594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L1:BK641"/>
  <sheetViews>
    <sheetView topLeftCell="F1" workbookViewId="0">
      <selection activeCell="F10" sqref="A10:XFD10"/>
    </sheetView>
  </sheetViews>
  <sheetFormatPr defaultRowHeight="12.75" x14ac:dyDescent="0.2"/>
  <cols>
    <col min="13" max="13" width="11.28515625" customWidth="1"/>
    <col min="14" max="14" width="11" customWidth="1"/>
    <col min="15" max="15" width="6.140625" style="3" customWidth="1"/>
    <col min="16" max="16" width="30" style="3" customWidth="1"/>
    <col min="17" max="17" width="6.7109375" style="3" customWidth="1"/>
    <col min="18" max="18" width="13.42578125" style="29" customWidth="1"/>
    <col min="19" max="19" width="13.7109375" style="29" customWidth="1"/>
    <col min="20" max="20" width="18.28515625" style="29" customWidth="1"/>
    <col min="21" max="21" width="28.5703125" style="29" customWidth="1"/>
    <col min="22" max="22" width="14.5703125" style="29" customWidth="1"/>
    <col min="23" max="23" width="24" style="29" customWidth="1"/>
    <col min="24" max="24" width="21" style="29" customWidth="1"/>
    <col min="25" max="27" width="18.42578125" style="29" customWidth="1"/>
    <col min="28" max="28" width="21.5703125" style="29" customWidth="1"/>
    <col min="29" max="30" width="20.140625" style="29" customWidth="1"/>
    <col min="31" max="31" width="25.28515625" style="29" customWidth="1"/>
    <col min="32" max="33" width="20.140625" style="29" customWidth="1"/>
    <col min="34" max="34" width="16.42578125" style="29" customWidth="1"/>
    <col min="35" max="36" width="20.140625" style="29" customWidth="1"/>
    <col min="37" max="37" width="24.140625" style="29" customWidth="1"/>
    <col min="38" max="38" width="13.7109375" style="29" customWidth="1"/>
    <col min="39" max="39" width="21.28515625" style="29" customWidth="1"/>
    <col min="40" max="41" width="13.7109375" style="29" customWidth="1"/>
    <col min="42" max="42" width="23.85546875" style="29" customWidth="1"/>
    <col min="44" max="44" width="16.140625" customWidth="1"/>
  </cols>
  <sheetData>
    <row r="1" spans="12:63" s="25" customFormat="1" x14ac:dyDescent="0.2">
      <c r="O1" s="24"/>
      <c r="P1" s="24"/>
      <c r="Q1" s="24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2"/>
      <c r="AG1" s="42"/>
      <c r="AH1" s="42"/>
      <c r="AI1" s="42"/>
      <c r="AJ1" s="42"/>
      <c r="AK1" s="42"/>
      <c r="AL1" s="42"/>
      <c r="AM1" s="42"/>
      <c r="AN1" s="42"/>
      <c r="AO1" s="42"/>
      <c r="AP1" s="42"/>
    </row>
    <row r="2" spans="12:63" s="25" customFormat="1" x14ac:dyDescent="0.2">
      <c r="O2" s="24"/>
      <c r="P2" s="24"/>
      <c r="Q2" s="24"/>
      <c r="R2" s="42"/>
      <c r="T2" s="292"/>
      <c r="U2" s="292"/>
      <c r="V2" s="292"/>
      <c r="W2" s="292"/>
      <c r="X2" s="292"/>
      <c r="Y2" s="292"/>
      <c r="Z2" s="292"/>
      <c r="AA2" s="292"/>
      <c r="AB2" s="292"/>
      <c r="AC2" s="292"/>
      <c r="AD2" s="292"/>
      <c r="AE2" s="292"/>
      <c r="AF2" s="292"/>
      <c r="AG2" s="292"/>
      <c r="AH2" s="292"/>
      <c r="AI2" s="292"/>
      <c r="AJ2" s="292"/>
      <c r="AK2" s="292"/>
      <c r="AL2" s="292"/>
      <c r="AM2" s="292"/>
      <c r="AN2" s="292"/>
      <c r="AO2" s="292"/>
      <c r="AP2" s="292"/>
    </row>
    <row r="3" spans="12:63" s="25" customFormat="1" x14ac:dyDescent="0.2">
      <c r="O3" s="24"/>
      <c r="P3" s="24"/>
      <c r="Q3" s="24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2"/>
      <c r="AF3" s="42"/>
      <c r="AG3" s="42"/>
      <c r="AH3" s="42"/>
      <c r="AI3" s="42"/>
      <c r="AJ3" s="42"/>
      <c r="AK3" s="42"/>
      <c r="AL3" s="42"/>
      <c r="AM3" s="42"/>
      <c r="AN3" s="42"/>
      <c r="AO3" s="42"/>
      <c r="AP3" s="42"/>
    </row>
    <row r="4" spans="12:63" s="25" customFormat="1" x14ac:dyDescent="0.2">
      <c r="M4" s="24">
        <v>1</v>
      </c>
      <c r="N4" s="24">
        <v>2</v>
      </c>
      <c r="O4" s="24">
        <v>3</v>
      </c>
      <c r="P4" s="24">
        <v>4</v>
      </c>
      <c r="Q4" s="24">
        <v>5</v>
      </c>
      <c r="R4" s="24">
        <v>6</v>
      </c>
      <c r="S4" s="24">
        <v>7</v>
      </c>
      <c r="T4" s="24">
        <v>8</v>
      </c>
      <c r="U4" s="24">
        <v>9</v>
      </c>
      <c r="V4" s="24">
        <v>10</v>
      </c>
      <c r="W4" s="24">
        <v>11</v>
      </c>
      <c r="X4" s="24">
        <v>12</v>
      </c>
      <c r="Y4" s="24">
        <v>13</v>
      </c>
      <c r="Z4" s="24">
        <v>14</v>
      </c>
      <c r="AA4" s="24">
        <v>15</v>
      </c>
      <c r="AB4" s="24">
        <v>16</v>
      </c>
      <c r="AC4" s="24">
        <v>17</v>
      </c>
      <c r="AD4" s="24">
        <v>18</v>
      </c>
      <c r="AE4" s="24">
        <v>19</v>
      </c>
      <c r="AF4" s="24">
        <v>20</v>
      </c>
      <c r="AG4" s="24">
        <v>21</v>
      </c>
      <c r="AH4" s="24">
        <v>22</v>
      </c>
      <c r="AI4" s="24">
        <v>23</v>
      </c>
      <c r="AJ4" s="24">
        <v>24</v>
      </c>
      <c r="AK4" s="24">
        <v>25</v>
      </c>
      <c r="AL4" s="24">
        <v>26</v>
      </c>
      <c r="AM4" s="24">
        <v>27</v>
      </c>
      <c r="AN4" s="24">
        <v>28</v>
      </c>
      <c r="AO4" s="24">
        <v>29</v>
      </c>
      <c r="AP4" s="24">
        <v>30</v>
      </c>
    </row>
    <row r="5" spans="12:63" s="25" customFormat="1" x14ac:dyDescent="0.2">
      <c r="O5" s="48" t="s">
        <v>14</v>
      </c>
      <c r="P5" s="32"/>
      <c r="Q5" s="24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</row>
    <row r="6" spans="12:63" s="25" customFormat="1" x14ac:dyDescent="0.2">
      <c r="L6" s="676" t="s">
        <v>64</v>
      </c>
      <c r="M6" s="677"/>
      <c r="N6" s="202" t="s">
        <v>114</v>
      </c>
      <c r="O6" s="673" t="s">
        <v>67</v>
      </c>
      <c r="P6" s="674"/>
      <c r="Q6" s="675"/>
      <c r="R6" s="42"/>
      <c r="S6" s="42"/>
      <c r="T6" s="24"/>
      <c r="U6" s="24">
        <v>1</v>
      </c>
      <c r="V6" s="24">
        <v>2</v>
      </c>
      <c r="W6" s="24">
        <v>3</v>
      </c>
      <c r="X6" s="24">
        <v>4</v>
      </c>
      <c r="Y6" s="24">
        <v>5</v>
      </c>
      <c r="Z6" s="24">
        <v>6</v>
      </c>
      <c r="AA6" s="24">
        <v>7</v>
      </c>
      <c r="AB6" s="24">
        <v>8</v>
      </c>
      <c r="AC6" s="24">
        <v>9</v>
      </c>
      <c r="AD6" s="24">
        <v>10</v>
      </c>
      <c r="AE6" s="24">
        <v>11</v>
      </c>
      <c r="AF6" s="24">
        <v>12</v>
      </c>
      <c r="AG6" s="24">
        <v>13</v>
      </c>
      <c r="AH6" s="24">
        <v>14</v>
      </c>
      <c r="AI6" s="24">
        <v>15</v>
      </c>
      <c r="AJ6" s="24">
        <v>16</v>
      </c>
      <c r="AK6" s="24">
        <v>17</v>
      </c>
      <c r="AL6" s="24">
        <v>18</v>
      </c>
      <c r="AM6" s="24">
        <v>19</v>
      </c>
      <c r="AN6" s="24">
        <v>20</v>
      </c>
      <c r="AO6" s="24">
        <v>21</v>
      </c>
      <c r="AP6" s="24">
        <v>22</v>
      </c>
    </row>
    <row r="7" spans="12:63" s="25" customFormat="1" x14ac:dyDescent="0.2">
      <c r="L7" s="333" t="s">
        <v>236</v>
      </c>
      <c r="M7" s="335" t="s">
        <v>237</v>
      </c>
      <c r="N7" s="203" t="s">
        <v>115</v>
      </c>
      <c r="O7" s="44" t="s">
        <v>66</v>
      </c>
      <c r="P7" s="49" t="s">
        <v>68</v>
      </c>
      <c r="Q7" s="43">
        <f>SUM($Q$9:$Q$10)</f>
        <v>0</v>
      </c>
      <c r="R7" s="45" t="s">
        <v>13</v>
      </c>
      <c r="S7" s="46" t="s">
        <v>11</v>
      </c>
      <c r="T7" s="46" t="s">
        <v>164</v>
      </c>
      <c r="U7" s="46" t="s">
        <v>8</v>
      </c>
      <c r="V7" s="46" t="s">
        <v>7</v>
      </c>
      <c r="W7" s="46" t="s">
        <v>159</v>
      </c>
      <c r="X7" s="46" t="s">
        <v>161</v>
      </c>
      <c r="Y7" s="46" t="s">
        <v>160</v>
      </c>
      <c r="Z7" s="46"/>
      <c r="AA7" s="46"/>
      <c r="AB7" s="46" t="s">
        <v>157</v>
      </c>
      <c r="AC7" s="46" t="s">
        <v>158</v>
      </c>
      <c r="AD7" s="46" t="s">
        <v>3</v>
      </c>
      <c r="AE7" s="50" t="s">
        <v>103</v>
      </c>
      <c r="AF7" s="50" t="s">
        <v>4</v>
      </c>
      <c r="AG7" s="50" t="s">
        <v>5</v>
      </c>
      <c r="AH7" s="50" t="s">
        <v>61</v>
      </c>
      <c r="AI7" s="50" t="s">
        <v>162</v>
      </c>
      <c r="AJ7" s="50" t="s">
        <v>6</v>
      </c>
      <c r="AK7" s="46" t="s">
        <v>9</v>
      </c>
      <c r="AL7" s="46" t="s">
        <v>10</v>
      </c>
      <c r="AM7" s="46" t="s">
        <v>28</v>
      </c>
      <c r="AN7" s="46" t="s">
        <v>26</v>
      </c>
      <c r="AO7" s="46"/>
      <c r="AP7" s="171" t="s">
        <v>194</v>
      </c>
      <c r="AR7" s="66"/>
    </row>
    <row r="8" spans="12:63" s="25" customFormat="1" x14ac:dyDescent="0.2">
      <c r="O8" s="24"/>
      <c r="P8" s="24"/>
      <c r="Q8" s="24"/>
      <c r="R8" s="42"/>
      <c r="S8" s="42"/>
      <c r="T8" s="29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</row>
    <row r="9" spans="12:63" s="47" customFormat="1" x14ac:dyDescent="0.2">
      <c r="O9" s="35"/>
      <c r="P9" s="35"/>
      <c r="Q9" s="35">
        <v>0</v>
      </c>
      <c r="R9" s="36"/>
      <c r="S9" s="37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9"/>
      <c r="AF9" s="38"/>
      <c r="AG9" s="52"/>
      <c r="AH9" s="52"/>
      <c r="AI9" s="38"/>
      <c r="AJ9" s="38"/>
      <c r="AK9" s="38"/>
      <c r="AL9" s="38"/>
      <c r="AM9" s="38"/>
      <c r="AN9" s="38"/>
      <c r="AO9" s="38"/>
      <c r="AP9" s="39"/>
    </row>
    <row r="10" spans="12:63" s="25" customFormat="1" x14ac:dyDescent="0.2">
      <c r="M10" s="38" t="str">
        <f t="shared" ref="M10" si="0">IF(LEFT(U10,4)="Agin","X","")</f>
        <v/>
      </c>
      <c r="N10" s="47">
        <f t="shared" ref="N10" si="1">ROUNDDOWN(V10/1000,0)*Q10</f>
        <v>0</v>
      </c>
      <c r="O10" s="47">
        <f>IF(P10=0,0,1+COUNTIF($P$9:$P$10,"&lt;"&amp;$P10))</f>
        <v>0</v>
      </c>
      <c r="P10" s="47">
        <f t="shared" ref="P10" si="2">IF(Q10=1,U10,0)</f>
        <v>0</v>
      </c>
      <c r="Q10" s="47">
        <f>IF(S10=0,0,IF(COUNTIF($U$9:$U10,$U10)=1,1,0))</f>
        <v>0</v>
      </c>
      <c r="R10" s="53">
        <f>ROUNDDOWN(S10,0)</f>
        <v>0</v>
      </c>
      <c r="S10" s="261"/>
      <c r="T10" s="255"/>
      <c r="U10" s="64"/>
      <c r="V10" s="38"/>
      <c r="W10" s="181"/>
      <c r="X10" s="38"/>
      <c r="Y10" s="255"/>
      <c r="Z10" s="38"/>
      <c r="AA10" s="38"/>
      <c r="AB10" s="38"/>
      <c r="AC10" s="38"/>
      <c r="AD10" s="38"/>
      <c r="AE10" s="38"/>
      <c r="AF10" s="47"/>
      <c r="AG10" s="38"/>
      <c r="AH10" s="38"/>
      <c r="AI10"/>
      <c r="AJ10" s="35"/>
      <c r="AK10" s="38"/>
      <c r="AL10" s="1"/>
      <c r="AM10" s="2"/>
      <c r="AN10" s="1"/>
      <c r="AO10" s="1"/>
      <c r="AP10" s="35"/>
      <c r="AQ10" s="38"/>
      <c r="AR10" s="38"/>
      <c r="AS10" s="38"/>
      <c r="AT10" s="39"/>
      <c r="AU10" s="47"/>
      <c r="AV10" s="47"/>
      <c r="AW10" s="47"/>
      <c r="AX10" s="47"/>
      <c r="AY10" s="47"/>
      <c r="AZ10" s="47"/>
      <c r="BA10" s="47"/>
      <c r="BB10" s="47"/>
      <c r="BC10" s="47"/>
      <c r="BD10" s="47"/>
      <c r="BE10" s="47"/>
      <c r="BF10" s="47"/>
      <c r="BG10" s="47"/>
      <c r="BH10" s="47"/>
      <c r="BI10" s="47"/>
      <c r="BJ10" s="47"/>
      <c r="BK10" s="47"/>
    </row>
    <row r="11" spans="12:63" s="25" customFormat="1" x14ac:dyDescent="0.2">
      <c r="O11" s="24"/>
      <c r="P11" s="24"/>
      <c r="Q11" s="24"/>
      <c r="R11" s="42"/>
      <c r="S11" s="41"/>
      <c r="T11" s="42"/>
      <c r="U11" s="42"/>
      <c r="V11" s="42"/>
      <c r="W11" s="42"/>
      <c r="X11" s="42"/>
      <c r="Y11" s="255"/>
      <c r="Z11" s="42"/>
      <c r="AA11" s="42"/>
      <c r="AB11" s="42"/>
      <c r="AC11" s="42"/>
      <c r="AD11" s="42"/>
      <c r="AE11" s="47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7"/>
    </row>
    <row r="12" spans="12:63" x14ac:dyDescent="0.2">
      <c r="Y12" s="255"/>
      <c r="AE12" s="47"/>
      <c r="AQ12" s="29"/>
      <c r="AR12" s="29"/>
      <c r="AS12" s="29"/>
      <c r="AT12" s="47"/>
    </row>
    <row r="13" spans="12:63" x14ac:dyDescent="0.2">
      <c r="Y13" s="255"/>
      <c r="AE13" s="47"/>
      <c r="AQ13" s="29"/>
      <c r="AR13" s="29"/>
      <c r="AS13" s="29"/>
    </row>
    <row r="14" spans="12:63" x14ac:dyDescent="0.2">
      <c r="Y14" s="255"/>
      <c r="AB14" s="47"/>
      <c r="AS14" s="47" t="str">
        <f t="shared" ref="AS14:AS41" si="3">IF(LEFT(T14,5)="Seton","X","")</f>
        <v/>
      </c>
    </row>
    <row r="15" spans="12:63" x14ac:dyDescent="0.2">
      <c r="Y15" s="255"/>
      <c r="AB15" s="47"/>
      <c r="AS15" s="47" t="str">
        <f t="shared" si="3"/>
        <v/>
      </c>
    </row>
    <row r="16" spans="12:63" x14ac:dyDescent="0.2">
      <c r="Y16" s="255"/>
      <c r="AB16" s="47"/>
      <c r="AS16" s="47" t="str">
        <f t="shared" si="3"/>
        <v/>
      </c>
    </row>
    <row r="17" spans="25:45" x14ac:dyDescent="0.2">
      <c r="Y17" s="255"/>
      <c r="AB17" s="47"/>
      <c r="AS17" s="47" t="str">
        <f t="shared" si="3"/>
        <v/>
      </c>
    </row>
    <row r="18" spans="25:45" x14ac:dyDescent="0.2">
      <c r="Y18" s="255"/>
      <c r="AB18" s="47"/>
      <c r="AS18" s="47" t="str">
        <f t="shared" si="3"/>
        <v/>
      </c>
    </row>
    <row r="19" spans="25:45" x14ac:dyDescent="0.2">
      <c r="Y19" s="255"/>
      <c r="AB19" s="47"/>
      <c r="AS19" s="47" t="str">
        <f t="shared" si="3"/>
        <v/>
      </c>
    </row>
    <row r="20" spans="25:45" x14ac:dyDescent="0.2">
      <c r="Y20" s="255"/>
      <c r="AB20" s="47"/>
      <c r="AS20" s="47" t="str">
        <f t="shared" si="3"/>
        <v/>
      </c>
    </row>
    <row r="21" spans="25:45" x14ac:dyDescent="0.2">
      <c r="Y21" s="255"/>
      <c r="AB21" s="47"/>
      <c r="AS21" s="47" t="str">
        <f t="shared" si="3"/>
        <v/>
      </c>
    </row>
    <row r="22" spans="25:45" x14ac:dyDescent="0.2">
      <c r="Y22" s="255"/>
      <c r="AB22" s="47"/>
      <c r="AS22" s="47" t="str">
        <f t="shared" si="3"/>
        <v/>
      </c>
    </row>
    <row r="23" spans="25:45" x14ac:dyDescent="0.2">
      <c r="Y23" s="255"/>
      <c r="AB23" s="47"/>
      <c r="AS23" s="47" t="str">
        <f t="shared" si="3"/>
        <v/>
      </c>
    </row>
    <row r="24" spans="25:45" x14ac:dyDescent="0.2">
      <c r="Y24" s="255"/>
      <c r="AB24" s="47"/>
      <c r="AS24" s="47" t="str">
        <f t="shared" si="3"/>
        <v/>
      </c>
    </row>
    <row r="25" spans="25:45" x14ac:dyDescent="0.2">
      <c r="Y25" s="255"/>
      <c r="AB25" s="47"/>
      <c r="AS25" s="47" t="str">
        <f t="shared" si="3"/>
        <v/>
      </c>
    </row>
    <row r="26" spans="25:45" x14ac:dyDescent="0.2">
      <c r="Y26" s="255"/>
      <c r="AB26" s="47"/>
      <c r="AS26" s="47" t="str">
        <f t="shared" si="3"/>
        <v/>
      </c>
    </row>
    <row r="27" spans="25:45" x14ac:dyDescent="0.2">
      <c r="Y27" s="255"/>
      <c r="AB27" s="47"/>
      <c r="AS27" s="47" t="str">
        <f t="shared" si="3"/>
        <v/>
      </c>
    </row>
    <row r="28" spans="25:45" x14ac:dyDescent="0.2">
      <c r="Y28" s="255"/>
      <c r="AB28" s="47"/>
      <c r="AS28" s="47" t="str">
        <f t="shared" si="3"/>
        <v/>
      </c>
    </row>
    <row r="29" spans="25:45" x14ac:dyDescent="0.2">
      <c r="Y29" s="255"/>
      <c r="AB29" s="47"/>
      <c r="AS29" s="47" t="str">
        <f t="shared" si="3"/>
        <v/>
      </c>
    </row>
    <row r="30" spans="25:45" x14ac:dyDescent="0.2">
      <c r="Y30" s="255"/>
      <c r="AB30" s="47"/>
      <c r="AS30" s="47" t="str">
        <f t="shared" si="3"/>
        <v/>
      </c>
    </row>
    <row r="31" spans="25:45" x14ac:dyDescent="0.2">
      <c r="Y31" s="255"/>
      <c r="AB31" s="47"/>
      <c r="AS31" s="47" t="str">
        <f t="shared" si="3"/>
        <v/>
      </c>
    </row>
    <row r="32" spans="25:45" x14ac:dyDescent="0.2">
      <c r="Y32" s="255"/>
      <c r="AB32" s="47"/>
      <c r="AS32" s="47" t="str">
        <f t="shared" si="3"/>
        <v/>
      </c>
    </row>
    <row r="33" spans="25:45" x14ac:dyDescent="0.2">
      <c r="Y33" s="255"/>
      <c r="AB33" s="47"/>
      <c r="AS33" s="47" t="str">
        <f t="shared" si="3"/>
        <v/>
      </c>
    </row>
    <row r="34" spans="25:45" x14ac:dyDescent="0.2">
      <c r="Y34" s="255"/>
      <c r="AB34" s="47"/>
      <c r="AS34" s="47" t="str">
        <f t="shared" si="3"/>
        <v/>
      </c>
    </row>
    <row r="35" spans="25:45" x14ac:dyDescent="0.2">
      <c r="Y35" s="255"/>
      <c r="AB35" s="47"/>
      <c r="AS35" s="47" t="str">
        <f t="shared" si="3"/>
        <v/>
      </c>
    </row>
    <row r="36" spans="25:45" x14ac:dyDescent="0.2">
      <c r="Y36" s="255"/>
      <c r="AB36" s="47"/>
      <c r="AS36" s="47" t="str">
        <f t="shared" si="3"/>
        <v/>
      </c>
    </row>
    <row r="37" spans="25:45" x14ac:dyDescent="0.2">
      <c r="Y37" s="255"/>
      <c r="AB37" s="47"/>
      <c r="AS37" s="47" t="str">
        <f t="shared" si="3"/>
        <v/>
      </c>
    </row>
    <row r="38" spans="25:45" x14ac:dyDescent="0.2">
      <c r="Y38" s="255"/>
      <c r="AB38" s="47"/>
      <c r="AS38" s="47" t="str">
        <f t="shared" si="3"/>
        <v/>
      </c>
    </row>
    <row r="39" spans="25:45" x14ac:dyDescent="0.2">
      <c r="Y39" s="255"/>
      <c r="AB39" s="47"/>
      <c r="AS39" s="47" t="str">
        <f t="shared" si="3"/>
        <v/>
      </c>
    </row>
    <row r="40" spans="25:45" x14ac:dyDescent="0.2">
      <c r="Y40" s="255"/>
      <c r="AB40" s="47"/>
      <c r="AS40" s="47" t="str">
        <f t="shared" si="3"/>
        <v/>
      </c>
    </row>
    <row r="41" spans="25:45" x14ac:dyDescent="0.2">
      <c r="Y41" s="255"/>
      <c r="AB41" s="47"/>
      <c r="AS41" s="47" t="str">
        <f t="shared" si="3"/>
        <v/>
      </c>
    </row>
    <row r="42" spans="25:45" x14ac:dyDescent="0.2">
      <c r="Y42" s="255"/>
      <c r="AB42" s="47"/>
      <c r="AS42" s="47" t="str">
        <f t="shared" ref="AS42:AS69" si="4">IF(LEFT(T42,5)="Seton","X","")</f>
        <v/>
      </c>
    </row>
    <row r="43" spans="25:45" x14ac:dyDescent="0.2">
      <c r="Y43" s="255"/>
      <c r="AB43" s="47"/>
      <c r="AS43" s="47" t="str">
        <f t="shared" si="4"/>
        <v/>
      </c>
    </row>
    <row r="44" spans="25:45" x14ac:dyDescent="0.2">
      <c r="Y44" s="255"/>
      <c r="AB44" s="47"/>
      <c r="AS44" s="47" t="str">
        <f t="shared" si="4"/>
        <v/>
      </c>
    </row>
    <row r="45" spans="25:45" x14ac:dyDescent="0.2">
      <c r="Y45" s="255"/>
      <c r="AB45" s="47"/>
      <c r="AS45" s="47" t="str">
        <f t="shared" si="4"/>
        <v/>
      </c>
    </row>
    <row r="46" spans="25:45" x14ac:dyDescent="0.2">
      <c r="Y46" s="255"/>
      <c r="AB46" s="47"/>
      <c r="AS46" s="47" t="str">
        <f t="shared" si="4"/>
        <v/>
      </c>
    </row>
    <row r="47" spans="25:45" x14ac:dyDescent="0.2">
      <c r="Y47" s="255"/>
      <c r="AB47" s="47"/>
      <c r="AS47" s="47" t="str">
        <f t="shared" si="4"/>
        <v/>
      </c>
    </row>
    <row r="48" spans="25:45" x14ac:dyDescent="0.2">
      <c r="Y48" s="255"/>
      <c r="AB48" s="47"/>
      <c r="AS48" s="47" t="str">
        <f t="shared" si="4"/>
        <v/>
      </c>
    </row>
    <row r="49" spans="25:45" x14ac:dyDescent="0.2">
      <c r="Y49" s="255"/>
      <c r="AB49" s="47"/>
      <c r="AS49" s="47" t="str">
        <f t="shared" si="4"/>
        <v/>
      </c>
    </row>
    <row r="50" spans="25:45" x14ac:dyDescent="0.2">
      <c r="AB50" s="47"/>
      <c r="AS50" s="47" t="str">
        <f t="shared" si="4"/>
        <v/>
      </c>
    </row>
    <row r="51" spans="25:45" x14ac:dyDescent="0.2">
      <c r="AB51" s="47"/>
      <c r="AS51" s="47" t="str">
        <f t="shared" si="4"/>
        <v/>
      </c>
    </row>
    <row r="52" spans="25:45" x14ac:dyDescent="0.2">
      <c r="AB52" s="47"/>
      <c r="AS52" s="47" t="str">
        <f t="shared" si="4"/>
        <v/>
      </c>
    </row>
    <row r="53" spans="25:45" x14ac:dyDescent="0.2">
      <c r="AB53" s="47"/>
      <c r="AS53" s="47" t="str">
        <f t="shared" si="4"/>
        <v/>
      </c>
    </row>
    <row r="54" spans="25:45" x14ac:dyDescent="0.2">
      <c r="AB54" s="47"/>
      <c r="AS54" s="47" t="str">
        <f t="shared" si="4"/>
        <v/>
      </c>
    </row>
    <row r="55" spans="25:45" x14ac:dyDescent="0.2">
      <c r="AB55" s="47"/>
      <c r="AS55" s="47" t="str">
        <f t="shared" si="4"/>
        <v/>
      </c>
    </row>
    <row r="56" spans="25:45" x14ac:dyDescent="0.2">
      <c r="AB56" s="47"/>
      <c r="AS56" s="47" t="str">
        <f t="shared" si="4"/>
        <v/>
      </c>
    </row>
    <row r="57" spans="25:45" x14ac:dyDescent="0.2">
      <c r="AB57" s="47"/>
      <c r="AS57" s="47" t="str">
        <f t="shared" si="4"/>
        <v/>
      </c>
    </row>
    <row r="58" spans="25:45" x14ac:dyDescent="0.2">
      <c r="AB58" s="47"/>
      <c r="AS58" s="47" t="str">
        <f t="shared" si="4"/>
        <v/>
      </c>
    </row>
    <row r="59" spans="25:45" x14ac:dyDescent="0.2">
      <c r="AB59" s="47"/>
      <c r="AS59" s="47" t="str">
        <f t="shared" si="4"/>
        <v/>
      </c>
    </row>
    <row r="60" spans="25:45" x14ac:dyDescent="0.2">
      <c r="AB60" s="47"/>
      <c r="AS60" s="47" t="str">
        <f t="shared" si="4"/>
        <v/>
      </c>
    </row>
    <row r="61" spans="25:45" x14ac:dyDescent="0.2">
      <c r="AB61" s="47"/>
      <c r="AS61" s="47" t="str">
        <f t="shared" si="4"/>
        <v/>
      </c>
    </row>
    <row r="62" spans="25:45" x14ac:dyDescent="0.2">
      <c r="AB62" s="47"/>
      <c r="AS62" s="47" t="str">
        <f t="shared" si="4"/>
        <v/>
      </c>
    </row>
    <row r="63" spans="25:45" x14ac:dyDescent="0.2">
      <c r="AB63" s="47"/>
      <c r="AS63" s="47" t="str">
        <f t="shared" si="4"/>
        <v/>
      </c>
    </row>
    <row r="64" spans="25:45" x14ac:dyDescent="0.2">
      <c r="AB64" s="47"/>
      <c r="AS64" s="47" t="str">
        <f t="shared" si="4"/>
        <v/>
      </c>
    </row>
    <row r="65" spans="28:45" x14ac:dyDescent="0.2">
      <c r="AB65" s="47"/>
      <c r="AS65" s="47" t="str">
        <f t="shared" si="4"/>
        <v/>
      </c>
    </row>
    <row r="66" spans="28:45" x14ac:dyDescent="0.2">
      <c r="AB66" s="47"/>
      <c r="AS66" s="47" t="str">
        <f t="shared" si="4"/>
        <v/>
      </c>
    </row>
    <row r="67" spans="28:45" x14ac:dyDescent="0.2">
      <c r="AB67" s="47"/>
      <c r="AS67" s="47" t="str">
        <f t="shared" si="4"/>
        <v/>
      </c>
    </row>
    <row r="68" spans="28:45" x14ac:dyDescent="0.2">
      <c r="AB68" s="47"/>
      <c r="AS68" s="47" t="str">
        <f t="shared" si="4"/>
        <v/>
      </c>
    </row>
    <row r="69" spans="28:45" x14ac:dyDescent="0.2">
      <c r="AB69" s="47"/>
      <c r="AS69" s="47" t="str">
        <f t="shared" si="4"/>
        <v/>
      </c>
    </row>
    <row r="70" spans="28:45" x14ac:dyDescent="0.2">
      <c r="AB70" s="47"/>
      <c r="AS70" s="47" t="str">
        <f t="shared" ref="AS70:AS133" si="5">IF(LEFT(T70,5)="Seton","X","")</f>
        <v/>
      </c>
    </row>
    <row r="71" spans="28:45" x14ac:dyDescent="0.2">
      <c r="AB71" s="47"/>
      <c r="AS71" s="47" t="str">
        <f t="shared" si="5"/>
        <v/>
      </c>
    </row>
    <row r="72" spans="28:45" x14ac:dyDescent="0.2">
      <c r="AB72" s="47"/>
      <c r="AS72" s="47" t="str">
        <f t="shared" si="5"/>
        <v/>
      </c>
    </row>
    <row r="73" spans="28:45" x14ac:dyDescent="0.2">
      <c r="AB73" s="47"/>
      <c r="AS73" s="47" t="str">
        <f t="shared" si="5"/>
        <v/>
      </c>
    </row>
    <row r="74" spans="28:45" x14ac:dyDescent="0.2">
      <c r="AB74" s="47"/>
      <c r="AS74" s="47" t="str">
        <f t="shared" si="5"/>
        <v/>
      </c>
    </row>
    <row r="75" spans="28:45" x14ac:dyDescent="0.2">
      <c r="AB75" s="47"/>
      <c r="AS75" s="47" t="str">
        <f t="shared" si="5"/>
        <v/>
      </c>
    </row>
    <row r="76" spans="28:45" x14ac:dyDescent="0.2">
      <c r="AB76" s="47"/>
      <c r="AS76" s="47" t="str">
        <f t="shared" si="5"/>
        <v/>
      </c>
    </row>
    <row r="77" spans="28:45" x14ac:dyDescent="0.2">
      <c r="AB77" s="47"/>
      <c r="AS77" s="47" t="str">
        <f t="shared" si="5"/>
        <v/>
      </c>
    </row>
    <row r="78" spans="28:45" x14ac:dyDescent="0.2">
      <c r="AB78" s="47"/>
      <c r="AS78" s="47" t="str">
        <f t="shared" si="5"/>
        <v/>
      </c>
    </row>
    <row r="79" spans="28:45" x14ac:dyDescent="0.2">
      <c r="AB79" s="47"/>
      <c r="AS79" s="47" t="str">
        <f t="shared" si="5"/>
        <v/>
      </c>
    </row>
    <row r="80" spans="28:45" x14ac:dyDescent="0.2">
      <c r="AB80" s="47"/>
      <c r="AS80" s="47" t="str">
        <f t="shared" si="5"/>
        <v/>
      </c>
    </row>
    <row r="81" spans="28:45" x14ac:dyDescent="0.2">
      <c r="AB81" s="47"/>
      <c r="AS81" s="47" t="str">
        <f t="shared" si="5"/>
        <v/>
      </c>
    </row>
    <row r="82" spans="28:45" x14ac:dyDescent="0.2">
      <c r="AB82" s="47"/>
      <c r="AS82" s="47" t="str">
        <f t="shared" si="5"/>
        <v/>
      </c>
    </row>
    <row r="83" spans="28:45" x14ac:dyDescent="0.2">
      <c r="AB83" s="47"/>
      <c r="AS83" s="47" t="str">
        <f t="shared" si="5"/>
        <v/>
      </c>
    </row>
    <row r="84" spans="28:45" x14ac:dyDescent="0.2">
      <c r="AB84" s="47"/>
      <c r="AS84" s="47" t="str">
        <f t="shared" si="5"/>
        <v/>
      </c>
    </row>
    <row r="85" spans="28:45" x14ac:dyDescent="0.2">
      <c r="AB85" s="47"/>
      <c r="AS85" s="47" t="str">
        <f t="shared" si="5"/>
        <v/>
      </c>
    </row>
    <row r="86" spans="28:45" x14ac:dyDescent="0.2">
      <c r="AB86" s="47"/>
      <c r="AS86" s="47" t="str">
        <f t="shared" si="5"/>
        <v/>
      </c>
    </row>
    <row r="87" spans="28:45" x14ac:dyDescent="0.2">
      <c r="AB87" s="47"/>
      <c r="AS87" s="47" t="str">
        <f t="shared" si="5"/>
        <v/>
      </c>
    </row>
    <row r="88" spans="28:45" x14ac:dyDescent="0.2">
      <c r="AB88" s="47"/>
      <c r="AS88" s="47" t="str">
        <f t="shared" si="5"/>
        <v/>
      </c>
    </row>
    <row r="89" spans="28:45" x14ac:dyDescent="0.2">
      <c r="AB89" s="47"/>
      <c r="AS89" s="47" t="str">
        <f t="shared" si="5"/>
        <v/>
      </c>
    </row>
    <row r="90" spans="28:45" x14ac:dyDescent="0.2">
      <c r="AB90" s="47"/>
      <c r="AS90" s="47" t="str">
        <f t="shared" si="5"/>
        <v/>
      </c>
    </row>
    <row r="91" spans="28:45" x14ac:dyDescent="0.2">
      <c r="AB91" s="47"/>
      <c r="AS91" s="47" t="str">
        <f t="shared" si="5"/>
        <v/>
      </c>
    </row>
    <row r="92" spans="28:45" x14ac:dyDescent="0.2">
      <c r="AB92" s="47"/>
      <c r="AS92" s="47" t="str">
        <f t="shared" si="5"/>
        <v/>
      </c>
    </row>
    <row r="93" spans="28:45" x14ac:dyDescent="0.2">
      <c r="AB93" s="47"/>
      <c r="AS93" s="47" t="str">
        <f t="shared" si="5"/>
        <v/>
      </c>
    </row>
    <row r="94" spans="28:45" x14ac:dyDescent="0.2">
      <c r="AB94" s="47"/>
      <c r="AS94" s="47" t="str">
        <f t="shared" si="5"/>
        <v/>
      </c>
    </row>
    <row r="95" spans="28:45" x14ac:dyDescent="0.2">
      <c r="AB95" s="47"/>
      <c r="AS95" s="47" t="str">
        <f t="shared" si="5"/>
        <v/>
      </c>
    </row>
    <row r="96" spans="28:45" x14ac:dyDescent="0.2">
      <c r="AB96" s="47"/>
      <c r="AS96" s="47" t="str">
        <f t="shared" si="5"/>
        <v/>
      </c>
    </row>
    <row r="97" spans="28:45" x14ac:dyDescent="0.2">
      <c r="AB97" s="47"/>
      <c r="AS97" s="47" t="str">
        <f t="shared" si="5"/>
        <v/>
      </c>
    </row>
    <row r="98" spans="28:45" x14ac:dyDescent="0.2">
      <c r="AB98" s="47"/>
      <c r="AS98" s="47" t="str">
        <f t="shared" si="5"/>
        <v/>
      </c>
    </row>
    <row r="99" spans="28:45" x14ac:dyDescent="0.2">
      <c r="AB99" s="47"/>
      <c r="AS99" s="47" t="str">
        <f t="shared" si="5"/>
        <v/>
      </c>
    </row>
    <row r="100" spans="28:45" x14ac:dyDescent="0.2">
      <c r="AB100" s="47"/>
      <c r="AS100" s="47" t="str">
        <f t="shared" si="5"/>
        <v/>
      </c>
    </row>
    <row r="101" spans="28:45" x14ac:dyDescent="0.2">
      <c r="AB101" s="47"/>
      <c r="AS101" s="47" t="str">
        <f t="shared" si="5"/>
        <v/>
      </c>
    </row>
    <row r="102" spans="28:45" x14ac:dyDescent="0.2">
      <c r="AB102" s="47"/>
      <c r="AS102" s="47" t="str">
        <f t="shared" si="5"/>
        <v/>
      </c>
    </row>
    <row r="103" spans="28:45" x14ac:dyDescent="0.2">
      <c r="AB103" s="47"/>
      <c r="AS103" s="47" t="str">
        <f t="shared" si="5"/>
        <v/>
      </c>
    </row>
    <row r="104" spans="28:45" x14ac:dyDescent="0.2">
      <c r="AB104" s="47"/>
      <c r="AS104" s="47" t="str">
        <f t="shared" si="5"/>
        <v/>
      </c>
    </row>
    <row r="105" spans="28:45" x14ac:dyDescent="0.2">
      <c r="AB105" s="47"/>
      <c r="AS105" s="47" t="str">
        <f t="shared" si="5"/>
        <v/>
      </c>
    </row>
    <row r="106" spans="28:45" x14ac:dyDescent="0.2">
      <c r="AB106" s="47"/>
      <c r="AS106" s="47" t="str">
        <f t="shared" si="5"/>
        <v/>
      </c>
    </row>
    <row r="107" spans="28:45" x14ac:dyDescent="0.2">
      <c r="AB107" s="47"/>
      <c r="AS107" s="47" t="str">
        <f t="shared" si="5"/>
        <v/>
      </c>
    </row>
    <row r="108" spans="28:45" x14ac:dyDescent="0.2">
      <c r="AB108" s="47"/>
      <c r="AS108" s="47" t="str">
        <f t="shared" si="5"/>
        <v/>
      </c>
    </row>
    <row r="109" spans="28:45" x14ac:dyDescent="0.2">
      <c r="AB109" s="47"/>
      <c r="AS109" s="47" t="str">
        <f t="shared" si="5"/>
        <v/>
      </c>
    </row>
    <row r="110" spans="28:45" x14ac:dyDescent="0.2">
      <c r="AB110" s="47"/>
      <c r="AS110" s="47" t="str">
        <f t="shared" si="5"/>
        <v/>
      </c>
    </row>
    <row r="111" spans="28:45" x14ac:dyDescent="0.2">
      <c r="AB111" s="47"/>
      <c r="AS111" s="47" t="str">
        <f t="shared" si="5"/>
        <v/>
      </c>
    </row>
    <row r="112" spans="28:45" x14ac:dyDescent="0.2">
      <c r="AB112" s="47"/>
      <c r="AS112" s="47" t="str">
        <f t="shared" si="5"/>
        <v/>
      </c>
    </row>
    <row r="113" spans="28:45" x14ac:dyDescent="0.2">
      <c r="AB113" s="47"/>
      <c r="AS113" s="47" t="str">
        <f t="shared" si="5"/>
        <v/>
      </c>
    </row>
    <row r="114" spans="28:45" x14ac:dyDescent="0.2">
      <c r="AB114" s="47"/>
      <c r="AS114" s="47" t="str">
        <f t="shared" si="5"/>
        <v/>
      </c>
    </row>
    <row r="115" spans="28:45" x14ac:dyDescent="0.2">
      <c r="AB115" s="47"/>
      <c r="AS115" s="47" t="str">
        <f t="shared" si="5"/>
        <v/>
      </c>
    </row>
    <row r="116" spans="28:45" x14ac:dyDescent="0.2">
      <c r="AB116" s="47"/>
      <c r="AS116" s="47" t="str">
        <f t="shared" si="5"/>
        <v/>
      </c>
    </row>
    <row r="117" spans="28:45" x14ac:dyDescent="0.2">
      <c r="AB117" s="47"/>
      <c r="AS117" s="47" t="str">
        <f t="shared" si="5"/>
        <v/>
      </c>
    </row>
    <row r="118" spans="28:45" x14ac:dyDescent="0.2">
      <c r="AB118" s="47"/>
      <c r="AS118" s="47" t="str">
        <f t="shared" si="5"/>
        <v/>
      </c>
    </row>
    <row r="119" spans="28:45" x14ac:dyDescent="0.2">
      <c r="AB119" s="47"/>
      <c r="AS119" s="47" t="str">
        <f t="shared" si="5"/>
        <v/>
      </c>
    </row>
    <row r="120" spans="28:45" x14ac:dyDescent="0.2">
      <c r="AB120" s="47"/>
      <c r="AS120" s="47" t="str">
        <f t="shared" si="5"/>
        <v/>
      </c>
    </row>
    <row r="121" spans="28:45" x14ac:dyDescent="0.2">
      <c r="AB121" s="47"/>
      <c r="AS121" s="47" t="str">
        <f t="shared" si="5"/>
        <v/>
      </c>
    </row>
    <row r="122" spans="28:45" x14ac:dyDescent="0.2">
      <c r="AB122" s="47"/>
      <c r="AS122" s="47" t="str">
        <f t="shared" si="5"/>
        <v/>
      </c>
    </row>
    <row r="123" spans="28:45" x14ac:dyDescent="0.2">
      <c r="AB123" s="47"/>
      <c r="AS123" s="47" t="str">
        <f t="shared" si="5"/>
        <v/>
      </c>
    </row>
    <row r="124" spans="28:45" x14ac:dyDescent="0.2">
      <c r="AB124" s="47"/>
      <c r="AS124" s="47" t="str">
        <f t="shared" si="5"/>
        <v/>
      </c>
    </row>
    <row r="125" spans="28:45" x14ac:dyDescent="0.2">
      <c r="AB125" s="47"/>
      <c r="AS125" s="47" t="str">
        <f t="shared" si="5"/>
        <v/>
      </c>
    </row>
    <row r="126" spans="28:45" x14ac:dyDescent="0.2">
      <c r="AB126" s="47"/>
      <c r="AS126" s="47" t="str">
        <f t="shared" si="5"/>
        <v/>
      </c>
    </row>
    <row r="127" spans="28:45" x14ac:dyDescent="0.2">
      <c r="AB127" s="47"/>
      <c r="AS127" s="47" t="str">
        <f t="shared" si="5"/>
        <v/>
      </c>
    </row>
    <row r="128" spans="28:45" x14ac:dyDescent="0.2">
      <c r="AB128" s="47"/>
      <c r="AS128" s="47" t="str">
        <f t="shared" si="5"/>
        <v/>
      </c>
    </row>
    <row r="129" spans="28:45" x14ac:dyDescent="0.2">
      <c r="AB129" s="47"/>
      <c r="AS129" s="47" t="str">
        <f t="shared" si="5"/>
        <v/>
      </c>
    </row>
    <row r="130" spans="28:45" x14ac:dyDescent="0.2">
      <c r="AB130" s="47"/>
      <c r="AS130" s="47" t="str">
        <f t="shared" si="5"/>
        <v/>
      </c>
    </row>
    <row r="131" spans="28:45" x14ac:dyDescent="0.2">
      <c r="AB131" s="47"/>
      <c r="AS131" s="47" t="str">
        <f t="shared" si="5"/>
        <v/>
      </c>
    </row>
    <row r="132" spans="28:45" x14ac:dyDescent="0.2">
      <c r="AB132" s="47"/>
      <c r="AS132" s="47" t="str">
        <f t="shared" si="5"/>
        <v/>
      </c>
    </row>
    <row r="133" spans="28:45" x14ac:dyDescent="0.2">
      <c r="AB133" s="47"/>
      <c r="AS133" s="47" t="str">
        <f t="shared" si="5"/>
        <v/>
      </c>
    </row>
    <row r="134" spans="28:45" x14ac:dyDescent="0.2">
      <c r="AB134" s="47"/>
      <c r="AS134" s="47" t="str">
        <f t="shared" ref="AS134:AS197" si="6">IF(LEFT(T134,5)="Seton","X","")</f>
        <v/>
      </c>
    </row>
    <row r="135" spans="28:45" x14ac:dyDescent="0.2">
      <c r="AB135" s="47"/>
      <c r="AS135" s="47" t="str">
        <f t="shared" si="6"/>
        <v/>
      </c>
    </row>
    <row r="136" spans="28:45" x14ac:dyDescent="0.2">
      <c r="AB136" s="47"/>
      <c r="AS136" s="47" t="str">
        <f t="shared" si="6"/>
        <v/>
      </c>
    </row>
    <row r="137" spans="28:45" x14ac:dyDescent="0.2">
      <c r="AB137" s="47"/>
      <c r="AS137" s="47" t="str">
        <f t="shared" si="6"/>
        <v/>
      </c>
    </row>
    <row r="138" spans="28:45" x14ac:dyDescent="0.2">
      <c r="AB138" s="47"/>
      <c r="AS138" s="47" t="str">
        <f t="shared" si="6"/>
        <v/>
      </c>
    </row>
    <row r="139" spans="28:45" x14ac:dyDescent="0.2">
      <c r="AB139" s="47"/>
      <c r="AS139" s="47" t="str">
        <f t="shared" si="6"/>
        <v/>
      </c>
    </row>
    <row r="140" spans="28:45" x14ac:dyDescent="0.2">
      <c r="AB140" s="47"/>
      <c r="AS140" s="47" t="str">
        <f t="shared" si="6"/>
        <v/>
      </c>
    </row>
    <row r="141" spans="28:45" x14ac:dyDescent="0.2">
      <c r="AB141" s="47"/>
      <c r="AS141" s="47" t="str">
        <f t="shared" si="6"/>
        <v/>
      </c>
    </row>
    <row r="142" spans="28:45" x14ac:dyDescent="0.2">
      <c r="AB142" s="47"/>
      <c r="AS142" s="47" t="str">
        <f t="shared" si="6"/>
        <v/>
      </c>
    </row>
    <row r="143" spans="28:45" x14ac:dyDescent="0.2">
      <c r="AB143" s="47"/>
      <c r="AS143" s="47" t="str">
        <f t="shared" si="6"/>
        <v/>
      </c>
    </row>
    <row r="144" spans="28:45" x14ac:dyDescent="0.2">
      <c r="AB144" s="47"/>
      <c r="AS144" s="47" t="str">
        <f t="shared" si="6"/>
        <v/>
      </c>
    </row>
    <row r="145" spans="28:45" x14ac:dyDescent="0.2">
      <c r="AB145" s="47"/>
      <c r="AS145" s="47" t="str">
        <f t="shared" si="6"/>
        <v/>
      </c>
    </row>
    <row r="146" spans="28:45" x14ac:dyDescent="0.2">
      <c r="AB146" s="47"/>
      <c r="AS146" s="47" t="str">
        <f t="shared" si="6"/>
        <v/>
      </c>
    </row>
    <row r="147" spans="28:45" x14ac:dyDescent="0.2">
      <c r="AB147" s="47"/>
      <c r="AS147" s="47" t="str">
        <f t="shared" si="6"/>
        <v/>
      </c>
    </row>
    <row r="148" spans="28:45" x14ac:dyDescent="0.2">
      <c r="AB148" s="47"/>
      <c r="AS148" s="47" t="str">
        <f t="shared" si="6"/>
        <v/>
      </c>
    </row>
    <row r="149" spans="28:45" x14ac:dyDescent="0.2">
      <c r="AB149" s="47"/>
      <c r="AS149" s="47" t="str">
        <f t="shared" si="6"/>
        <v/>
      </c>
    </row>
    <row r="150" spans="28:45" x14ac:dyDescent="0.2">
      <c r="AB150" s="47"/>
      <c r="AS150" s="47" t="str">
        <f t="shared" si="6"/>
        <v/>
      </c>
    </row>
    <row r="151" spans="28:45" x14ac:dyDescent="0.2">
      <c r="AB151" s="47"/>
      <c r="AS151" s="47" t="str">
        <f t="shared" si="6"/>
        <v/>
      </c>
    </row>
    <row r="152" spans="28:45" x14ac:dyDescent="0.2">
      <c r="AB152" s="47"/>
      <c r="AS152" s="47" t="str">
        <f t="shared" si="6"/>
        <v/>
      </c>
    </row>
    <row r="153" spans="28:45" x14ac:dyDescent="0.2">
      <c r="AB153" s="47"/>
      <c r="AS153" s="47" t="str">
        <f t="shared" si="6"/>
        <v/>
      </c>
    </row>
    <row r="154" spans="28:45" x14ac:dyDescent="0.2">
      <c r="AB154" s="47"/>
      <c r="AS154" s="47" t="str">
        <f t="shared" si="6"/>
        <v/>
      </c>
    </row>
    <row r="155" spans="28:45" x14ac:dyDescent="0.2">
      <c r="AB155" s="47"/>
      <c r="AS155" s="47" t="str">
        <f t="shared" si="6"/>
        <v/>
      </c>
    </row>
    <row r="156" spans="28:45" x14ac:dyDescent="0.2">
      <c r="AB156" s="47"/>
      <c r="AS156" s="47" t="str">
        <f t="shared" si="6"/>
        <v/>
      </c>
    </row>
    <row r="157" spans="28:45" x14ac:dyDescent="0.2">
      <c r="AB157" s="47"/>
      <c r="AS157" s="47" t="str">
        <f t="shared" si="6"/>
        <v/>
      </c>
    </row>
    <row r="158" spans="28:45" x14ac:dyDescent="0.2">
      <c r="AB158" s="47"/>
      <c r="AS158" s="47" t="str">
        <f t="shared" si="6"/>
        <v/>
      </c>
    </row>
    <row r="159" spans="28:45" x14ac:dyDescent="0.2">
      <c r="AB159" s="47"/>
      <c r="AS159" s="47" t="str">
        <f t="shared" si="6"/>
        <v/>
      </c>
    </row>
    <row r="160" spans="28:45" x14ac:dyDescent="0.2">
      <c r="AB160" s="47"/>
      <c r="AS160" s="47" t="str">
        <f t="shared" si="6"/>
        <v/>
      </c>
    </row>
    <row r="161" spans="28:45" x14ac:dyDescent="0.2">
      <c r="AB161" s="47"/>
      <c r="AS161" s="47" t="str">
        <f t="shared" si="6"/>
        <v/>
      </c>
    </row>
    <row r="162" spans="28:45" x14ac:dyDescent="0.2">
      <c r="AB162" s="47"/>
      <c r="AS162" s="47" t="str">
        <f t="shared" si="6"/>
        <v/>
      </c>
    </row>
    <row r="163" spans="28:45" x14ac:dyDescent="0.2">
      <c r="AB163" s="47"/>
      <c r="AS163" s="47" t="str">
        <f t="shared" si="6"/>
        <v/>
      </c>
    </row>
    <row r="164" spans="28:45" x14ac:dyDescent="0.2">
      <c r="AB164" s="47"/>
      <c r="AS164" s="47" t="str">
        <f t="shared" si="6"/>
        <v/>
      </c>
    </row>
    <row r="165" spans="28:45" x14ac:dyDescent="0.2">
      <c r="AB165" s="47"/>
      <c r="AS165" s="47" t="str">
        <f t="shared" si="6"/>
        <v/>
      </c>
    </row>
    <row r="166" spans="28:45" x14ac:dyDescent="0.2">
      <c r="AB166" s="47"/>
      <c r="AS166" s="47" t="str">
        <f t="shared" si="6"/>
        <v/>
      </c>
    </row>
    <row r="167" spans="28:45" x14ac:dyDescent="0.2">
      <c r="AB167" s="47"/>
      <c r="AS167" s="47" t="str">
        <f t="shared" si="6"/>
        <v/>
      </c>
    </row>
    <row r="168" spans="28:45" x14ac:dyDescent="0.2">
      <c r="AB168" s="47"/>
      <c r="AS168" s="47" t="str">
        <f t="shared" si="6"/>
        <v/>
      </c>
    </row>
    <row r="169" spans="28:45" x14ac:dyDescent="0.2">
      <c r="AB169" s="47"/>
      <c r="AS169" s="47" t="str">
        <f t="shared" si="6"/>
        <v/>
      </c>
    </row>
    <row r="170" spans="28:45" x14ac:dyDescent="0.2">
      <c r="AB170" s="47"/>
      <c r="AS170" s="47" t="str">
        <f t="shared" si="6"/>
        <v/>
      </c>
    </row>
    <row r="171" spans="28:45" x14ac:dyDescent="0.2">
      <c r="AB171" s="47"/>
      <c r="AS171" s="47" t="str">
        <f t="shared" si="6"/>
        <v/>
      </c>
    </row>
    <row r="172" spans="28:45" x14ac:dyDescent="0.2">
      <c r="AB172" s="47"/>
      <c r="AS172" s="47" t="str">
        <f t="shared" si="6"/>
        <v/>
      </c>
    </row>
    <row r="173" spans="28:45" x14ac:dyDescent="0.2">
      <c r="AB173" s="47"/>
      <c r="AS173" s="47" t="str">
        <f t="shared" si="6"/>
        <v/>
      </c>
    </row>
    <row r="174" spans="28:45" x14ac:dyDescent="0.2">
      <c r="AB174" s="47"/>
      <c r="AS174" s="47" t="str">
        <f t="shared" si="6"/>
        <v/>
      </c>
    </row>
    <row r="175" spans="28:45" x14ac:dyDescent="0.2">
      <c r="AB175" s="47"/>
      <c r="AS175" s="47" t="str">
        <f t="shared" si="6"/>
        <v/>
      </c>
    </row>
    <row r="176" spans="28:45" x14ac:dyDescent="0.2">
      <c r="AB176" s="47"/>
      <c r="AS176" s="47" t="str">
        <f t="shared" si="6"/>
        <v/>
      </c>
    </row>
    <row r="177" spans="28:45" x14ac:dyDescent="0.2">
      <c r="AB177" s="47"/>
      <c r="AS177" s="47" t="str">
        <f t="shared" si="6"/>
        <v/>
      </c>
    </row>
    <row r="178" spans="28:45" x14ac:dyDescent="0.2">
      <c r="AB178" s="47"/>
      <c r="AS178" s="47" t="str">
        <f t="shared" si="6"/>
        <v/>
      </c>
    </row>
    <row r="179" spans="28:45" x14ac:dyDescent="0.2">
      <c r="AB179" s="47"/>
      <c r="AS179" s="47" t="str">
        <f t="shared" si="6"/>
        <v/>
      </c>
    </row>
    <row r="180" spans="28:45" x14ac:dyDescent="0.2">
      <c r="AB180" s="47"/>
      <c r="AS180" s="47" t="str">
        <f t="shared" si="6"/>
        <v/>
      </c>
    </row>
    <row r="181" spans="28:45" x14ac:dyDescent="0.2">
      <c r="AB181" s="47"/>
      <c r="AS181" s="47" t="str">
        <f t="shared" si="6"/>
        <v/>
      </c>
    </row>
    <row r="182" spans="28:45" x14ac:dyDescent="0.2">
      <c r="AB182" s="47"/>
      <c r="AS182" s="47" t="str">
        <f t="shared" si="6"/>
        <v/>
      </c>
    </row>
    <row r="183" spans="28:45" x14ac:dyDescent="0.2">
      <c r="AB183" s="47"/>
      <c r="AS183" s="47" t="str">
        <f t="shared" si="6"/>
        <v/>
      </c>
    </row>
    <row r="184" spans="28:45" x14ac:dyDescent="0.2">
      <c r="AB184" s="47"/>
      <c r="AS184" s="47" t="str">
        <f t="shared" si="6"/>
        <v/>
      </c>
    </row>
    <row r="185" spans="28:45" x14ac:dyDescent="0.2">
      <c r="AB185" s="47"/>
      <c r="AS185" s="47" t="str">
        <f t="shared" si="6"/>
        <v/>
      </c>
    </row>
    <row r="186" spans="28:45" x14ac:dyDescent="0.2">
      <c r="AB186" s="47"/>
      <c r="AS186" s="47" t="str">
        <f t="shared" si="6"/>
        <v/>
      </c>
    </row>
    <row r="187" spans="28:45" x14ac:dyDescent="0.2">
      <c r="AB187" s="47"/>
      <c r="AS187" s="47" t="str">
        <f t="shared" si="6"/>
        <v/>
      </c>
    </row>
    <row r="188" spans="28:45" x14ac:dyDescent="0.2">
      <c r="AB188" s="47"/>
      <c r="AS188" s="47" t="str">
        <f t="shared" si="6"/>
        <v/>
      </c>
    </row>
    <row r="189" spans="28:45" x14ac:dyDescent="0.2">
      <c r="AB189" s="47"/>
      <c r="AS189" s="47" t="str">
        <f t="shared" si="6"/>
        <v/>
      </c>
    </row>
    <row r="190" spans="28:45" x14ac:dyDescent="0.2">
      <c r="AB190" s="47"/>
      <c r="AS190" s="47" t="str">
        <f t="shared" si="6"/>
        <v/>
      </c>
    </row>
    <row r="191" spans="28:45" x14ac:dyDescent="0.2">
      <c r="AB191" s="47"/>
      <c r="AS191" s="47" t="str">
        <f t="shared" si="6"/>
        <v/>
      </c>
    </row>
    <row r="192" spans="28:45" x14ac:dyDescent="0.2">
      <c r="AB192" s="47"/>
      <c r="AS192" s="47" t="str">
        <f t="shared" si="6"/>
        <v/>
      </c>
    </row>
    <row r="193" spans="28:45" x14ac:dyDescent="0.2">
      <c r="AB193" s="47"/>
      <c r="AS193" s="47" t="str">
        <f t="shared" si="6"/>
        <v/>
      </c>
    </row>
    <row r="194" spans="28:45" x14ac:dyDescent="0.2">
      <c r="AB194" s="47"/>
      <c r="AS194" s="47" t="str">
        <f t="shared" si="6"/>
        <v/>
      </c>
    </row>
    <row r="195" spans="28:45" x14ac:dyDescent="0.2">
      <c r="AB195" s="47"/>
      <c r="AS195" s="47" t="str">
        <f t="shared" si="6"/>
        <v/>
      </c>
    </row>
    <row r="196" spans="28:45" x14ac:dyDescent="0.2">
      <c r="AB196" s="47"/>
      <c r="AS196" s="47" t="str">
        <f t="shared" si="6"/>
        <v/>
      </c>
    </row>
    <row r="197" spans="28:45" x14ac:dyDescent="0.2">
      <c r="AB197" s="47"/>
      <c r="AS197" s="47" t="str">
        <f t="shared" si="6"/>
        <v/>
      </c>
    </row>
    <row r="198" spans="28:45" x14ac:dyDescent="0.2">
      <c r="AB198" s="47"/>
      <c r="AS198" s="47" t="str">
        <f t="shared" ref="AS198:AS261" si="7">IF(LEFT(T198,5)="Seton","X","")</f>
        <v/>
      </c>
    </row>
    <row r="199" spans="28:45" x14ac:dyDescent="0.2">
      <c r="AB199" s="47"/>
      <c r="AS199" s="47" t="str">
        <f t="shared" si="7"/>
        <v/>
      </c>
    </row>
    <row r="200" spans="28:45" x14ac:dyDescent="0.2">
      <c r="AB200" s="47"/>
      <c r="AS200" s="47" t="str">
        <f t="shared" si="7"/>
        <v/>
      </c>
    </row>
    <row r="201" spans="28:45" x14ac:dyDescent="0.2">
      <c r="AB201" s="47"/>
      <c r="AS201" s="47" t="str">
        <f t="shared" si="7"/>
        <v/>
      </c>
    </row>
    <row r="202" spans="28:45" x14ac:dyDescent="0.2">
      <c r="AB202" s="47"/>
      <c r="AS202" s="47" t="str">
        <f t="shared" si="7"/>
        <v/>
      </c>
    </row>
    <row r="203" spans="28:45" x14ac:dyDescent="0.2">
      <c r="AB203" s="47"/>
      <c r="AS203" s="47" t="str">
        <f t="shared" si="7"/>
        <v/>
      </c>
    </row>
    <row r="204" spans="28:45" x14ac:dyDescent="0.2">
      <c r="AB204" s="47"/>
      <c r="AS204" s="47" t="str">
        <f t="shared" si="7"/>
        <v/>
      </c>
    </row>
    <row r="205" spans="28:45" x14ac:dyDescent="0.2">
      <c r="AB205" s="47"/>
      <c r="AS205" s="47" t="str">
        <f t="shared" si="7"/>
        <v/>
      </c>
    </row>
    <row r="206" spans="28:45" x14ac:dyDescent="0.2">
      <c r="AB206" s="47"/>
      <c r="AS206" s="47" t="str">
        <f t="shared" si="7"/>
        <v/>
      </c>
    </row>
    <row r="207" spans="28:45" x14ac:dyDescent="0.2">
      <c r="AB207" s="47"/>
      <c r="AS207" s="47" t="str">
        <f t="shared" si="7"/>
        <v/>
      </c>
    </row>
    <row r="208" spans="28:45" x14ac:dyDescent="0.2">
      <c r="AB208" s="47"/>
      <c r="AS208" s="47" t="str">
        <f t="shared" si="7"/>
        <v/>
      </c>
    </row>
    <row r="209" spans="28:45" x14ac:dyDescent="0.2">
      <c r="AB209" s="47"/>
      <c r="AS209" s="47" t="str">
        <f t="shared" si="7"/>
        <v/>
      </c>
    </row>
    <row r="210" spans="28:45" x14ac:dyDescent="0.2">
      <c r="AB210" s="47"/>
      <c r="AS210" s="47" t="str">
        <f t="shared" si="7"/>
        <v/>
      </c>
    </row>
    <row r="211" spans="28:45" x14ac:dyDescent="0.2">
      <c r="AB211" s="47"/>
      <c r="AS211" s="47" t="str">
        <f t="shared" si="7"/>
        <v/>
      </c>
    </row>
    <row r="212" spans="28:45" x14ac:dyDescent="0.2">
      <c r="AB212" s="47"/>
      <c r="AS212" s="47" t="str">
        <f t="shared" si="7"/>
        <v/>
      </c>
    </row>
    <row r="213" spans="28:45" x14ac:dyDescent="0.2">
      <c r="AB213" s="47"/>
      <c r="AS213" s="47" t="str">
        <f t="shared" si="7"/>
        <v/>
      </c>
    </row>
    <row r="214" spans="28:45" x14ac:dyDescent="0.2">
      <c r="AB214" s="47"/>
      <c r="AS214" s="47" t="str">
        <f t="shared" si="7"/>
        <v/>
      </c>
    </row>
    <row r="215" spans="28:45" x14ac:dyDescent="0.2">
      <c r="AB215" s="47"/>
      <c r="AS215" s="47" t="str">
        <f t="shared" si="7"/>
        <v/>
      </c>
    </row>
    <row r="216" spans="28:45" x14ac:dyDescent="0.2">
      <c r="AB216" s="47"/>
      <c r="AS216" s="47" t="str">
        <f t="shared" si="7"/>
        <v/>
      </c>
    </row>
    <row r="217" spans="28:45" x14ac:dyDescent="0.2">
      <c r="AB217" s="47"/>
      <c r="AS217" s="47" t="str">
        <f t="shared" si="7"/>
        <v/>
      </c>
    </row>
    <row r="218" spans="28:45" x14ac:dyDescent="0.2">
      <c r="AB218" s="47"/>
      <c r="AS218" s="47" t="str">
        <f t="shared" si="7"/>
        <v/>
      </c>
    </row>
    <row r="219" spans="28:45" x14ac:dyDescent="0.2">
      <c r="AB219" s="47"/>
      <c r="AS219" s="47" t="str">
        <f t="shared" si="7"/>
        <v/>
      </c>
    </row>
    <row r="220" spans="28:45" x14ac:dyDescent="0.2">
      <c r="AB220" s="47"/>
      <c r="AS220" s="47" t="str">
        <f t="shared" si="7"/>
        <v/>
      </c>
    </row>
    <row r="221" spans="28:45" x14ac:dyDescent="0.2">
      <c r="AB221" s="47"/>
      <c r="AS221" s="47" t="str">
        <f t="shared" si="7"/>
        <v/>
      </c>
    </row>
    <row r="222" spans="28:45" x14ac:dyDescent="0.2">
      <c r="AB222" s="47"/>
      <c r="AS222" s="47" t="str">
        <f t="shared" si="7"/>
        <v/>
      </c>
    </row>
    <row r="223" spans="28:45" x14ac:dyDescent="0.2">
      <c r="AB223" s="47"/>
      <c r="AS223" s="47" t="str">
        <f t="shared" si="7"/>
        <v/>
      </c>
    </row>
    <row r="224" spans="28:45" x14ac:dyDescent="0.2">
      <c r="AB224" s="47"/>
      <c r="AS224" s="47" t="str">
        <f t="shared" si="7"/>
        <v/>
      </c>
    </row>
    <row r="225" spans="28:45" x14ac:dyDescent="0.2">
      <c r="AB225" s="47"/>
      <c r="AS225" s="47" t="str">
        <f t="shared" si="7"/>
        <v/>
      </c>
    </row>
    <row r="226" spans="28:45" x14ac:dyDescent="0.2">
      <c r="AB226" s="47"/>
      <c r="AS226" s="47" t="str">
        <f t="shared" si="7"/>
        <v/>
      </c>
    </row>
    <row r="227" spans="28:45" x14ac:dyDescent="0.2">
      <c r="AB227" s="47"/>
      <c r="AS227" s="47" t="str">
        <f t="shared" si="7"/>
        <v/>
      </c>
    </row>
    <row r="228" spans="28:45" x14ac:dyDescent="0.2">
      <c r="AB228" s="47"/>
      <c r="AS228" s="47" t="str">
        <f t="shared" si="7"/>
        <v/>
      </c>
    </row>
    <row r="229" spans="28:45" x14ac:dyDescent="0.2">
      <c r="AB229" s="47"/>
      <c r="AS229" s="47" t="str">
        <f t="shared" si="7"/>
        <v/>
      </c>
    </row>
    <row r="230" spans="28:45" x14ac:dyDescent="0.2">
      <c r="AB230" s="47"/>
      <c r="AS230" s="47" t="str">
        <f t="shared" si="7"/>
        <v/>
      </c>
    </row>
    <row r="231" spans="28:45" x14ac:dyDescent="0.2">
      <c r="AB231" s="47"/>
      <c r="AS231" s="47" t="str">
        <f t="shared" si="7"/>
        <v/>
      </c>
    </row>
    <row r="232" spans="28:45" x14ac:dyDescent="0.2">
      <c r="AB232" s="47"/>
      <c r="AS232" s="47" t="str">
        <f t="shared" si="7"/>
        <v/>
      </c>
    </row>
    <row r="233" spans="28:45" x14ac:dyDescent="0.2">
      <c r="AB233" s="47"/>
      <c r="AS233" s="47" t="str">
        <f t="shared" si="7"/>
        <v/>
      </c>
    </row>
    <row r="234" spans="28:45" x14ac:dyDescent="0.2">
      <c r="AB234" s="47"/>
      <c r="AS234" s="47" t="str">
        <f t="shared" si="7"/>
        <v/>
      </c>
    </row>
    <row r="235" spans="28:45" x14ac:dyDescent="0.2">
      <c r="AB235" s="47"/>
      <c r="AS235" s="47" t="str">
        <f t="shared" si="7"/>
        <v/>
      </c>
    </row>
    <row r="236" spans="28:45" x14ac:dyDescent="0.2">
      <c r="AB236" s="47"/>
      <c r="AS236" s="47" t="str">
        <f t="shared" si="7"/>
        <v/>
      </c>
    </row>
    <row r="237" spans="28:45" x14ac:dyDescent="0.2">
      <c r="AB237" s="47"/>
      <c r="AS237" s="47" t="str">
        <f t="shared" si="7"/>
        <v/>
      </c>
    </row>
    <row r="238" spans="28:45" x14ac:dyDescent="0.2">
      <c r="AB238" s="47"/>
      <c r="AS238" s="47" t="str">
        <f t="shared" si="7"/>
        <v/>
      </c>
    </row>
    <row r="239" spans="28:45" x14ac:dyDescent="0.2">
      <c r="AB239" s="47"/>
      <c r="AS239" s="47" t="str">
        <f t="shared" si="7"/>
        <v/>
      </c>
    </row>
    <row r="240" spans="28:45" x14ac:dyDescent="0.2">
      <c r="AB240" s="47"/>
      <c r="AS240" s="47" t="str">
        <f t="shared" si="7"/>
        <v/>
      </c>
    </row>
    <row r="241" spans="28:45" x14ac:dyDescent="0.2">
      <c r="AB241" s="47"/>
      <c r="AS241" s="47" t="str">
        <f t="shared" si="7"/>
        <v/>
      </c>
    </row>
    <row r="242" spans="28:45" x14ac:dyDescent="0.2">
      <c r="AB242" s="47"/>
      <c r="AS242" s="47" t="str">
        <f t="shared" si="7"/>
        <v/>
      </c>
    </row>
    <row r="243" spans="28:45" x14ac:dyDescent="0.2">
      <c r="AB243" s="47"/>
      <c r="AS243" s="47" t="str">
        <f t="shared" si="7"/>
        <v/>
      </c>
    </row>
    <row r="244" spans="28:45" x14ac:dyDescent="0.2">
      <c r="AB244" s="47"/>
      <c r="AS244" s="47" t="str">
        <f t="shared" si="7"/>
        <v/>
      </c>
    </row>
    <row r="245" spans="28:45" x14ac:dyDescent="0.2">
      <c r="AB245" s="47"/>
      <c r="AS245" s="47" t="str">
        <f t="shared" si="7"/>
        <v/>
      </c>
    </row>
    <row r="246" spans="28:45" x14ac:dyDescent="0.2">
      <c r="AB246" s="47"/>
      <c r="AS246" s="47" t="str">
        <f t="shared" si="7"/>
        <v/>
      </c>
    </row>
    <row r="247" spans="28:45" x14ac:dyDescent="0.2">
      <c r="AB247" s="47"/>
      <c r="AS247" s="47" t="str">
        <f t="shared" si="7"/>
        <v/>
      </c>
    </row>
    <row r="248" spans="28:45" x14ac:dyDescent="0.2">
      <c r="AB248" s="47"/>
      <c r="AS248" s="47" t="str">
        <f t="shared" si="7"/>
        <v/>
      </c>
    </row>
    <row r="249" spans="28:45" x14ac:dyDescent="0.2">
      <c r="AB249" s="47"/>
      <c r="AS249" s="47" t="str">
        <f t="shared" si="7"/>
        <v/>
      </c>
    </row>
    <row r="250" spans="28:45" x14ac:dyDescent="0.2">
      <c r="AB250" s="47"/>
      <c r="AS250" s="47" t="str">
        <f t="shared" si="7"/>
        <v/>
      </c>
    </row>
    <row r="251" spans="28:45" x14ac:dyDescent="0.2">
      <c r="AB251" s="47"/>
      <c r="AS251" s="47" t="str">
        <f t="shared" si="7"/>
        <v/>
      </c>
    </row>
    <row r="252" spans="28:45" x14ac:dyDescent="0.2">
      <c r="AB252" s="47"/>
      <c r="AS252" s="47" t="str">
        <f t="shared" si="7"/>
        <v/>
      </c>
    </row>
    <row r="253" spans="28:45" x14ac:dyDescent="0.2">
      <c r="AB253" s="47"/>
      <c r="AS253" s="47" t="str">
        <f t="shared" si="7"/>
        <v/>
      </c>
    </row>
    <row r="254" spans="28:45" x14ac:dyDescent="0.2">
      <c r="AB254" s="47"/>
      <c r="AS254" s="47" t="str">
        <f t="shared" si="7"/>
        <v/>
      </c>
    </row>
    <row r="255" spans="28:45" x14ac:dyDescent="0.2">
      <c r="AB255" s="47"/>
      <c r="AS255" s="47" t="str">
        <f t="shared" si="7"/>
        <v/>
      </c>
    </row>
    <row r="256" spans="28:45" x14ac:dyDescent="0.2">
      <c r="AB256" s="47"/>
      <c r="AS256" s="47" t="str">
        <f t="shared" si="7"/>
        <v/>
      </c>
    </row>
    <row r="257" spans="28:45" x14ac:dyDescent="0.2">
      <c r="AB257" s="47"/>
      <c r="AS257" s="47" t="str">
        <f t="shared" si="7"/>
        <v/>
      </c>
    </row>
    <row r="258" spans="28:45" x14ac:dyDescent="0.2">
      <c r="AB258" s="47"/>
      <c r="AS258" s="47" t="str">
        <f t="shared" si="7"/>
        <v/>
      </c>
    </row>
    <row r="259" spans="28:45" x14ac:dyDescent="0.2">
      <c r="AB259" s="47"/>
      <c r="AS259" s="47" t="str">
        <f t="shared" si="7"/>
        <v/>
      </c>
    </row>
    <row r="260" spans="28:45" x14ac:dyDescent="0.2">
      <c r="AB260" s="47"/>
      <c r="AS260" s="47" t="str">
        <f t="shared" si="7"/>
        <v/>
      </c>
    </row>
    <row r="261" spans="28:45" x14ac:dyDescent="0.2">
      <c r="AB261" s="47"/>
      <c r="AS261" s="47" t="str">
        <f t="shared" si="7"/>
        <v/>
      </c>
    </row>
    <row r="262" spans="28:45" x14ac:dyDescent="0.2">
      <c r="AB262" s="47"/>
      <c r="AS262" s="47" t="str">
        <f t="shared" ref="AS262:AS312" si="8">IF(LEFT(T262,5)="Seton","X","")</f>
        <v/>
      </c>
    </row>
    <row r="263" spans="28:45" x14ac:dyDescent="0.2">
      <c r="AB263" s="47"/>
      <c r="AS263" s="47" t="str">
        <f t="shared" si="8"/>
        <v/>
      </c>
    </row>
    <row r="264" spans="28:45" x14ac:dyDescent="0.2">
      <c r="AB264" s="47"/>
      <c r="AS264" s="47" t="str">
        <f t="shared" si="8"/>
        <v/>
      </c>
    </row>
    <row r="265" spans="28:45" x14ac:dyDescent="0.2">
      <c r="AB265" s="47"/>
      <c r="AS265" s="47" t="str">
        <f t="shared" si="8"/>
        <v/>
      </c>
    </row>
    <row r="266" spans="28:45" x14ac:dyDescent="0.2">
      <c r="AB266" s="47"/>
      <c r="AS266" s="47" t="str">
        <f t="shared" si="8"/>
        <v/>
      </c>
    </row>
    <row r="267" spans="28:45" x14ac:dyDescent="0.2">
      <c r="AB267" s="47"/>
      <c r="AS267" s="47" t="str">
        <f t="shared" si="8"/>
        <v/>
      </c>
    </row>
    <row r="268" spans="28:45" x14ac:dyDescent="0.2">
      <c r="AB268" s="47"/>
      <c r="AS268" s="47" t="str">
        <f t="shared" si="8"/>
        <v/>
      </c>
    </row>
    <row r="269" spans="28:45" x14ac:dyDescent="0.2">
      <c r="AB269" s="47"/>
      <c r="AS269" s="47" t="str">
        <f t="shared" si="8"/>
        <v/>
      </c>
    </row>
    <row r="270" spans="28:45" x14ac:dyDescent="0.2">
      <c r="AB270" s="47"/>
      <c r="AS270" s="47" t="str">
        <f t="shared" si="8"/>
        <v/>
      </c>
    </row>
    <row r="271" spans="28:45" x14ac:dyDescent="0.2">
      <c r="AB271" s="47"/>
      <c r="AS271" s="47" t="str">
        <f t="shared" si="8"/>
        <v/>
      </c>
    </row>
    <row r="272" spans="28:45" x14ac:dyDescent="0.2">
      <c r="AB272" s="47"/>
      <c r="AS272" s="47" t="str">
        <f t="shared" si="8"/>
        <v/>
      </c>
    </row>
    <row r="273" spans="28:45" x14ac:dyDescent="0.2">
      <c r="AB273" s="47"/>
      <c r="AS273" s="47" t="str">
        <f t="shared" si="8"/>
        <v/>
      </c>
    </row>
    <row r="274" spans="28:45" x14ac:dyDescent="0.2">
      <c r="AB274" s="47"/>
      <c r="AS274" s="47" t="str">
        <f t="shared" si="8"/>
        <v/>
      </c>
    </row>
    <row r="275" spans="28:45" x14ac:dyDescent="0.2">
      <c r="AB275" s="47"/>
      <c r="AS275" s="47" t="str">
        <f t="shared" si="8"/>
        <v/>
      </c>
    </row>
    <row r="276" spans="28:45" x14ac:dyDescent="0.2">
      <c r="AB276" s="47"/>
      <c r="AS276" s="47" t="str">
        <f t="shared" si="8"/>
        <v/>
      </c>
    </row>
    <row r="277" spans="28:45" x14ac:dyDescent="0.2">
      <c r="AB277" s="47"/>
      <c r="AS277" s="47" t="str">
        <f t="shared" si="8"/>
        <v/>
      </c>
    </row>
    <row r="278" spans="28:45" x14ac:dyDescent="0.2">
      <c r="AB278" s="47"/>
      <c r="AS278" s="47" t="str">
        <f t="shared" si="8"/>
        <v/>
      </c>
    </row>
    <row r="279" spans="28:45" x14ac:dyDescent="0.2">
      <c r="AB279" s="47"/>
      <c r="AS279" s="47" t="str">
        <f t="shared" si="8"/>
        <v/>
      </c>
    </row>
    <row r="280" spans="28:45" x14ac:dyDescent="0.2">
      <c r="AB280" s="47"/>
      <c r="AS280" s="47" t="str">
        <f t="shared" si="8"/>
        <v/>
      </c>
    </row>
    <row r="281" spans="28:45" x14ac:dyDescent="0.2">
      <c r="AB281" s="47"/>
      <c r="AS281" s="47" t="str">
        <f t="shared" si="8"/>
        <v/>
      </c>
    </row>
    <row r="282" spans="28:45" x14ac:dyDescent="0.2">
      <c r="AB282" s="47"/>
      <c r="AS282" s="47" t="str">
        <f t="shared" si="8"/>
        <v/>
      </c>
    </row>
    <row r="283" spans="28:45" x14ac:dyDescent="0.2">
      <c r="AB283" s="47"/>
      <c r="AS283" s="47" t="str">
        <f t="shared" si="8"/>
        <v/>
      </c>
    </row>
    <row r="284" spans="28:45" x14ac:dyDescent="0.2">
      <c r="AB284" s="47"/>
      <c r="AS284" s="47" t="str">
        <f t="shared" si="8"/>
        <v/>
      </c>
    </row>
    <row r="285" spans="28:45" x14ac:dyDescent="0.2">
      <c r="AB285" s="47"/>
      <c r="AS285" s="47" t="str">
        <f t="shared" si="8"/>
        <v/>
      </c>
    </row>
    <row r="286" spans="28:45" x14ac:dyDescent="0.2">
      <c r="AB286" s="47"/>
      <c r="AS286" s="47" t="str">
        <f t="shared" si="8"/>
        <v/>
      </c>
    </row>
    <row r="287" spans="28:45" x14ac:dyDescent="0.2">
      <c r="AB287" s="47"/>
      <c r="AS287" s="47" t="str">
        <f t="shared" si="8"/>
        <v/>
      </c>
    </row>
    <row r="288" spans="28:45" x14ac:dyDescent="0.2">
      <c r="AB288" s="47"/>
      <c r="AS288" s="47" t="str">
        <f t="shared" si="8"/>
        <v/>
      </c>
    </row>
    <row r="289" spans="28:45" x14ac:dyDescent="0.2">
      <c r="AB289" s="47"/>
      <c r="AS289" s="47" t="str">
        <f t="shared" si="8"/>
        <v/>
      </c>
    </row>
    <row r="290" spans="28:45" x14ac:dyDescent="0.2">
      <c r="AB290" s="47"/>
      <c r="AS290" s="47" t="str">
        <f t="shared" si="8"/>
        <v/>
      </c>
    </row>
    <row r="291" spans="28:45" x14ac:dyDescent="0.2">
      <c r="AB291" s="47"/>
      <c r="AS291" s="47" t="str">
        <f t="shared" si="8"/>
        <v/>
      </c>
    </row>
    <row r="292" spans="28:45" x14ac:dyDescent="0.2">
      <c r="AB292" s="47"/>
      <c r="AS292" s="47" t="str">
        <f t="shared" si="8"/>
        <v/>
      </c>
    </row>
    <row r="293" spans="28:45" x14ac:dyDescent="0.2">
      <c r="AB293" s="47"/>
      <c r="AS293" s="47" t="str">
        <f t="shared" si="8"/>
        <v/>
      </c>
    </row>
    <row r="294" spans="28:45" x14ac:dyDescent="0.2">
      <c r="AB294" s="47"/>
      <c r="AS294" s="47" t="str">
        <f t="shared" si="8"/>
        <v/>
      </c>
    </row>
    <row r="295" spans="28:45" x14ac:dyDescent="0.2">
      <c r="AB295" s="47"/>
      <c r="AS295" s="47" t="str">
        <f t="shared" si="8"/>
        <v/>
      </c>
    </row>
    <row r="296" spans="28:45" x14ac:dyDescent="0.2">
      <c r="AB296" s="47"/>
      <c r="AS296" s="47" t="str">
        <f t="shared" si="8"/>
        <v/>
      </c>
    </row>
    <row r="297" spans="28:45" x14ac:dyDescent="0.2">
      <c r="AB297" s="47"/>
      <c r="AS297" s="47" t="str">
        <f t="shared" si="8"/>
        <v/>
      </c>
    </row>
    <row r="298" spans="28:45" x14ac:dyDescent="0.2">
      <c r="AB298" s="47"/>
      <c r="AS298" s="47" t="str">
        <f t="shared" si="8"/>
        <v/>
      </c>
    </row>
    <row r="299" spans="28:45" x14ac:dyDescent="0.2">
      <c r="AB299" s="47"/>
      <c r="AS299" s="47" t="str">
        <f t="shared" si="8"/>
        <v/>
      </c>
    </row>
    <row r="300" spans="28:45" x14ac:dyDescent="0.2">
      <c r="AB300" s="47"/>
      <c r="AS300" s="47" t="str">
        <f t="shared" si="8"/>
        <v/>
      </c>
    </row>
    <row r="301" spans="28:45" x14ac:dyDescent="0.2">
      <c r="AB301" s="47"/>
      <c r="AS301" s="47" t="str">
        <f t="shared" si="8"/>
        <v/>
      </c>
    </row>
    <row r="302" spans="28:45" x14ac:dyDescent="0.2">
      <c r="AB302" s="47"/>
      <c r="AS302" s="47" t="str">
        <f t="shared" si="8"/>
        <v/>
      </c>
    </row>
    <row r="303" spans="28:45" x14ac:dyDescent="0.2">
      <c r="AB303" s="47"/>
      <c r="AS303" s="47" t="str">
        <f t="shared" si="8"/>
        <v/>
      </c>
    </row>
    <row r="304" spans="28:45" x14ac:dyDescent="0.2">
      <c r="AB304" s="47"/>
      <c r="AS304" s="47" t="str">
        <f t="shared" si="8"/>
        <v/>
      </c>
    </row>
    <row r="305" spans="28:45" x14ac:dyDescent="0.2">
      <c r="AB305" s="47"/>
      <c r="AS305" s="47" t="str">
        <f t="shared" si="8"/>
        <v/>
      </c>
    </row>
    <row r="306" spans="28:45" x14ac:dyDescent="0.2">
      <c r="AB306" s="47"/>
      <c r="AS306" s="47" t="str">
        <f t="shared" si="8"/>
        <v/>
      </c>
    </row>
    <row r="307" spans="28:45" x14ac:dyDescent="0.2">
      <c r="AB307" s="47"/>
      <c r="AS307" s="47" t="str">
        <f t="shared" si="8"/>
        <v/>
      </c>
    </row>
    <row r="308" spans="28:45" x14ac:dyDescent="0.2">
      <c r="AB308" s="47"/>
      <c r="AS308" s="47" t="str">
        <f t="shared" si="8"/>
        <v/>
      </c>
    </row>
    <row r="309" spans="28:45" x14ac:dyDescent="0.2">
      <c r="AB309" s="47"/>
      <c r="AS309" s="47" t="str">
        <f t="shared" si="8"/>
        <v/>
      </c>
    </row>
    <row r="310" spans="28:45" x14ac:dyDescent="0.2">
      <c r="AB310" s="47"/>
      <c r="AS310" s="47" t="str">
        <f t="shared" si="8"/>
        <v/>
      </c>
    </row>
    <row r="311" spans="28:45" x14ac:dyDescent="0.2">
      <c r="AB311" s="47"/>
      <c r="AS311" s="47" t="str">
        <f t="shared" si="8"/>
        <v/>
      </c>
    </row>
    <row r="312" spans="28:45" x14ac:dyDescent="0.2">
      <c r="AB312" s="47"/>
      <c r="AS312" s="47" t="str">
        <f t="shared" si="8"/>
        <v/>
      </c>
    </row>
    <row r="313" spans="28:45" x14ac:dyDescent="0.2">
      <c r="AB313" s="47"/>
    </row>
    <row r="314" spans="28:45" x14ac:dyDescent="0.2">
      <c r="AB314" s="47"/>
    </row>
    <row r="315" spans="28:45" x14ac:dyDescent="0.2">
      <c r="AB315" s="47"/>
    </row>
    <row r="316" spans="28:45" x14ac:dyDescent="0.2">
      <c r="AB316" s="47"/>
    </row>
    <row r="317" spans="28:45" x14ac:dyDescent="0.2">
      <c r="AB317" s="47"/>
    </row>
    <row r="318" spans="28:45" x14ac:dyDescent="0.2">
      <c r="AB318" s="47"/>
    </row>
    <row r="319" spans="28:45" x14ac:dyDescent="0.2">
      <c r="AB319" s="47"/>
    </row>
    <row r="320" spans="28:45" x14ac:dyDescent="0.2">
      <c r="AB320" s="47"/>
    </row>
    <row r="321" spans="28:28" x14ac:dyDescent="0.2">
      <c r="AB321" s="47"/>
    </row>
    <row r="322" spans="28:28" x14ac:dyDescent="0.2">
      <c r="AB322" s="47"/>
    </row>
    <row r="323" spans="28:28" x14ac:dyDescent="0.2">
      <c r="AB323" s="47"/>
    </row>
    <row r="324" spans="28:28" x14ac:dyDescent="0.2">
      <c r="AB324" s="47"/>
    </row>
    <row r="325" spans="28:28" x14ac:dyDescent="0.2">
      <c r="AB325" s="47"/>
    </row>
    <row r="326" spans="28:28" x14ac:dyDescent="0.2">
      <c r="AB326" s="47"/>
    </row>
    <row r="327" spans="28:28" x14ac:dyDescent="0.2">
      <c r="AB327" s="47"/>
    </row>
    <row r="328" spans="28:28" x14ac:dyDescent="0.2">
      <c r="AB328" s="47"/>
    </row>
    <row r="329" spans="28:28" x14ac:dyDescent="0.2">
      <c r="AB329" s="47"/>
    </row>
    <row r="330" spans="28:28" x14ac:dyDescent="0.2">
      <c r="AB330" s="47"/>
    </row>
    <row r="331" spans="28:28" x14ac:dyDescent="0.2">
      <c r="AB331" s="47"/>
    </row>
    <row r="332" spans="28:28" x14ac:dyDescent="0.2">
      <c r="AB332" s="47"/>
    </row>
    <row r="333" spans="28:28" x14ac:dyDescent="0.2">
      <c r="AB333" s="47"/>
    </row>
    <row r="334" spans="28:28" x14ac:dyDescent="0.2">
      <c r="AB334" s="47"/>
    </row>
    <row r="335" spans="28:28" x14ac:dyDescent="0.2">
      <c r="AB335" s="47"/>
    </row>
    <row r="336" spans="28:28" x14ac:dyDescent="0.2">
      <c r="AB336" s="47"/>
    </row>
    <row r="337" spans="28:28" x14ac:dyDescent="0.2">
      <c r="AB337" s="47"/>
    </row>
    <row r="338" spans="28:28" x14ac:dyDescent="0.2">
      <c r="AB338" s="47"/>
    </row>
    <row r="339" spans="28:28" x14ac:dyDescent="0.2">
      <c r="AB339" s="47"/>
    </row>
    <row r="340" spans="28:28" x14ac:dyDescent="0.2">
      <c r="AB340" s="47"/>
    </row>
    <row r="341" spans="28:28" x14ac:dyDescent="0.2">
      <c r="AB341" s="47"/>
    </row>
    <row r="342" spans="28:28" x14ac:dyDescent="0.2">
      <c r="AB342" s="47"/>
    </row>
    <row r="343" spans="28:28" x14ac:dyDescent="0.2">
      <c r="AB343" s="47"/>
    </row>
    <row r="344" spans="28:28" x14ac:dyDescent="0.2">
      <c r="AB344" s="47"/>
    </row>
    <row r="345" spans="28:28" x14ac:dyDescent="0.2">
      <c r="AB345" s="47"/>
    </row>
    <row r="346" spans="28:28" x14ac:dyDescent="0.2">
      <c r="AB346" s="47"/>
    </row>
    <row r="347" spans="28:28" x14ac:dyDescent="0.2">
      <c r="AB347" s="47"/>
    </row>
    <row r="348" spans="28:28" x14ac:dyDescent="0.2">
      <c r="AB348" s="47"/>
    </row>
    <row r="349" spans="28:28" x14ac:dyDescent="0.2">
      <c r="AB349" s="47"/>
    </row>
    <row r="350" spans="28:28" x14ac:dyDescent="0.2">
      <c r="AB350" s="47"/>
    </row>
    <row r="351" spans="28:28" x14ac:dyDescent="0.2">
      <c r="AB351" s="47"/>
    </row>
    <row r="352" spans="28:28" x14ac:dyDescent="0.2">
      <c r="AB352" s="47"/>
    </row>
    <row r="353" spans="28:28" x14ac:dyDescent="0.2">
      <c r="AB353" s="47"/>
    </row>
    <row r="354" spans="28:28" x14ac:dyDescent="0.2">
      <c r="AB354" s="47"/>
    </row>
    <row r="355" spans="28:28" x14ac:dyDescent="0.2">
      <c r="AB355" s="47"/>
    </row>
    <row r="356" spans="28:28" x14ac:dyDescent="0.2">
      <c r="AB356" s="47"/>
    </row>
    <row r="357" spans="28:28" x14ac:dyDescent="0.2">
      <c r="AB357" s="47"/>
    </row>
    <row r="358" spans="28:28" x14ac:dyDescent="0.2">
      <c r="AB358" s="47"/>
    </row>
    <row r="359" spans="28:28" x14ac:dyDescent="0.2">
      <c r="AB359" s="47"/>
    </row>
    <row r="360" spans="28:28" x14ac:dyDescent="0.2">
      <c r="AB360" s="47"/>
    </row>
    <row r="361" spans="28:28" x14ac:dyDescent="0.2">
      <c r="AB361" s="47"/>
    </row>
    <row r="362" spans="28:28" x14ac:dyDescent="0.2">
      <c r="AB362" s="47"/>
    </row>
    <row r="363" spans="28:28" x14ac:dyDescent="0.2">
      <c r="AB363" s="47"/>
    </row>
    <row r="364" spans="28:28" x14ac:dyDescent="0.2">
      <c r="AB364" s="47"/>
    </row>
    <row r="365" spans="28:28" x14ac:dyDescent="0.2">
      <c r="AB365" s="47"/>
    </row>
    <row r="366" spans="28:28" x14ac:dyDescent="0.2">
      <c r="AB366" s="47"/>
    </row>
    <row r="367" spans="28:28" x14ac:dyDescent="0.2">
      <c r="AB367" s="47"/>
    </row>
    <row r="368" spans="28:28" x14ac:dyDescent="0.2">
      <c r="AB368" s="47"/>
    </row>
    <row r="369" spans="28:28" x14ac:dyDescent="0.2">
      <c r="AB369" s="47"/>
    </row>
    <row r="370" spans="28:28" x14ac:dyDescent="0.2">
      <c r="AB370" s="47"/>
    </row>
    <row r="371" spans="28:28" x14ac:dyDescent="0.2">
      <c r="AB371" s="47"/>
    </row>
    <row r="372" spans="28:28" x14ac:dyDescent="0.2">
      <c r="AB372" s="47"/>
    </row>
    <row r="373" spans="28:28" x14ac:dyDescent="0.2">
      <c r="AB373" s="47"/>
    </row>
    <row r="374" spans="28:28" x14ac:dyDescent="0.2">
      <c r="AB374" s="47"/>
    </row>
    <row r="375" spans="28:28" x14ac:dyDescent="0.2">
      <c r="AB375" s="47"/>
    </row>
    <row r="376" spans="28:28" x14ac:dyDescent="0.2">
      <c r="AB376" s="47"/>
    </row>
    <row r="377" spans="28:28" x14ac:dyDescent="0.2">
      <c r="AB377" s="47"/>
    </row>
    <row r="378" spans="28:28" x14ac:dyDescent="0.2">
      <c r="AB378" s="47"/>
    </row>
    <row r="379" spans="28:28" x14ac:dyDescent="0.2">
      <c r="AB379" s="47"/>
    </row>
    <row r="380" spans="28:28" x14ac:dyDescent="0.2">
      <c r="AB380" s="47"/>
    </row>
    <row r="381" spans="28:28" x14ac:dyDescent="0.2">
      <c r="AB381" s="47"/>
    </row>
    <row r="382" spans="28:28" x14ac:dyDescent="0.2">
      <c r="AB382" s="47"/>
    </row>
    <row r="383" spans="28:28" x14ac:dyDescent="0.2">
      <c r="AB383" s="47"/>
    </row>
    <row r="384" spans="28:28" x14ac:dyDescent="0.2">
      <c r="AB384" s="47"/>
    </row>
    <row r="385" spans="28:28" x14ac:dyDescent="0.2">
      <c r="AB385" s="47"/>
    </row>
    <row r="386" spans="28:28" x14ac:dyDescent="0.2">
      <c r="AB386" s="47"/>
    </row>
    <row r="387" spans="28:28" x14ac:dyDescent="0.2">
      <c r="AB387" s="47"/>
    </row>
    <row r="388" spans="28:28" x14ac:dyDescent="0.2">
      <c r="AB388" s="47"/>
    </row>
    <row r="389" spans="28:28" x14ac:dyDescent="0.2">
      <c r="AB389" s="47"/>
    </row>
    <row r="390" spans="28:28" x14ac:dyDescent="0.2">
      <c r="AB390" s="47"/>
    </row>
    <row r="391" spans="28:28" x14ac:dyDescent="0.2">
      <c r="AB391" s="47"/>
    </row>
    <row r="392" spans="28:28" x14ac:dyDescent="0.2">
      <c r="AB392" s="47"/>
    </row>
    <row r="393" spans="28:28" x14ac:dyDescent="0.2">
      <c r="AB393" s="47"/>
    </row>
    <row r="394" spans="28:28" x14ac:dyDescent="0.2">
      <c r="AB394" s="47"/>
    </row>
    <row r="395" spans="28:28" x14ac:dyDescent="0.2">
      <c r="AB395" s="47"/>
    </row>
    <row r="396" spans="28:28" x14ac:dyDescent="0.2">
      <c r="AB396" s="47"/>
    </row>
    <row r="397" spans="28:28" x14ac:dyDescent="0.2">
      <c r="AB397" s="47"/>
    </row>
    <row r="398" spans="28:28" x14ac:dyDescent="0.2">
      <c r="AB398" s="47"/>
    </row>
    <row r="399" spans="28:28" x14ac:dyDescent="0.2">
      <c r="AB399" s="47"/>
    </row>
    <row r="400" spans="28:28" x14ac:dyDescent="0.2">
      <c r="AB400" s="47"/>
    </row>
    <row r="401" spans="28:28" x14ac:dyDescent="0.2">
      <c r="AB401" s="47"/>
    </row>
    <row r="402" spans="28:28" x14ac:dyDescent="0.2">
      <c r="AB402" s="47"/>
    </row>
    <row r="403" spans="28:28" x14ac:dyDescent="0.2">
      <c r="AB403" s="47"/>
    </row>
    <row r="404" spans="28:28" x14ac:dyDescent="0.2">
      <c r="AB404" s="47"/>
    </row>
    <row r="405" spans="28:28" x14ac:dyDescent="0.2">
      <c r="AB405" s="47"/>
    </row>
    <row r="406" spans="28:28" x14ac:dyDescent="0.2">
      <c r="AB406" s="47"/>
    </row>
    <row r="407" spans="28:28" x14ac:dyDescent="0.2">
      <c r="AB407" s="47"/>
    </row>
    <row r="408" spans="28:28" x14ac:dyDescent="0.2">
      <c r="AB408" s="47"/>
    </row>
    <row r="409" spans="28:28" x14ac:dyDescent="0.2">
      <c r="AB409" s="47"/>
    </row>
    <row r="410" spans="28:28" x14ac:dyDescent="0.2">
      <c r="AB410" s="47"/>
    </row>
    <row r="411" spans="28:28" x14ac:dyDescent="0.2">
      <c r="AB411" s="47"/>
    </row>
    <row r="412" spans="28:28" x14ac:dyDescent="0.2">
      <c r="AB412" s="47"/>
    </row>
    <row r="413" spans="28:28" x14ac:dyDescent="0.2">
      <c r="AB413" s="47"/>
    </row>
    <row r="414" spans="28:28" x14ac:dyDescent="0.2">
      <c r="AB414" s="47"/>
    </row>
    <row r="415" spans="28:28" x14ac:dyDescent="0.2">
      <c r="AB415" s="47"/>
    </row>
    <row r="416" spans="28:28" x14ac:dyDescent="0.2">
      <c r="AB416" s="47"/>
    </row>
    <row r="417" spans="28:28" x14ac:dyDescent="0.2">
      <c r="AB417" s="47"/>
    </row>
    <row r="418" spans="28:28" x14ac:dyDescent="0.2">
      <c r="AB418" s="47"/>
    </row>
    <row r="419" spans="28:28" x14ac:dyDescent="0.2">
      <c r="AB419" s="47"/>
    </row>
    <row r="420" spans="28:28" x14ac:dyDescent="0.2">
      <c r="AB420" s="47"/>
    </row>
    <row r="421" spans="28:28" x14ac:dyDescent="0.2">
      <c r="AB421" s="47"/>
    </row>
    <row r="422" spans="28:28" x14ac:dyDescent="0.2">
      <c r="AB422" s="47"/>
    </row>
    <row r="423" spans="28:28" x14ac:dyDescent="0.2">
      <c r="AB423" s="47"/>
    </row>
    <row r="424" spans="28:28" x14ac:dyDescent="0.2">
      <c r="AB424" s="47"/>
    </row>
    <row r="425" spans="28:28" x14ac:dyDescent="0.2">
      <c r="AB425" s="47"/>
    </row>
    <row r="426" spans="28:28" x14ac:dyDescent="0.2">
      <c r="AB426" s="47"/>
    </row>
    <row r="427" spans="28:28" x14ac:dyDescent="0.2">
      <c r="AB427" s="47"/>
    </row>
    <row r="428" spans="28:28" x14ac:dyDescent="0.2">
      <c r="AB428" s="47"/>
    </row>
    <row r="429" spans="28:28" x14ac:dyDescent="0.2">
      <c r="AB429" s="47"/>
    </row>
    <row r="430" spans="28:28" x14ac:dyDescent="0.2">
      <c r="AB430" s="47"/>
    </row>
    <row r="431" spans="28:28" x14ac:dyDescent="0.2">
      <c r="AB431" s="47"/>
    </row>
    <row r="432" spans="28:28" x14ac:dyDescent="0.2">
      <c r="AB432" s="47"/>
    </row>
    <row r="433" spans="28:28" x14ac:dyDescent="0.2">
      <c r="AB433" s="47"/>
    </row>
    <row r="434" spans="28:28" x14ac:dyDescent="0.2">
      <c r="AB434" s="47"/>
    </row>
    <row r="435" spans="28:28" x14ac:dyDescent="0.2">
      <c r="AB435" s="47"/>
    </row>
    <row r="436" spans="28:28" x14ac:dyDescent="0.2">
      <c r="AB436" s="47"/>
    </row>
    <row r="437" spans="28:28" x14ac:dyDescent="0.2">
      <c r="AB437" s="47"/>
    </row>
    <row r="438" spans="28:28" x14ac:dyDescent="0.2">
      <c r="AB438" s="47"/>
    </row>
    <row r="439" spans="28:28" x14ac:dyDescent="0.2">
      <c r="AB439" s="47"/>
    </row>
    <row r="440" spans="28:28" x14ac:dyDescent="0.2">
      <c r="AB440" s="47"/>
    </row>
    <row r="441" spans="28:28" x14ac:dyDescent="0.2">
      <c r="AB441" s="47"/>
    </row>
    <row r="442" spans="28:28" x14ac:dyDescent="0.2">
      <c r="AB442" s="47"/>
    </row>
    <row r="443" spans="28:28" x14ac:dyDescent="0.2">
      <c r="AB443" s="47"/>
    </row>
    <row r="444" spans="28:28" x14ac:dyDescent="0.2">
      <c r="AB444" s="47"/>
    </row>
    <row r="445" spans="28:28" x14ac:dyDescent="0.2">
      <c r="AB445" s="47"/>
    </row>
    <row r="446" spans="28:28" x14ac:dyDescent="0.2">
      <c r="AB446" s="47"/>
    </row>
    <row r="447" spans="28:28" x14ac:dyDescent="0.2">
      <c r="AB447" s="47"/>
    </row>
    <row r="448" spans="28:28" x14ac:dyDescent="0.2">
      <c r="AB448" s="47"/>
    </row>
    <row r="449" spans="28:28" x14ac:dyDescent="0.2">
      <c r="AB449" s="47"/>
    </row>
    <row r="450" spans="28:28" x14ac:dyDescent="0.2">
      <c r="AB450" s="47"/>
    </row>
    <row r="451" spans="28:28" x14ac:dyDescent="0.2">
      <c r="AB451" s="47"/>
    </row>
    <row r="452" spans="28:28" x14ac:dyDescent="0.2">
      <c r="AB452" s="47"/>
    </row>
    <row r="453" spans="28:28" x14ac:dyDescent="0.2">
      <c r="AB453" s="47"/>
    </row>
    <row r="454" spans="28:28" x14ac:dyDescent="0.2">
      <c r="AB454" s="47"/>
    </row>
    <row r="455" spans="28:28" x14ac:dyDescent="0.2">
      <c r="AB455" s="47"/>
    </row>
    <row r="456" spans="28:28" x14ac:dyDescent="0.2">
      <c r="AB456" s="47"/>
    </row>
    <row r="457" spans="28:28" x14ac:dyDescent="0.2">
      <c r="AB457" s="47"/>
    </row>
    <row r="458" spans="28:28" x14ac:dyDescent="0.2">
      <c r="AB458" s="47"/>
    </row>
    <row r="459" spans="28:28" x14ac:dyDescent="0.2">
      <c r="AB459" s="47"/>
    </row>
    <row r="460" spans="28:28" x14ac:dyDescent="0.2">
      <c r="AB460" s="47"/>
    </row>
    <row r="461" spans="28:28" x14ac:dyDescent="0.2">
      <c r="AB461" s="47"/>
    </row>
    <row r="462" spans="28:28" x14ac:dyDescent="0.2">
      <c r="AB462" s="47"/>
    </row>
    <row r="463" spans="28:28" x14ac:dyDescent="0.2">
      <c r="AB463" s="47"/>
    </row>
    <row r="464" spans="28:28" x14ac:dyDescent="0.2">
      <c r="AB464" s="47"/>
    </row>
    <row r="465" spans="28:28" x14ac:dyDescent="0.2">
      <c r="AB465" s="47"/>
    </row>
    <row r="466" spans="28:28" x14ac:dyDescent="0.2">
      <c r="AB466" s="47"/>
    </row>
    <row r="467" spans="28:28" x14ac:dyDescent="0.2">
      <c r="AB467" s="47"/>
    </row>
    <row r="468" spans="28:28" x14ac:dyDescent="0.2">
      <c r="AB468" s="47"/>
    </row>
    <row r="469" spans="28:28" x14ac:dyDescent="0.2">
      <c r="AB469" s="47"/>
    </row>
    <row r="470" spans="28:28" x14ac:dyDescent="0.2">
      <c r="AB470" s="47"/>
    </row>
    <row r="471" spans="28:28" x14ac:dyDescent="0.2">
      <c r="AB471" s="47"/>
    </row>
    <row r="472" spans="28:28" x14ac:dyDescent="0.2">
      <c r="AB472" s="47"/>
    </row>
    <row r="473" spans="28:28" x14ac:dyDescent="0.2">
      <c r="AB473" s="47"/>
    </row>
    <row r="474" spans="28:28" x14ac:dyDescent="0.2">
      <c r="AB474" s="47"/>
    </row>
    <row r="475" spans="28:28" x14ac:dyDescent="0.2">
      <c r="AB475" s="47"/>
    </row>
    <row r="476" spans="28:28" x14ac:dyDescent="0.2">
      <c r="AB476" s="47"/>
    </row>
    <row r="477" spans="28:28" x14ac:dyDescent="0.2">
      <c r="AB477" s="47"/>
    </row>
    <row r="478" spans="28:28" x14ac:dyDescent="0.2">
      <c r="AB478" s="47"/>
    </row>
    <row r="479" spans="28:28" x14ac:dyDescent="0.2">
      <c r="AB479" s="47"/>
    </row>
    <row r="480" spans="28:28" x14ac:dyDescent="0.2">
      <c r="AB480" s="47"/>
    </row>
    <row r="481" spans="28:28" x14ac:dyDescent="0.2">
      <c r="AB481" s="47"/>
    </row>
    <row r="482" spans="28:28" x14ac:dyDescent="0.2">
      <c r="AB482" s="47"/>
    </row>
    <row r="483" spans="28:28" x14ac:dyDescent="0.2">
      <c r="AB483" s="47"/>
    </row>
    <row r="484" spans="28:28" x14ac:dyDescent="0.2">
      <c r="AB484" s="47"/>
    </row>
    <row r="485" spans="28:28" x14ac:dyDescent="0.2">
      <c r="AB485" s="47"/>
    </row>
    <row r="486" spans="28:28" x14ac:dyDescent="0.2">
      <c r="AB486" s="47"/>
    </row>
    <row r="487" spans="28:28" x14ac:dyDescent="0.2">
      <c r="AB487" s="47"/>
    </row>
    <row r="488" spans="28:28" x14ac:dyDescent="0.2">
      <c r="AB488" s="47"/>
    </row>
    <row r="489" spans="28:28" x14ac:dyDescent="0.2">
      <c r="AB489" s="47"/>
    </row>
    <row r="490" spans="28:28" x14ac:dyDescent="0.2">
      <c r="AB490" s="47"/>
    </row>
    <row r="491" spans="28:28" x14ac:dyDescent="0.2">
      <c r="AB491" s="47"/>
    </row>
    <row r="492" spans="28:28" x14ac:dyDescent="0.2">
      <c r="AB492" s="47"/>
    </row>
    <row r="493" spans="28:28" x14ac:dyDescent="0.2">
      <c r="AB493" s="47"/>
    </row>
    <row r="494" spans="28:28" x14ac:dyDescent="0.2">
      <c r="AB494" s="47"/>
    </row>
    <row r="495" spans="28:28" x14ac:dyDescent="0.2">
      <c r="AB495" s="47"/>
    </row>
    <row r="496" spans="28:28" x14ac:dyDescent="0.2">
      <c r="AB496" s="47"/>
    </row>
    <row r="497" spans="28:28" x14ac:dyDescent="0.2">
      <c r="AB497" s="47"/>
    </row>
    <row r="498" spans="28:28" x14ac:dyDescent="0.2">
      <c r="AB498" s="47"/>
    </row>
    <row r="499" spans="28:28" x14ac:dyDescent="0.2">
      <c r="AB499" s="47"/>
    </row>
    <row r="500" spans="28:28" x14ac:dyDescent="0.2">
      <c r="AB500" s="47"/>
    </row>
    <row r="501" spans="28:28" x14ac:dyDescent="0.2">
      <c r="AB501" s="47"/>
    </row>
    <row r="502" spans="28:28" x14ac:dyDescent="0.2">
      <c r="AB502" s="47"/>
    </row>
    <row r="503" spans="28:28" x14ac:dyDescent="0.2">
      <c r="AB503" s="47"/>
    </row>
    <row r="504" spans="28:28" x14ac:dyDescent="0.2">
      <c r="AB504" s="47"/>
    </row>
    <row r="505" spans="28:28" x14ac:dyDescent="0.2">
      <c r="AB505" s="47"/>
    </row>
    <row r="506" spans="28:28" x14ac:dyDescent="0.2">
      <c r="AB506" s="47"/>
    </row>
    <row r="507" spans="28:28" x14ac:dyDescent="0.2">
      <c r="AB507" s="47"/>
    </row>
    <row r="508" spans="28:28" x14ac:dyDescent="0.2">
      <c r="AB508" s="47"/>
    </row>
    <row r="509" spans="28:28" x14ac:dyDescent="0.2">
      <c r="AB509" s="47"/>
    </row>
    <row r="510" spans="28:28" x14ac:dyDescent="0.2">
      <c r="AB510" s="47"/>
    </row>
    <row r="511" spans="28:28" x14ac:dyDescent="0.2">
      <c r="AB511" s="47"/>
    </row>
    <row r="512" spans="28:28" x14ac:dyDescent="0.2">
      <c r="AB512" s="47"/>
    </row>
    <row r="513" spans="28:28" x14ac:dyDescent="0.2">
      <c r="AB513" s="47"/>
    </row>
    <row r="514" spans="28:28" x14ac:dyDescent="0.2">
      <c r="AB514" s="47"/>
    </row>
    <row r="515" spans="28:28" x14ac:dyDescent="0.2">
      <c r="AB515" s="47"/>
    </row>
    <row r="516" spans="28:28" x14ac:dyDescent="0.2">
      <c r="AB516" s="47"/>
    </row>
    <row r="517" spans="28:28" x14ac:dyDescent="0.2">
      <c r="AB517" s="47"/>
    </row>
    <row r="518" spans="28:28" x14ac:dyDescent="0.2">
      <c r="AB518" s="47"/>
    </row>
    <row r="519" spans="28:28" x14ac:dyDescent="0.2">
      <c r="AB519" s="47"/>
    </row>
    <row r="520" spans="28:28" x14ac:dyDescent="0.2">
      <c r="AB520" s="47"/>
    </row>
    <row r="521" spans="28:28" x14ac:dyDescent="0.2">
      <c r="AB521" s="47"/>
    </row>
    <row r="522" spans="28:28" x14ac:dyDescent="0.2">
      <c r="AB522" s="47"/>
    </row>
    <row r="523" spans="28:28" x14ac:dyDescent="0.2">
      <c r="AB523" s="47"/>
    </row>
    <row r="524" spans="28:28" x14ac:dyDescent="0.2">
      <c r="AB524" s="47"/>
    </row>
    <row r="525" spans="28:28" x14ac:dyDescent="0.2">
      <c r="AB525" s="47"/>
    </row>
    <row r="526" spans="28:28" x14ac:dyDescent="0.2">
      <c r="AB526" s="47"/>
    </row>
    <row r="527" spans="28:28" x14ac:dyDescent="0.2">
      <c r="AB527" s="47"/>
    </row>
    <row r="528" spans="28:28" x14ac:dyDescent="0.2">
      <c r="AB528" s="47"/>
    </row>
    <row r="529" spans="28:28" x14ac:dyDescent="0.2">
      <c r="AB529" s="47"/>
    </row>
    <row r="530" spans="28:28" x14ac:dyDescent="0.2">
      <c r="AB530" s="47"/>
    </row>
    <row r="531" spans="28:28" x14ac:dyDescent="0.2">
      <c r="AB531" s="47"/>
    </row>
    <row r="532" spans="28:28" x14ac:dyDescent="0.2">
      <c r="AB532" s="47"/>
    </row>
    <row r="533" spans="28:28" x14ac:dyDescent="0.2">
      <c r="AB533" s="47"/>
    </row>
    <row r="534" spans="28:28" x14ac:dyDescent="0.2">
      <c r="AB534" s="47"/>
    </row>
    <row r="535" spans="28:28" x14ac:dyDescent="0.2">
      <c r="AB535" s="47"/>
    </row>
    <row r="536" spans="28:28" x14ac:dyDescent="0.2">
      <c r="AB536" s="47"/>
    </row>
    <row r="537" spans="28:28" x14ac:dyDescent="0.2">
      <c r="AB537" s="47"/>
    </row>
    <row r="538" spans="28:28" x14ac:dyDescent="0.2">
      <c r="AB538" s="47"/>
    </row>
    <row r="539" spans="28:28" x14ac:dyDescent="0.2">
      <c r="AB539" s="47"/>
    </row>
    <row r="540" spans="28:28" x14ac:dyDescent="0.2">
      <c r="AB540" s="47"/>
    </row>
    <row r="541" spans="28:28" x14ac:dyDescent="0.2">
      <c r="AB541" s="47"/>
    </row>
    <row r="542" spans="28:28" x14ac:dyDescent="0.2">
      <c r="AB542" s="47"/>
    </row>
    <row r="543" spans="28:28" x14ac:dyDescent="0.2">
      <c r="AB543" s="47"/>
    </row>
    <row r="544" spans="28:28" x14ac:dyDescent="0.2">
      <c r="AB544" s="47"/>
    </row>
    <row r="545" spans="28:28" x14ac:dyDescent="0.2">
      <c r="AB545" s="47"/>
    </row>
    <row r="546" spans="28:28" x14ac:dyDescent="0.2">
      <c r="AB546" s="47"/>
    </row>
    <row r="547" spans="28:28" x14ac:dyDescent="0.2">
      <c r="AB547" s="47"/>
    </row>
    <row r="548" spans="28:28" x14ac:dyDescent="0.2">
      <c r="AB548" s="47"/>
    </row>
    <row r="549" spans="28:28" x14ac:dyDescent="0.2">
      <c r="AB549" s="47"/>
    </row>
    <row r="550" spans="28:28" x14ac:dyDescent="0.2">
      <c r="AB550" s="47"/>
    </row>
    <row r="551" spans="28:28" x14ac:dyDescent="0.2">
      <c r="AB551" s="47"/>
    </row>
    <row r="552" spans="28:28" x14ac:dyDescent="0.2">
      <c r="AB552" s="47"/>
    </row>
    <row r="553" spans="28:28" x14ac:dyDescent="0.2">
      <c r="AB553" s="47"/>
    </row>
    <row r="554" spans="28:28" x14ac:dyDescent="0.2">
      <c r="AB554" s="47"/>
    </row>
    <row r="555" spans="28:28" x14ac:dyDescent="0.2">
      <c r="AB555" s="47"/>
    </row>
    <row r="556" spans="28:28" x14ac:dyDescent="0.2">
      <c r="AB556" s="47"/>
    </row>
    <row r="557" spans="28:28" x14ac:dyDescent="0.2">
      <c r="AB557" s="47"/>
    </row>
    <row r="558" spans="28:28" x14ac:dyDescent="0.2">
      <c r="AB558" s="47"/>
    </row>
    <row r="559" spans="28:28" x14ac:dyDescent="0.2">
      <c r="AB559" s="47"/>
    </row>
    <row r="560" spans="28:28" x14ac:dyDescent="0.2">
      <c r="AB560" s="47"/>
    </row>
    <row r="561" spans="28:28" x14ac:dyDescent="0.2">
      <c r="AB561" s="47"/>
    </row>
    <row r="562" spans="28:28" x14ac:dyDescent="0.2">
      <c r="AB562" s="47"/>
    </row>
    <row r="563" spans="28:28" x14ac:dyDescent="0.2">
      <c r="AB563" s="47"/>
    </row>
    <row r="564" spans="28:28" x14ac:dyDescent="0.2">
      <c r="AB564" s="47"/>
    </row>
    <row r="565" spans="28:28" x14ac:dyDescent="0.2">
      <c r="AB565" s="47"/>
    </row>
    <row r="566" spans="28:28" x14ac:dyDescent="0.2">
      <c r="AB566" s="47"/>
    </row>
    <row r="567" spans="28:28" x14ac:dyDescent="0.2">
      <c r="AB567" s="47"/>
    </row>
    <row r="568" spans="28:28" x14ac:dyDescent="0.2">
      <c r="AB568" s="47"/>
    </row>
    <row r="569" spans="28:28" x14ac:dyDescent="0.2">
      <c r="AB569" s="47"/>
    </row>
    <row r="570" spans="28:28" x14ac:dyDescent="0.2">
      <c r="AB570" s="47"/>
    </row>
    <row r="571" spans="28:28" x14ac:dyDescent="0.2">
      <c r="AB571" s="47"/>
    </row>
    <row r="572" spans="28:28" x14ac:dyDescent="0.2">
      <c r="AB572" s="47"/>
    </row>
    <row r="573" spans="28:28" x14ac:dyDescent="0.2">
      <c r="AB573" s="47"/>
    </row>
    <row r="574" spans="28:28" x14ac:dyDescent="0.2">
      <c r="AB574" s="47"/>
    </row>
    <row r="575" spans="28:28" x14ac:dyDescent="0.2">
      <c r="AB575" s="47"/>
    </row>
    <row r="576" spans="28:28" x14ac:dyDescent="0.2">
      <c r="AB576" s="47"/>
    </row>
    <row r="577" spans="28:28" x14ac:dyDescent="0.2">
      <c r="AB577" s="47"/>
    </row>
    <row r="578" spans="28:28" x14ac:dyDescent="0.2">
      <c r="AB578" s="47"/>
    </row>
    <row r="579" spans="28:28" x14ac:dyDescent="0.2">
      <c r="AB579" s="47"/>
    </row>
    <row r="580" spans="28:28" x14ac:dyDescent="0.2">
      <c r="AB580" s="47"/>
    </row>
    <row r="581" spans="28:28" x14ac:dyDescent="0.2">
      <c r="AB581" s="47"/>
    </row>
    <row r="582" spans="28:28" x14ac:dyDescent="0.2">
      <c r="AB582" s="47"/>
    </row>
    <row r="583" spans="28:28" x14ac:dyDescent="0.2">
      <c r="AB583" s="47"/>
    </row>
    <row r="584" spans="28:28" x14ac:dyDescent="0.2">
      <c r="AB584" s="47"/>
    </row>
    <row r="585" spans="28:28" x14ac:dyDescent="0.2">
      <c r="AB585" s="47"/>
    </row>
    <row r="586" spans="28:28" x14ac:dyDescent="0.2">
      <c r="AB586" s="47"/>
    </row>
    <row r="587" spans="28:28" x14ac:dyDescent="0.2">
      <c r="AB587" s="47"/>
    </row>
    <row r="588" spans="28:28" x14ac:dyDescent="0.2">
      <c r="AB588" s="47"/>
    </row>
    <row r="589" spans="28:28" x14ac:dyDescent="0.2">
      <c r="AB589" s="47"/>
    </row>
    <row r="590" spans="28:28" x14ac:dyDescent="0.2">
      <c r="AB590" s="47"/>
    </row>
    <row r="591" spans="28:28" x14ac:dyDescent="0.2">
      <c r="AB591" s="47"/>
    </row>
    <row r="592" spans="28:28" x14ac:dyDescent="0.2">
      <c r="AB592" s="47"/>
    </row>
    <row r="593" spans="28:28" x14ac:dyDescent="0.2">
      <c r="AB593" s="47"/>
    </row>
    <row r="594" spans="28:28" x14ac:dyDescent="0.2">
      <c r="AB594" s="47"/>
    </row>
    <row r="595" spans="28:28" x14ac:dyDescent="0.2">
      <c r="AB595" s="47"/>
    </row>
    <row r="596" spans="28:28" x14ac:dyDescent="0.2">
      <c r="AB596" s="47"/>
    </row>
    <row r="597" spans="28:28" x14ac:dyDescent="0.2">
      <c r="AB597" s="47"/>
    </row>
    <row r="598" spans="28:28" x14ac:dyDescent="0.2">
      <c r="AB598" s="47"/>
    </row>
    <row r="599" spans="28:28" x14ac:dyDescent="0.2">
      <c r="AB599" s="47"/>
    </row>
    <row r="600" spans="28:28" x14ac:dyDescent="0.2">
      <c r="AB600" s="47"/>
    </row>
    <row r="601" spans="28:28" x14ac:dyDescent="0.2">
      <c r="AB601" s="47"/>
    </row>
    <row r="602" spans="28:28" x14ac:dyDescent="0.2">
      <c r="AB602" s="47"/>
    </row>
    <row r="603" spans="28:28" x14ac:dyDescent="0.2">
      <c r="AB603" s="47"/>
    </row>
    <row r="604" spans="28:28" x14ac:dyDescent="0.2">
      <c r="AB604" s="47"/>
    </row>
    <row r="605" spans="28:28" x14ac:dyDescent="0.2">
      <c r="AB605" s="47"/>
    </row>
    <row r="606" spans="28:28" x14ac:dyDescent="0.2">
      <c r="AB606" s="47"/>
    </row>
    <row r="607" spans="28:28" x14ac:dyDescent="0.2">
      <c r="AB607" s="47"/>
    </row>
    <row r="608" spans="28:28" x14ac:dyDescent="0.2">
      <c r="AB608" s="47"/>
    </row>
    <row r="609" spans="28:28" x14ac:dyDescent="0.2">
      <c r="AB609" s="47"/>
    </row>
    <row r="610" spans="28:28" x14ac:dyDescent="0.2">
      <c r="AB610" s="47"/>
    </row>
    <row r="611" spans="28:28" x14ac:dyDescent="0.2">
      <c r="AB611" s="47"/>
    </row>
    <row r="612" spans="28:28" x14ac:dyDescent="0.2">
      <c r="AB612" s="47"/>
    </row>
    <row r="613" spans="28:28" x14ac:dyDescent="0.2">
      <c r="AB613" s="47"/>
    </row>
    <row r="614" spans="28:28" x14ac:dyDescent="0.2">
      <c r="AB614" s="47"/>
    </row>
    <row r="615" spans="28:28" x14ac:dyDescent="0.2">
      <c r="AB615" s="47"/>
    </row>
    <row r="616" spans="28:28" x14ac:dyDescent="0.2">
      <c r="AB616" s="47"/>
    </row>
    <row r="617" spans="28:28" x14ac:dyDescent="0.2">
      <c r="AB617" s="47"/>
    </row>
    <row r="618" spans="28:28" x14ac:dyDescent="0.2">
      <c r="AB618" s="47"/>
    </row>
    <row r="619" spans="28:28" x14ac:dyDescent="0.2">
      <c r="AB619" s="47"/>
    </row>
    <row r="620" spans="28:28" x14ac:dyDescent="0.2">
      <c r="AB620" s="47"/>
    </row>
    <row r="621" spans="28:28" x14ac:dyDescent="0.2">
      <c r="AB621" s="47"/>
    </row>
    <row r="622" spans="28:28" x14ac:dyDescent="0.2">
      <c r="AB622" s="47"/>
    </row>
    <row r="623" spans="28:28" x14ac:dyDescent="0.2">
      <c r="AB623" s="47"/>
    </row>
    <row r="624" spans="28:28" x14ac:dyDescent="0.2">
      <c r="AB624" s="47"/>
    </row>
    <row r="625" spans="28:44" x14ac:dyDescent="0.2">
      <c r="AB625" s="47"/>
    </row>
    <row r="626" spans="28:44" x14ac:dyDescent="0.2">
      <c r="AB626" s="47"/>
    </row>
    <row r="627" spans="28:44" x14ac:dyDescent="0.2">
      <c r="AB627" s="47"/>
    </row>
    <row r="628" spans="28:44" x14ac:dyDescent="0.2">
      <c r="AB628" s="47"/>
    </row>
    <row r="629" spans="28:44" x14ac:dyDescent="0.2">
      <c r="AB629" s="47"/>
    </row>
    <row r="630" spans="28:44" x14ac:dyDescent="0.2">
      <c r="AB630" s="47"/>
    </row>
    <row r="631" spans="28:44" x14ac:dyDescent="0.2">
      <c r="AB631" s="47"/>
    </row>
    <row r="632" spans="28:44" x14ac:dyDescent="0.2">
      <c r="AB632" s="47"/>
    </row>
    <row r="633" spans="28:44" x14ac:dyDescent="0.2">
      <c r="AB633" s="47"/>
    </row>
    <row r="634" spans="28:44" x14ac:dyDescent="0.2">
      <c r="AB634" s="47"/>
    </row>
    <row r="635" spans="28:44" x14ac:dyDescent="0.2">
      <c r="AB635" s="47"/>
    </row>
    <row r="636" spans="28:44" x14ac:dyDescent="0.2">
      <c r="AB636" s="47"/>
    </row>
    <row r="637" spans="28:44" x14ac:dyDescent="0.2">
      <c r="AB637" s="47"/>
    </row>
    <row r="638" spans="28:44" x14ac:dyDescent="0.2">
      <c r="AR638" s="47" t="s">
        <v>112</v>
      </c>
    </row>
    <row r="639" spans="28:44" x14ac:dyDescent="0.2">
      <c r="AR639" s="47" t="s">
        <v>112</v>
      </c>
    </row>
    <row r="640" spans="28:44" x14ac:dyDescent="0.2">
      <c r="AR640" s="47" t="s">
        <v>112</v>
      </c>
    </row>
    <row r="641" spans="44:44" x14ac:dyDescent="0.2">
      <c r="AR641" s="47" t="s">
        <v>112</v>
      </c>
    </row>
  </sheetData>
  <sheetProtection formatCells="0" formatColumns="0" formatRows="0" insertColumns="0" insertRows="0" insertHyperlinks="0" deleteColumns="0" deleteRows="0" sort="0" autoFilter="0" pivotTables="0"/>
  <mergeCells count="2">
    <mergeCell ref="O6:Q6"/>
    <mergeCell ref="L6:M6"/>
  </mergeCells>
  <phoneticPr fontId="16" type="noConversion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2:AJ236"/>
  <sheetViews>
    <sheetView topLeftCell="I1" workbookViewId="0">
      <selection activeCell="S10" sqref="S10:AJ10"/>
    </sheetView>
  </sheetViews>
  <sheetFormatPr defaultRowHeight="12.75" x14ac:dyDescent="0.2"/>
  <cols>
    <col min="1" max="12" width="10.28515625" customWidth="1"/>
    <col min="13" max="13" width="9.42578125" style="3" customWidth="1"/>
    <col min="14" max="14" width="5.7109375" style="3" customWidth="1"/>
    <col min="15" max="15" width="33.85546875" style="3" customWidth="1"/>
    <col min="16" max="17" width="5.7109375" style="3" customWidth="1"/>
    <col min="18" max="18" width="9.28515625" style="3" customWidth="1"/>
    <col min="19" max="20" width="14" style="29" customWidth="1"/>
    <col min="21" max="21" width="30.140625" style="29" customWidth="1"/>
    <col min="22" max="22" width="14" style="29" customWidth="1"/>
    <col min="23" max="23" width="31.42578125" style="29" customWidth="1"/>
    <col min="24" max="24" width="16.42578125" style="29" customWidth="1"/>
    <col min="25" max="25" width="16.140625" style="95" customWidth="1"/>
    <col min="26" max="26" width="15.140625" style="29" customWidth="1"/>
    <col min="27" max="27" width="16.85546875" style="29" customWidth="1"/>
    <col min="28" max="28" width="18.42578125" style="29" customWidth="1"/>
    <col min="29" max="29" width="17.85546875" style="304" customWidth="1"/>
    <col min="30" max="31" width="15.7109375" style="29" customWidth="1"/>
    <col min="32" max="32" width="18.5703125" style="29" customWidth="1"/>
    <col min="33" max="33" width="21.85546875" style="29" customWidth="1"/>
    <col min="34" max="35" width="15.7109375" style="29" customWidth="1"/>
    <col min="36" max="36" width="18.5703125" style="29" customWidth="1"/>
  </cols>
  <sheetData>
    <row r="2" spans="1:36" s="2" customFormat="1" x14ac:dyDescent="0.2">
      <c r="M2" s="28"/>
      <c r="N2" s="28"/>
      <c r="O2" s="28"/>
      <c r="P2" s="28"/>
      <c r="Q2" s="28"/>
      <c r="R2" s="28"/>
      <c r="S2" s="268"/>
      <c r="T2" s="268"/>
      <c r="U2" s="268"/>
      <c r="V2" s="268"/>
      <c r="W2" s="268"/>
      <c r="X2" s="268"/>
      <c r="Y2" s="290"/>
      <c r="Z2" s="268"/>
      <c r="AA2" s="268"/>
      <c r="AB2" s="268"/>
      <c r="AC2" s="301"/>
      <c r="AD2" s="268"/>
      <c r="AE2" s="268"/>
      <c r="AF2" s="268"/>
      <c r="AG2" s="268"/>
      <c r="AH2" s="268"/>
      <c r="AI2" s="268"/>
      <c r="AJ2" s="268"/>
    </row>
    <row r="3" spans="1:36" s="2" customFormat="1" x14ac:dyDescent="0.2">
      <c r="M3" s="28"/>
      <c r="N3" s="28"/>
      <c r="O3" s="28"/>
      <c r="P3" s="28"/>
      <c r="Q3" s="28"/>
      <c r="R3" s="28"/>
      <c r="S3" s="268"/>
      <c r="T3" s="268"/>
      <c r="U3" s="268"/>
      <c r="V3" s="268"/>
      <c r="W3" s="268"/>
      <c r="X3" s="268"/>
      <c r="Y3" s="290"/>
      <c r="Z3" s="268"/>
      <c r="AA3" s="268"/>
      <c r="AB3" s="268"/>
      <c r="AC3" s="301"/>
      <c r="AD3" s="268"/>
      <c r="AE3" s="268"/>
      <c r="AF3" s="268"/>
      <c r="AG3" s="268"/>
      <c r="AH3" s="268"/>
      <c r="AI3" s="268"/>
      <c r="AJ3" s="268"/>
    </row>
    <row r="4" spans="1:36" s="2" customFormat="1" x14ac:dyDescent="0.2">
      <c r="B4" s="174" t="s">
        <v>257</v>
      </c>
      <c r="C4" s="174"/>
      <c r="D4" s="174"/>
      <c r="E4" s="174"/>
      <c r="F4" s="174"/>
      <c r="G4" s="174"/>
      <c r="H4" s="174"/>
      <c r="I4" s="28">
        <v>1</v>
      </c>
      <c r="J4" s="28">
        <v>2</v>
      </c>
      <c r="K4" s="28">
        <v>3</v>
      </c>
      <c r="L4" s="28">
        <v>4</v>
      </c>
      <c r="M4" s="28">
        <v>5</v>
      </c>
      <c r="N4" s="28">
        <v>6</v>
      </c>
      <c r="O4" s="28">
        <v>7</v>
      </c>
      <c r="P4" s="28">
        <v>8</v>
      </c>
      <c r="Q4" s="28">
        <v>9</v>
      </c>
      <c r="R4" s="28">
        <v>10</v>
      </c>
      <c r="S4" s="28">
        <v>11</v>
      </c>
      <c r="T4" s="28">
        <v>12</v>
      </c>
      <c r="U4" s="28">
        <v>13</v>
      </c>
      <c r="V4" s="28">
        <v>14</v>
      </c>
      <c r="W4" s="28">
        <v>15</v>
      </c>
      <c r="X4" s="28">
        <v>16</v>
      </c>
      <c r="Y4" s="28">
        <v>17</v>
      </c>
      <c r="Z4" s="28">
        <v>18</v>
      </c>
      <c r="AA4" s="28">
        <v>19</v>
      </c>
      <c r="AB4" s="28">
        <v>20</v>
      </c>
      <c r="AC4" s="28">
        <v>21</v>
      </c>
      <c r="AD4" s="28">
        <v>22</v>
      </c>
      <c r="AE4" s="28">
        <v>23</v>
      </c>
      <c r="AF4" s="28">
        <v>24</v>
      </c>
      <c r="AG4" s="28">
        <v>25</v>
      </c>
      <c r="AH4" s="28">
        <v>26</v>
      </c>
      <c r="AI4" s="28">
        <v>27</v>
      </c>
      <c r="AJ4" s="28">
        <v>28</v>
      </c>
    </row>
    <row r="5" spans="1:36" x14ac:dyDescent="0.2">
      <c r="M5" s="32" t="s">
        <v>14</v>
      </c>
      <c r="N5" s="32"/>
      <c r="O5" s="32"/>
      <c r="P5" s="32"/>
      <c r="Q5" s="32"/>
      <c r="R5" s="24"/>
      <c r="S5" s="42"/>
      <c r="T5" s="42"/>
      <c r="X5" s="42"/>
      <c r="Y5" s="98"/>
      <c r="Z5" s="42"/>
      <c r="AA5" s="42"/>
      <c r="AB5" s="42"/>
      <c r="AC5" s="302"/>
      <c r="AD5" s="42"/>
      <c r="AE5" s="42"/>
      <c r="AF5" s="42"/>
      <c r="AG5" s="42"/>
      <c r="AH5" s="42"/>
      <c r="AI5" s="42"/>
      <c r="AJ5" s="42"/>
    </row>
    <row r="6" spans="1:36" x14ac:dyDescent="0.2">
      <c r="A6" s="200"/>
      <c r="B6" s="328"/>
      <c r="C6" s="676" t="s">
        <v>304</v>
      </c>
      <c r="D6" s="679"/>
      <c r="E6" s="679"/>
      <c r="F6" s="679"/>
      <c r="G6" s="679"/>
      <c r="H6" s="677"/>
      <c r="I6" s="676" t="s">
        <v>260</v>
      </c>
      <c r="J6" s="679"/>
      <c r="K6" s="679"/>
      <c r="L6" s="677"/>
      <c r="M6" s="94" t="s">
        <v>92</v>
      </c>
      <c r="N6" s="676" t="s">
        <v>235</v>
      </c>
      <c r="O6" s="674"/>
      <c r="P6" s="674"/>
      <c r="Q6" s="674"/>
      <c r="R6" s="678"/>
      <c r="S6" s="42"/>
      <c r="T6" s="42"/>
      <c r="U6" s="42"/>
      <c r="V6" s="42"/>
      <c r="W6" s="24">
        <v>1</v>
      </c>
      <c r="X6" s="24">
        <v>2</v>
      </c>
      <c r="Y6" s="51">
        <v>3</v>
      </c>
      <c r="Z6" s="42">
        <v>4</v>
      </c>
      <c r="AA6" s="24">
        <v>5</v>
      </c>
      <c r="AB6" s="24">
        <v>6</v>
      </c>
      <c r="AC6" s="51">
        <v>7</v>
      </c>
      <c r="AD6" s="42">
        <v>8</v>
      </c>
      <c r="AE6" s="24">
        <v>9</v>
      </c>
      <c r="AF6" s="24">
        <v>10</v>
      </c>
      <c r="AG6" s="51">
        <v>11</v>
      </c>
      <c r="AH6" s="42">
        <v>12</v>
      </c>
      <c r="AI6" s="24">
        <v>13</v>
      </c>
      <c r="AJ6" s="24">
        <v>14</v>
      </c>
    </row>
    <row r="7" spans="1:36" x14ac:dyDescent="0.2">
      <c r="A7" s="201"/>
      <c r="B7" s="329"/>
      <c r="C7" s="544" t="s">
        <v>12</v>
      </c>
      <c r="D7" s="545" t="s">
        <v>296</v>
      </c>
      <c r="E7" s="545" t="s">
        <v>238</v>
      </c>
      <c r="F7" s="545" t="s">
        <v>240</v>
      </c>
      <c r="G7" s="545" t="s">
        <v>298</v>
      </c>
      <c r="H7" s="546" t="s">
        <v>237</v>
      </c>
      <c r="I7" s="336" t="s">
        <v>12</v>
      </c>
      <c r="J7" s="333" t="s">
        <v>192</v>
      </c>
      <c r="K7" s="334" t="s">
        <v>238</v>
      </c>
      <c r="L7" s="335" t="s">
        <v>237</v>
      </c>
      <c r="M7" s="49">
        <f>MAX(M9:M10)</f>
        <v>0</v>
      </c>
      <c r="N7" s="44" t="s">
        <v>12</v>
      </c>
      <c r="O7" s="49" t="s">
        <v>68</v>
      </c>
      <c r="P7" s="49"/>
      <c r="Q7" s="49"/>
      <c r="R7" s="43">
        <f>SUM($R$9:$R$10)</f>
        <v>0</v>
      </c>
      <c r="S7" s="46" t="s">
        <v>11</v>
      </c>
      <c r="T7" s="171" t="s">
        <v>163</v>
      </c>
      <c r="U7" s="171" t="s">
        <v>8</v>
      </c>
      <c r="V7" s="171" t="s">
        <v>7</v>
      </c>
      <c r="W7" s="171" t="s">
        <v>166</v>
      </c>
      <c r="X7" s="46" t="s">
        <v>167</v>
      </c>
      <c r="Y7" s="99" t="s">
        <v>168</v>
      </c>
      <c r="Z7" s="50" t="s">
        <v>171</v>
      </c>
      <c r="AA7" s="50" t="s">
        <v>169</v>
      </c>
      <c r="AB7" s="50" t="s">
        <v>170</v>
      </c>
      <c r="AC7" s="303" t="s">
        <v>195</v>
      </c>
      <c r="AD7" s="46" t="s">
        <v>179</v>
      </c>
      <c r="AE7" s="50" t="s">
        <v>180</v>
      </c>
      <c r="AF7" s="50" t="s">
        <v>172</v>
      </c>
      <c r="AG7" s="50" t="s">
        <v>177</v>
      </c>
      <c r="AH7" s="50"/>
      <c r="AI7" s="171" t="s">
        <v>242</v>
      </c>
      <c r="AJ7" s="171" t="s">
        <v>194</v>
      </c>
    </row>
    <row r="8" spans="1:36" s="25" customFormat="1" x14ac:dyDescent="0.2">
      <c r="H8" s="25">
        <f>COUNTIF(H$9:H$9,"&gt;0")</f>
        <v>0</v>
      </c>
      <c r="L8" s="25">
        <f>COUNTIF(L$9:L$10,"&gt;0")</f>
        <v>0</v>
      </c>
      <c r="M8" s="24"/>
      <c r="N8" s="24"/>
      <c r="O8" s="24"/>
      <c r="P8" s="24"/>
      <c r="Q8" s="24"/>
      <c r="R8" s="24"/>
      <c r="S8" s="42"/>
      <c r="T8" s="42"/>
      <c r="U8" s="42"/>
      <c r="V8" s="42"/>
      <c r="W8" s="207"/>
      <c r="X8" s="42"/>
      <c r="Y8" s="209"/>
      <c r="Z8" s="54"/>
      <c r="AA8" s="42"/>
      <c r="AB8" s="42"/>
      <c r="AC8" s="302"/>
      <c r="AD8" s="207"/>
      <c r="AE8" s="42"/>
      <c r="AF8" s="214"/>
      <c r="AG8" s="214"/>
      <c r="AH8" s="214"/>
      <c r="AI8" s="214"/>
      <c r="AJ8" s="42"/>
    </row>
    <row r="9" spans="1:36" s="47" customFormat="1" ht="11.25" customHeight="1" x14ac:dyDescent="0.2">
      <c r="M9" s="35"/>
      <c r="N9" s="35"/>
      <c r="O9" s="35"/>
      <c r="P9" s="35"/>
      <c r="Q9" s="35"/>
      <c r="R9" s="35"/>
      <c r="S9" s="389"/>
      <c r="T9" s="389"/>
      <c r="U9" s="390"/>
      <c r="V9" s="390"/>
      <c r="W9" s="391"/>
      <c r="X9" s="392"/>
      <c r="Y9" s="392"/>
      <c r="Z9" s="393"/>
      <c r="AA9" s="394"/>
      <c r="AB9" s="395"/>
      <c r="AC9" s="396"/>
      <c r="AD9" s="395"/>
      <c r="AE9" s="397"/>
      <c r="AF9" s="397"/>
      <c r="AG9" s="397"/>
      <c r="AH9" s="397"/>
      <c r="AI9" s="394"/>
      <c r="AJ9" s="398"/>
    </row>
    <row r="10" spans="1:36" x14ac:dyDescent="0.2">
      <c r="A10" s="198"/>
      <c r="B10" s="198"/>
      <c r="C10" s="58">
        <f>IF($H10=0,0,$H$8-RANK($H10,$H$9:$H$9,0)+1)</f>
        <v>0</v>
      </c>
      <c r="D10" s="60">
        <f>IF(OR('Historical Report'!$R$5="All",'Historical Report'!$T$5=Y10,'Historical Report'!$U$5=Y10,'Historical Report'!$V$5=Y10,'Historical Report'!$W$5=Y10,'Historical Report'!$X$5=Y10),1,0)</f>
        <v>1</v>
      </c>
      <c r="E10" s="60">
        <f>IF(OR('Historical Report'!$R$7="All",'Historical Report'!$T$7=AI10,'Historical Report'!$U$7=AI10,'Historical Report'!$V$7=AI10,'Historical Report'!$W$7=AI10,'Historical Report'!$X$7=AI10),1,0)</f>
        <v>1</v>
      </c>
      <c r="F10" s="60">
        <v>1</v>
      </c>
      <c r="G10" s="60">
        <f>IF(OR('Historical Report'!$R$11="All",'Historical Report'!$T$11=VLOOKUP($P10,O!$O$9:$AJ$10,12,FALSE),'Historical Report'!$U$11=VLOOKUP($P10,O!$O$9:$AJ$10,12,FALSE),'Historical Report'!$V$11=VLOOKUP($P10,O!$O$9:$AJ$10,12,FALSE),'Historical Report'!$W$11=VLOOKUP($P10,O!$O$9:$AJ$10,12,FALSE),'Historical Report'!$X$11=VLOOKUP($P10,O!$O$9:$AJ$10,12,FALSE)),1,0)</f>
        <v>1</v>
      </c>
      <c r="H10" s="60">
        <f>(IF(OR($AD10&lt;'Historical Report'!$M$8,$AD10&gt;'Historical Report'!$M$9),0,IF('Historical Report'!$M$11="Day",YEAR(AD10)*10000+MONTH(AD10)*100+DAY(AD10),IF('Historical Report'!$M$11="Week",YEAR(AD10)*100+WEEKNUM(AD10),IF('Historical Report'!$M$11="Month",YEAR(AD10)*100+MONTH(AD10),IF('Historical Report'!$M$11="Quarter",YEAR(AD10)*10+ROUNDUP(MONTH(AD10)/3,0),IF('Historical Report'!$M$11="Year",YEAR(AD10))))))))*R10*D10*E10*F10*G10</f>
        <v>0</v>
      </c>
      <c r="I10" s="60">
        <f>IF(L10=0,0,$L$8-RANK($L10,$L$10:$L$10,0)+1)</f>
        <v>0</v>
      </c>
      <c r="J10" s="60">
        <f>IF(OR('Planning Report'!$D$8="All",'Planning Report'!$F$8=U10,'Planning Report'!$G$8=U10,'Planning Report'!$H$8=U10,'Planning Report'!$I$8=U10,'Planning Report'!$J$8=U10),1,0)</f>
        <v>1</v>
      </c>
      <c r="K10" s="60">
        <f>IF(OR('Planning Report'!$D$10="All",'Planning Report'!$F$10=AI10,'Planning Report'!$G$10=AI10,'Planning Report'!$H$10=AI10,'Planning Report'!$I$10=AI10,'Planning Report'!$J$10=AI10),1,0)</f>
        <v>1</v>
      </c>
      <c r="L10" s="198">
        <f>IF(R10=0,0,IF(AND('Planning Report'!$D$5&lt;=AD10,'Planning Report'!$D$6&gt;=AD10),AD10+ROW(T10)/10000000000,0))*K10*J10</f>
        <v>0</v>
      </c>
      <c r="M10" s="58">
        <f>IF($R10=0,0,IF(U10=Dashboard!$J$7,RIGHT(W10,2)*1,0))</f>
        <v>0</v>
      </c>
      <c r="N10" s="35">
        <f>IF(R10=0,0,SUM($R$9:$R10))</f>
        <v>0</v>
      </c>
      <c r="O10" s="35">
        <f t="shared" ref="O10" si="0">IF(R10=0,0,W10)</f>
        <v>0</v>
      </c>
      <c r="P10" s="35"/>
      <c r="Q10" s="47"/>
      <c r="R10" s="35">
        <f>IF(S10=0,0,IF(COUNTIF($W$9:$W10,$W10)=1,1,0))</f>
        <v>0</v>
      </c>
      <c r="S10" s="37"/>
      <c r="T10" s="37"/>
      <c r="U10" s="2"/>
      <c r="V10"/>
      <c r="W10" s="155"/>
      <c r="X10" s="175"/>
      <c r="Y10" s="300"/>
      <c r="Z10" s="393"/>
      <c r="AA10" s="113"/>
      <c r="AB10" s="177"/>
      <c r="AC10" s="147"/>
      <c r="AD10" s="176"/>
      <c r="AE10" s="161"/>
      <c r="AF10" s="309"/>
      <c r="AG10" s="309"/>
      <c r="AH10" s="2"/>
      <c r="AI10" s="65"/>
      <c r="AJ10" s="2"/>
    </row>
    <row r="11" spans="1:36" x14ac:dyDescent="0.2">
      <c r="M11" s="24"/>
      <c r="N11" s="24"/>
      <c r="O11" s="24"/>
      <c r="P11" s="35" t="str">
        <f>IF(LEFT(U11,8)="Woodside","X","")</f>
        <v/>
      </c>
      <c r="Q11" s="24"/>
      <c r="R11" s="24"/>
      <c r="S11" s="41"/>
      <c r="T11" s="41"/>
      <c r="U11" s="42"/>
      <c r="V11" s="42"/>
      <c r="W11" s="42"/>
      <c r="X11" s="42"/>
      <c r="Y11" s="98"/>
      <c r="Z11" s="393"/>
      <c r="AC11" s="147"/>
    </row>
    <row r="12" spans="1:36" x14ac:dyDescent="0.2">
      <c r="M12" s="24"/>
      <c r="N12" s="24"/>
      <c r="O12" s="24"/>
      <c r="P12" s="24"/>
      <c r="Q12" s="24"/>
      <c r="R12" s="24"/>
      <c r="S12" s="42"/>
      <c r="T12" s="42"/>
      <c r="U12" s="42"/>
      <c r="V12" s="42"/>
      <c r="W12" s="42"/>
      <c r="X12" s="42"/>
      <c r="Y12" s="98"/>
      <c r="Z12" s="393"/>
      <c r="AA12" s="42"/>
      <c r="AB12" s="42"/>
      <c r="AC12" s="147"/>
      <c r="AD12" s="42"/>
      <c r="AE12" s="42"/>
      <c r="AF12" s="42"/>
      <c r="AG12" s="42"/>
      <c r="AH12" s="42"/>
      <c r="AI12" s="42"/>
      <c r="AJ12" s="42"/>
    </row>
    <row r="13" spans="1:36" x14ac:dyDescent="0.2">
      <c r="M13" s="24"/>
      <c r="N13" s="24"/>
      <c r="O13" s="24"/>
      <c r="P13" s="24"/>
      <c r="Q13" s="24"/>
      <c r="R13" s="24"/>
      <c r="S13" s="42"/>
      <c r="T13" s="42"/>
      <c r="U13" s="42"/>
      <c r="V13" s="42"/>
      <c r="W13" s="42"/>
      <c r="X13" s="42"/>
      <c r="Y13" s="98"/>
      <c r="Z13" s="393"/>
      <c r="AA13" s="42"/>
      <c r="AB13" s="42"/>
      <c r="AC13" s="147"/>
      <c r="AD13" s="42"/>
      <c r="AE13" s="42"/>
      <c r="AF13" s="42"/>
      <c r="AG13" s="42"/>
      <c r="AH13" s="42"/>
      <c r="AI13" s="42"/>
      <c r="AJ13" s="42"/>
    </row>
    <row r="14" spans="1:36" x14ac:dyDescent="0.2">
      <c r="M14" s="24"/>
      <c r="N14" s="24"/>
      <c r="O14" s="24"/>
      <c r="P14" s="24"/>
      <c r="Q14" s="24"/>
      <c r="R14" s="24"/>
      <c r="S14" s="42"/>
      <c r="T14" s="42"/>
      <c r="U14" s="42"/>
      <c r="V14" s="42"/>
      <c r="W14" s="42"/>
      <c r="X14" s="42"/>
      <c r="Y14" s="98"/>
      <c r="Z14" s="393"/>
      <c r="AA14" s="42"/>
      <c r="AB14" s="42"/>
      <c r="AC14" s="147"/>
      <c r="AD14" s="42"/>
      <c r="AE14" s="42"/>
      <c r="AF14" s="42"/>
      <c r="AG14" s="42"/>
      <c r="AH14" s="42"/>
      <c r="AI14" s="42"/>
      <c r="AJ14" s="42"/>
    </row>
    <row r="15" spans="1:36" x14ac:dyDescent="0.2">
      <c r="M15" s="24"/>
      <c r="N15" s="24"/>
      <c r="O15" s="24"/>
      <c r="P15" s="24"/>
      <c r="Q15" s="24"/>
      <c r="R15" s="24"/>
      <c r="S15" s="42"/>
      <c r="T15" s="42"/>
      <c r="U15" s="42"/>
      <c r="V15" s="42"/>
      <c r="W15" s="42"/>
      <c r="X15" s="42"/>
      <c r="Y15" s="98"/>
      <c r="Z15" s="393"/>
      <c r="AA15" s="42"/>
      <c r="AB15" s="42"/>
      <c r="AC15" s="147"/>
      <c r="AD15" s="42"/>
      <c r="AE15" s="42"/>
      <c r="AF15" s="42"/>
      <c r="AG15" s="42"/>
      <c r="AH15" s="42"/>
      <c r="AI15" s="42"/>
      <c r="AJ15" s="42"/>
    </row>
    <row r="16" spans="1:36" x14ac:dyDescent="0.2">
      <c r="M16" s="24"/>
      <c r="N16" s="24"/>
      <c r="O16" s="24"/>
      <c r="P16" s="24"/>
      <c r="Q16" s="24"/>
      <c r="R16" s="24"/>
      <c r="S16" s="42"/>
      <c r="T16" s="42"/>
      <c r="U16" s="42"/>
      <c r="V16" s="42"/>
      <c r="W16" s="42"/>
      <c r="X16" s="42"/>
      <c r="Y16" s="98"/>
      <c r="Z16" s="393"/>
      <c r="AA16" s="42"/>
      <c r="AB16" s="42"/>
      <c r="AC16" s="147"/>
      <c r="AD16" s="42"/>
      <c r="AE16" s="42"/>
      <c r="AF16" s="42"/>
      <c r="AG16" s="42"/>
      <c r="AH16" s="42"/>
      <c r="AI16" s="42"/>
      <c r="AJ16" s="42"/>
    </row>
    <row r="17" spans="13:36" x14ac:dyDescent="0.2">
      <c r="M17" s="24"/>
      <c r="N17" s="24"/>
      <c r="O17" s="24"/>
      <c r="P17" s="24"/>
      <c r="Q17" s="24"/>
      <c r="R17" s="24"/>
      <c r="S17" s="42"/>
      <c r="T17" s="42"/>
      <c r="U17" s="42"/>
      <c r="V17" s="42"/>
      <c r="W17" s="42"/>
      <c r="X17" s="42"/>
      <c r="Y17" s="98"/>
      <c r="Z17" s="393"/>
      <c r="AA17" s="42"/>
      <c r="AB17" s="42"/>
      <c r="AC17" s="147"/>
      <c r="AD17" s="42"/>
      <c r="AE17" s="42"/>
      <c r="AF17" s="42"/>
      <c r="AG17" s="42"/>
      <c r="AH17" s="42"/>
      <c r="AI17" s="42"/>
      <c r="AJ17" s="42"/>
    </row>
    <row r="18" spans="13:36" x14ac:dyDescent="0.2">
      <c r="S18" s="42"/>
      <c r="T18" s="42"/>
      <c r="Z18" s="393"/>
      <c r="AA18" s="42"/>
      <c r="AB18" s="42"/>
      <c r="AC18" s="147"/>
      <c r="AD18" s="42"/>
      <c r="AE18" s="42"/>
      <c r="AF18" s="42"/>
      <c r="AG18" s="42"/>
      <c r="AH18" s="42"/>
      <c r="AI18" s="42"/>
      <c r="AJ18" s="42"/>
    </row>
    <row r="19" spans="13:36" x14ac:dyDescent="0.2">
      <c r="Z19" s="393"/>
      <c r="AC19" s="147"/>
    </row>
    <row r="20" spans="13:36" x14ac:dyDescent="0.2">
      <c r="Z20" s="393"/>
      <c r="AC20" s="147"/>
    </row>
    <row r="21" spans="13:36" x14ac:dyDescent="0.2">
      <c r="Z21" s="393"/>
      <c r="AC21" s="147"/>
    </row>
    <row r="22" spans="13:36" x14ac:dyDescent="0.2">
      <c r="Z22" s="393"/>
      <c r="AC22" s="147"/>
    </row>
    <row r="23" spans="13:36" x14ac:dyDescent="0.2">
      <c r="Z23" s="393"/>
      <c r="AC23" s="147"/>
    </row>
    <row r="24" spans="13:36" x14ac:dyDescent="0.2">
      <c r="Z24" s="393"/>
      <c r="AC24" s="147"/>
    </row>
    <row r="25" spans="13:36" x14ac:dyDescent="0.2">
      <c r="Z25" s="393"/>
      <c r="AC25" s="147"/>
    </row>
    <row r="26" spans="13:36" x14ac:dyDescent="0.2">
      <c r="Z26" s="393"/>
      <c r="AC26" s="147"/>
    </row>
    <row r="27" spans="13:36" x14ac:dyDescent="0.2">
      <c r="Z27" s="393"/>
      <c r="AC27" s="147"/>
    </row>
    <row r="28" spans="13:36" x14ac:dyDescent="0.2">
      <c r="Z28" s="393"/>
      <c r="AC28" s="147"/>
    </row>
    <row r="29" spans="13:36" x14ac:dyDescent="0.2">
      <c r="Z29" s="393"/>
      <c r="AC29" s="147"/>
    </row>
    <row r="30" spans="13:36" x14ac:dyDescent="0.2">
      <c r="Z30" s="393"/>
      <c r="AC30" s="147"/>
    </row>
    <row r="31" spans="13:36" x14ac:dyDescent="0.2">
      <c r="Z31" s="393"/>
      <c r="AC31" s="147"/>
    </row>
    <row r="32" spans="13:36" x14ac:dyDescent="0.2">
      <c r="Z32" s="393"/>
      <c r="AC32" s="147"/>
    </row>
    <row r="33" spans="26:29" x14ac:dyDescent="0.2">
      <c r="Z33" s="393"/>
      <c r="AC33" s="147"/>
    </row>
    <row r="34" spans="26:29" x14ac:dyDescent="0.2">
      <c r="Z34" s="393"/>
      <c r="AC34" s="147"/>
    </row>
    <row r="35" spans="26:29" x14ac:dyDescent="0.2">
      <c r="Z35" s="393"/>
      <c r="AC35" s="147"/>
    </row>
    <row r="36" spans="26:29" x14ac:dyDescent="0.2">
      <c r="Z36" s="393"/>
      <c r="AC36" s="147"/>
    </row>
    <row r="37" spans="26:29" x14ac:dyDescent="0.2">
      <c r="Z37" s="393"/>
      <c r="AC37" s="147"/>
    </row>
    <row r="38" spans="26:29" x14ac:dyDescent="0.2">
      <c r="Z38" s="393"/>
      <c r="AC38" s="147"/>
    </row>
    <row r="39" spans="26:29" x14ac:dyDescent="0.2">
      <c r="Z39" s="393"/>
      <c r="AC39" s="147"/>
    </row>
    <row r="40" spans="26:29" x14ac:dyDescent="0.2">
      <c r="Z40" s="393"/>
      <c r="AC40" s="147"/>
    </row>
    <row r="41" spans="26:29" x14ac:dyDescent="0.2">
      <c r="Z41" s="393"/>
      <c r="AC41" s="147"/>
    </row>
    <row r="42" spans="26:29" x14ac:dyDescent="0.2">
      <c r="Z42" s="393"/>
      <c r="AC42" s="147"/>
    </row>
    <row r="43" spans="26:29" x14ac:dyDescent="0.2">
      <c r="Z43" s="393"/>
      <c r="AC43" s="147"/>
    </row>
    <row r="44" spans="26:29" x14ac:dyDescent="0.2">
      <c r="Z44" s="393"/>
      <c r="AC44" s="147"/>
    </row>
    <row r="45" spans="26:29" x14ac:dyDescent="0.2">
      <c r="Z45" s="393"/>
      <c r="AC45" s="147"/>
    </row>
    <row r="46" spans="26:29" x14ac:dyDescent="0.2">
      <c r="Z46" s="393"/>
      <c r="AC46" s="147"/>
    </row>
    <row r="47" spans="26:29" x14ac:dyDescent="0.2">
      <c r="Z47" s="393"/>
      <c r="AC47" s="147"/>
    </row>
    <row r="48" spans="26:29" x14ac:dyDescent="0.2">
      <c r="Z48" s="393"/>
      <c r="AC48" s="147"/>
    </row>
    <row r="49" spans="26:29" x14ac:dyDescent="0.2">
      <c r="Z49" s="393"/>
      <c r="AC49" s="147"/>
    </row>
    <row r="50" spans="26:29" x14ac:dyDescent="0.2">
      <c r="Z50" s="393"/>
      <c r="AC50" s="147"/>
    </row>
    <row r="51" spans="26:29" x14ac:dyDescent="0.2">
      <c r="Z51" s="393"/>
      <c r="AC51" s="147"/>
    </row>
    <row r="52" spans="26:29" x14ac:dyDescent="0.2">
      <c r="Z52" s="393"/>
      <c r="AC52" s="147"/>
    </row>
    <row r="53" spans="26:29" x14ac:dyDescent="0.2">
      <c r="Z53" s="393"/>
      <c r="AC53" s="147"/>
    </row>
    <row r="54" spans="26:29" x14ac:dyDescent="0.2">
      <c r="Z54" s="393"/>
      <c r="AC54" s="147"/>
    </row>
    <row r="55" spans="26:29" x14ac:dyDescent="0.2">
      <c r="Z55" s="393"/>
      <c r="AC55" s="147"/>
    </row>
    <row r="56" spans="26:29" x14ac:dyDescent="0.2">
      <c r="Z56" s="393"/>
      <c r="AC56" s="147"/>
    </row>
    <row r="57" spans="26:29" x14ac:dyDescent="0.2">
      <c r="Z57" s="393"/>
      <c r="AC57" s="147"/>
    </row>
    <row r="58" spans="26:29" x14ac:dyDescent="0.2">
      <c r="Z58" s="393"/>
      <c r="AC58" s="147"/>
    </row>
    <row r="59" spans="26:29" x14ac:dyDescent="0.2">
      <c r="Z59" s="393"/>
      <c r="AC59" s="147"/>
    </row>
    <row r="60" spans="26:29" x14ac:dyDescent="0.2">
      <c r="Z60" s="393"/>
      <c r="AC60" s="147"/>
    </row>
    <row r="61" spans="26:29" x14ac:dyDescent="0.2">
      <c r="Z61" s="393"/>
      <c r="AC61" s="147"/>
    </row>
    <row r="62" spans="26:29" x14ac:dyDescent="0.2">
      <c r="Z62" s="393"/>
      <c r="AC62" s="147"/>
    </row>
    <row r="63" spans="26:29" x14ac:dyDescent="0.2">
      <c r="Z63" s="393"/>
      <c r="AC63" s="147"/>
    </row>
    <row r="64" spans="26:29" x14ac:dyDescent="0.2">
      <c r="Z64" s="393"/>
      <c r="AC64" s="147"/>
    </row>
    <row r="65" spans="26:29" x14ac:dyDescent="0.2">
      <c r="Z65" s="393"/>
      <c r="AC65" s="147"/>
    </row>
    <row r="66" spans="26:29" x14ac:dyDescent="0.2">
      <c r="Z66" s="393"/>
      <c r="AC66" s="147"/>
    </row>
    <row r="67" spans="26:29" x14ac:dyDescent="0.2">
      <c r="Z67" s="393"/>
      <c r="AC67" s="147"/>
    </row>
    <row r="68" spans="26:29" x14ac:dyDescent="0.2">
      <c r="Z68" s="393"/>
      <c r="AC68" s="147"/>
    </row>
    <row r="69" spans="26:29" x14ac:dyDescent="0.2">
      <c r="Z69" s="393"/>
      <c r="AC69" s="147"/>
    </row>
    <row r="70" spans="26:29" x14ac:dyDescent="0.2">
      <c r="Z70" s="393"/>
      <c r="AC70" s="147"/>
    </row>
    <row r="71" spans="26:29" x14ac:dyDescent="0.2">
      <c r="Z71" s="393"/>
      <c r="AC71" s="147"/>
    </row>
    <row r="72" spans="26:29" x14ac:dyDescent="0.2">
      <c r="Z72" s="393"/>
      <c r="AC72" s="147"/>
    </row>
    <row r="73" spans="26:29" x14ac:dyDescent="0.2">
      <c r="Z73" s="393"/>
      <c r="AC73" s="147"/>
    </row>
    <row r="74" spans="26:29" x14ac:dyDescent="0.2">
      <c r="Z74" s="393"/>
      <c r="AC74" s="147"/>
    </row>
    <row r="75" spans="26:29" x14ac:dyDescent="0.2">
      <c r="Z75" s="393"/>
      <c r="AC75" s="147"/>
    </row>
    <row r="76" spans="26:29" x14ac:dyDescent="0.2">
      <c r="Z76" s="393"/>
      <c r="AC76" s="147"/>
    </row>
    <row r="77" spans="26:29" x14ac:dyDescent="0.2">
      <c r="Z77" s="393"/>
      <c r="AC77" s="147"/>
    </row>
    <row r="78" spans="26:29" x14ac:dyDescent="0.2">
      <c r="Z78" s="393"/>
      <c r="AC78" s="147"/>
    </row>
    <row r="79" spans="26:29" x14ac:dyDescent="0.2">
      <c r="Z79" s="393"/>
      <c r="AC79" s="147"/>
    </row>
    <row r="80" spans="26:29" x14ac:dyDescent="0.2">
      <c r="Z80" s="393"/>
      <c r="AC80" s="147"/>
    </row>
    <row r="81" spans="26:29" x14ac:dyDescent="0.2">
      <c r="Z81" s="393"/>
      <c r="AC81" s="147"/>
    </row>
    <row r="82" spans="26:29" x14ac:dyDescent="0.2">
      <c r="Z82" s="393"/>
      <c r="AC82" s="147"/>
    </row>
    <row r="83" spans="26:29" x14ac:dyDescent="0.2">
      <c r="Z83" s="393"/>
      <c r="AC83" s="147"/>
    </row>
    <row r="84" spans="26:29" x14ac:dyDescent="0.2">
      <c r="Z84" s="393"/>
      <c r="AC84" s="147"/>
    </row>
    <row r="85" spans="26:29" x14ac:dyDescent="0.2">
      <c r="Z85" s="393"/>
      <c r="AC85" s="147"/>
    </row>
    <row r="86" spans="26:29" x14ac:dyDescent="0.2">
      <c r="Z86" s="393"/>
      <c r="AC86" s="147"/>
    </row>
    <row r="87" spans="26:29" x14ac:dyDescent="0.2">
      <c r="Z87" s="393"/>
      <c r="AC87" s="147"/>
    </row>
    <row r="88" spans="26:29" x14ac:dyDescent="0.2">
      <c r="Z88" s="393"/>
      <c r="AC88" s="147"/>
    </row>
    <row r="89" spans="26:29" x14ac:dyDescent="0.2">
      <c r="Z89" s="393"/>
      <c r="AC89" s="147"/>
    </row>
    <row r="90" spans="26:29" x14ac:dyDescent="0.2">
      <c r="Z90" s="393"/>
      <c r="AC90" s="147"/>
    </row>
    <row r="91" spans="26:29" x14ac:dyDescent="0.2">
      <c r="Z91" s="393"/>
      <c r="AC91" s="147"/>
    </row>
    <row r="92" spans="26:29" x14ac:dyDescent="0.2">
      <c r="Z92" s="393"/>
      <c r="AC92" s="147"/>
    </row>
    <row r="93" spans="26:29" x14ac:dyDescent="0.2">
      <c r="Z93" s="393"/>
      <c r="AC93" s="147"/>
    </row>
    <row r="94" spans="26:29" x14ac:dyDescent="0.2">
      <c r="Z94" s="393"/>
      <c r="AC94" s="147"/>
    </row>
    <row r="95" spans="26:29" x14ac:dyDescent="0.2">
      <c r="Z95" s="393"/>
      <c r="AC95" s="147"/>
    </row>
    <row r="96" spans="26:29" x14ac:dyDescent="0.2">
      <c r="Z96" s="393"/>
      <c r="AC96" s="147"/>
    </row>
    <row r="97" spans="26:29" x14ac:dyDescent="0.2">
      <c r="Z97" s="393"/>
      <c r="AC97" s="147"/>
    </row>
    <row r="98" spans="26:29" x14ac:dyDescent="0.2">
      <c r="Z98" s="393"/>
      <c r="AC98" s="147"/>
    </row>
    <row r="99" spans="26:29" x14ac:dyDescent="0.2">
      <c r="Z99" s="393"/>
      <c r="AC99" s="147"/>
    </row>
    <row r="100" spans="26:29" x14ac:dyDescent="0.2">
      <c r="Z100" s="393"/>
      <c r="AC100" s="147"/>
    </row>
    <row r="101" spans="26:29" x14ac:dyDescent="0.2">
      <c r="Z101" s="393"/>
      <c r="AC101" s="147"/>
    </row>
    <row r="102" spans="26:29" x14ac:dyDescent="0.2">
      <c r="Z102" s="393"/>
      <c r="AC102" s="147"/>
    </row>
    <row r="103" spans="26:29" x14ac:dyDescent="0.2">
      <c r="Z103" s="393"/>
      <c r="AC103" s="147"/>
    </row>
    <row r="104" spans="26:29" x14ac:dyDescent="0.2">
      <c r="Z104" s="393"/>
      <c r="AC104" s="147"/>
    </row>
    <row r="105" spans="26:29" x14ac:dyDescent="0.2">
      <c r="Z105" s="393"/>
      <c r="AC105" s="147"/>
    </row>
    <row r="106" spans="26:29" x14ac:dyDescent="0.2">
      <c r="Z106" s="393"/>
      <c r="AC106" s="147"/>
    </row>
    <row r="107" spans="26:29" x14ac:dyDescent="0.2">
      <c r="Z107" s="393"/>
      <c r="AC107" s="147"/>
    </row>
    <row r="108" spans="26:29" x14ac:dyDescent="0.2">
      <c r="Z108" s="393"/>
      <c r="AC108" s="147"/>
    </row>
    <row r="109" spans="26:29" x14ac:dyDescent="0.2">
      <c r="Z109" s="393"/>
      <c r="AC109" s="147"/>
    </row>
    <row r="110" spans="26:29" x14ac:dyDescent="0.2">
      <c r="Z110" s="393"/>
      <c r="AC110" s="147"/>
    </row>
    <row r="111" spans="26:29" x14ac:dyDescent="0.2">
      <c r="Z111" s="393"/>
      <c r="AC111" s="147"/>
    </row>
    <row r="112" spans="26:29" x14ac:dyDescent="0.2">
      <c r="Z112" s="393"/>
      <c r="AC112" s="147"/>
    </row>
    <row r="113" spans="26:29" x14ac:dyDescent="0.2">
      <c r="Z113" s="393"/>
      <c r="AC113" s="147"/>
    </row>
    <row r="114" spans="26:29" x14ac:dyDescent="0.2">
      <c r="Z114" s="393"/>
      <c r="AC114" s="147"/>
    </row>
    <row r="115" spans="26:29" x14ac:dyDescent="0.2">
      <c r="Z115" s="393"/>
      <c r="AC115" s="147"/>
    </row>
    <row r="116" spans="26:29" x14ac:dyDescent="0.2">
      <c r="Z116" s="393"/>
      <c r="AC116" s="147"/>
    </row>
    <row r="117" spans="26:29" x14ac:dyDescent="0.2">
      <c r="Z117" s="393"/>
      <c r="AC117" s="147"/>
    </row>
    <row r="118" spans="26:29" x14ac:dyDescent="0.2">
      <c r="Z118" s="393"/>
      <c r="AC118" s="147"/>
    </row>
    <row r="119" spans="26:29" x14ac:dyDescent="0.2">
      <c r="Z119" s="393"/>
      <c r="AC119" s="147"/>
    </row>
    <row r="120" spans="26:29" x14ac:dyDescent="0.2">
      <c r="Z120" s="393"/>
      <c r="AC120" s="147"/>
    </row>
    <row r="121" spans="26:29" x14ac:dyDescent="0.2">
      <c r="Z121" s="393"/>
      <c r="AC121" s="147"/>
    </row>
    <row r="122" spans="26:29" x14ac:dyDescent="0.2">
      <c r="Z122" s="393"/>
      <c r="AC122" s="147"/>
    </row>
    <row r="123" spans="26:29" x14ac:dyDescent="0.2">
      <c r="Z123" s="393"/>
      <c r="AC123" s="147"/>
    </row>
    <row r="124" spans="26:29" x14ac:dyDescent="0.2">
      <c r="Z124" s="393"/>
      <c r="AC124" s="147"/>
    </row>
    <row r="125" spans="26:29" x14ac:dyDescent="0.2">
      <c r="Z125" s="393"/>
      <c r="AC125" s="147"/>
    </row>
    <row r="126" spans="26:29" x14ac:dyDescent="0.2">
      <c r="Z126" s="393"/>
      <c r="AC126" s="147"/>
    </row>
    <row r="127" spans="26:29" x14ac:dyDescent="0.2">
      <c r="Z127" s="393"/>
      <c r="AC127" s="147"/>
    </row>
    <row r="128" spans="26:29" x14ac:dyDescent="0.2">
      <c r="Z128" s="393"/>
      <c r="AC128" s="147"/>
    </row>
    <row r="129" spans="26:29" x14ac:dyDescent="0.2">
      <c r="Z129" s="393"/>
      <c r="AC129" s="147"/>
    </row>
    <row r="130" spans="26:29" x14ac:dyDescent="0.2">
      <c r="Z130" s="393"/>
      <c r="AC130" s="147"/>
    </row>
    <row r="131" spans="26:29" x14ac:dyDescent="0.2">
      <c r="Z131" s="393"/>
      <c r="AC131" s="147"/>
    </row>
    <row r="132" spans="26:29" x14ac:dyDescent="0.2">
      <c r="Z132" s="393"/>
      <c r="AC132" s="147"/>
    </row>
    <row r="133" spans="26:29" x14ac:dyDescent="0.2">
      <c r="Z133" s="393"/>
      <c r="AC133" s="147"/>
    </row>
    <row r="134" spans="26:29" x14ac:dyDescent="0.2">
      <c r="Z134" s="393"/>
      <c r="AC134" s="147"/>
    </row>
    <row r="135" spans="26:29" x14ac:dyDescent="0.2">
      <c r="Z135" s="393"/>
      <c r="AC135" s="147"/>
    </row>
    <row r="136" spans="26:29" x14ac:dyDescent="0.2">
      <c r="Z136" s="393"/>
      <c r="AC136" s="147"/>
    </row>
    <row r="137" spans="26:29" x14ac:dyDescent="0.2">
      <c r="Z137" s="393"/>
      <c r="AC137" s="147"/>
    </row>
    <row r="138" spans="26:29" x14ac:dyDescent="0.2">
      <c r="Z138" s="393"/>
      <c r="AC138" s="147"/>
    </row>
    <row r="139" spans="26:29" x14ac:dyDescent="0.2">
      <c r="Z139" s="393"/>
      <c r="AC139" s="147"/>
    </row>
    <row r="140" spans="26:29" x14ac:dyDescent="0.2">
      <c r="Z140" s="393"/>
      <c r="AC140" s="147"/>
    </row>
    <row r="141" spans="26:29" x14ac:dyDescent="0.2">
      <c r="Z141" s="393"/>
      <c r="AC141" s="147"/>
    </row>
    <row r="142" spans="26:29" x14ac:dyDescent="0.2">
      <c r="Z142" s="393"/>
      <c r="AC142" s="147"/>
    </row>
    <row r="143" spans="26:29" x14ac:dyDescent="0.2">
      <c r="Z143" s="393"/>
      <c r="AC143" s="147"/>
    </row>
    <row r="144" spans="26:29" x14ac:dyDescent="0.2">
      <c r="Z144" s="393"/>
      <c r="AC144" s="147"/>
    </row>
    <row r="145" spans="26:29" x14ac:dyDescent="0.2">
      <c r="Z145" s="393"/>
      <c r="AC145" s="147"/>
    </row>
    <row r="146" spans="26:29" x14ac:dyDescent="0.2">
      <c r="Z146" s="393"/>
      <c r="AC146" s="147"/>
    </row>
    <row r="147" spans="26:29" x14ac:dyDescent="0.2">
      <c r="Z147" s="393"/>
      <c r="AC147" s="147"/>
    </row>
    <row r="148" spans="26:29" x14ac:dyDescent="0.2">
      <c r="Z148" s="393"/>
      <c r="AC148" s="147"/>
    </row>
    <row r="149" spans="26:29" x14ac:dyDescent="0.2">
      <c r="Z149" s="393"/>
      <c r="AC149" s="147"/>
    </row>
    <row r="150" spans="26:29" x14ac:dyDescent="0.2">
      <c r="Z150" s="393"/>
      <c r="AC150" s="147"/>
    </row>
    <row r="151" spans="26:29" x14ac:dyDescent="0.2">
      <c r="Z151" s="393"/>
      <c r="AC151" s="147"/>
    </row>
    <row r="152" spans="26:29" x14ac:dyDescent="0.2">
      <c r="Z152" s="393"/>
      <c r="AC152" s="147"/>
    </row>
    <row r="153" spans="26:29" x14ac:dyDescent="0.2">
      <c r="Z153" s="393"/>
      <c r="AC153" s="147"/>
    </row>
    <row r="154" spans="26:29" x14ac:dyDescent="0.2">
      <c r="Z154" s="393"/>
      <c r="AC154" s="147"/>
    </row>
    <row r="155" spans="26:29" x14ac:dyDescent="0.2">
      <c r="Z155" s="393"/>
      <c r="AC155" s="147"/>
    </row>
    <row r="156" spans="26:29" x14ac:dyDescent="0.2">
      <c r="Z156" s="393"/>
      <c r="AC156" s="147"/>
    </row>
    <row r="157" spans="26:29" x14ac:dyDescent="0.2">
      <c r="Z157" s="393"/>
      <c r="AC157" s="147"/>
    </row>
    <row r="158" spans="26:29" x14ac:dyDescent="0.2">
      <c r="Z158" s="393"/>
      <c r="AC158" s="147"/>
    </row>
    <row r="159" spans="26:29" x14ac:dyDescent="0.2">
      <c r="Z159" s="393"/>
      <c r="AC159" s="147"/>
    </row>
    <row r="160" spans="26:29" x14ac:dyDescent="0.2">
      <c r="Z160" s="393"/>
      <c r="AC160" s="147"/>
    </row>
    <row r="161" spans="26:29" x14ac:dyDescent="0.2">
      <c r="Z161" s="393"/>
      <c r="AC161" s="147"/>
    </row>
    <row r="162" spans="26:29" x14ac:dyDescent="0.2">
      <c r="Z162" s="393"/>
      <c r="AC162" s="147"/>
    </row>
    <row r="163" spans="26:29" x14ac:dyDescent="0.2">
      <c r="Z163" s="393"/>
      <c r="AC163" s="147"/>
    </row>
    <row r="164" spans="26:29" x14ac:dyDescent="0.2">
      <c r="Z164" s="393"/>
      <c r="AC164" s="147"/>
    </row>
    <row r="165" spans="26:29" x14ac:dyDescent="0.2">
      <c r="Z165" s="393"/>
      <c r="AC165" s="147"/>
    </row>
    <row r="166" spans="26:29" x14ac:dyDescent="0.2">
      <c r="Z166" s="393"/>
      <c r="AC166" s="147"/>
    </row>
    <row r="167" spans="26:29" x14ac:dyDescent="0.2">
      <c r="Z167" s="393"/>
      <c r="AC167" s="147"/>
    </row>
    <row r="168" spans="26:29" x14ac:dyDescent="0.2">
      <c r="Z168" s="393"/>
      <c r="AC168" s="147"/>
    </row>
    <row r="169" spans="26:29" x14ac:dyDescent="0.2">
      <c r="Z169" s="393"/>
      <c r="AC169" s="147"/>
    </row>
    <row r="170" spans="26:29" x14ac:dyDescent="0.2">
      <c r="Z170" s="393"/>
      <c r="AC170" s="147"/>
    </row>
    <row r="171" spans="26:29" x14ac:dyDescent="0.2">
      <c r="Z171" s="393"/>
      <c r="AC171" s="147"/>
    </row>
    <row r="172" spans="26:29" x14ac:dyDescent="0.2">
      <c r="Z172" s="393"/>
      <c r="AC172" s="147"/>
    </row>
    <row r="173" spans="26:29" x14ac:dyDescent="0.2">
      <c r="Z173" s="393"/>
      <c r="AC173" s="147"/>
    </row>
    <row r="174" spans="26:29" x14ac:dyDescent="0.2">
      <c r="Z174" s="393"/>
      <c r="AC174" s="147"/>
    </row>
    <row r="175" spans="26:29" x14ac:dyDescent="0.2">
      <c r="Z175" s="393"/>
      <c r="AC175" s="147"/>
    </row>
    <row r="176" spans="26:29" x14ac:dyDescent="0.2">
      <c r="Z176" s="393"/>
      <c r="AC176" s="147"/>
    </row>
    <row r="177" spans="26:29" x14ac:dyDescent="0.2">
      <c r="Z177" s="393"/>
      <c r="AC177" s="147"/>
    </row>
    <row r="178" spans="26:29" x14ac:dyDescent="0.2">
      <c r="Z178" s="393"/>
      <c r="AC178" s="147"/>
    </row>
    <row r="179" spans="26:29" x14ac:dyDescent="0.2">
      <c r="Z179" s="393"/>
      <c r="AC179" s="147"/>
    </row>
    <row r="180" spans="26:29" x14ac:dyDescent="0.2">
      <c r="Z180" s="393"/>
      <c r="AC180" s="147"/>
    </row>
    <row r="181" spans="26:29" x14ac:dyDescent="0.2">
      <c r="Z181" s="393"/>
      <c r="AC181" s="147"/>
    </row>
    <row r="182" spans="26:29" x14ac:dyDescent="0.2">
      <c r="Z182" s="393"/>
      <c r="AC182" s="147"/>
    </row>
    <row r="183" spans="26:29" x14ac:dyDescent="0.2">
      <c r="Z183" s="393"/>
    </row>
    <row r="184" spans="26:29" x14ac:dyDescent="0.2">
      <c r="Z184" s="393"/>
    </row>
    <row r="185" spans="26:29" x14ac:dyDescent="0.2">
      <c r="Z185" s="393"/>
    </row>
    <row r="186" spans="26:29" x14ac:dyDescent="0.2">
      <c r="Z186" s="393"/>
    </row>
    <row r="187" spans="26:29" x14ac:dyDescent="0.2">
      <c r="Z187" s="393"/>
    </row>
    <row r="188" spans="26:29" x14ac:dyDescent="0.2">
      <c r="Z188" s="393"/>
    </row>
    <row r="189" spans="26:29" x14ac:dyDescent="0.2">
      <c r="Z189" s="393"/>
    </row>
    <row r="190" spans="26:29" x14ac:dyDescent="0.2">
      <c r="Z190" s="393"/>
    </row>
    <row r="191" spans="26:29" x14ac:dyDescent="0.2">
      <c r="Z191" s="393"/>
    </row>
    <row r="192" spans="26:29" x14ac:dyDescent="0.2">
      <c r="Z192" s="393"/>
    </row>
    <row r="193" spans="26:26" x14ac:dyDescent="0.2">
      <c r="Z193" s="393"/>
    </row>
    <row r="194" spans="26:26" x14ac:dyDescent="0.2">
      <c r="Z194" s="393"/>
    </row>
    <row r="195" spans="26:26" x14ac:dyDescent="0.2">
      <c r="Z195" s="393"/>
    </row>
    <row r="196" spans="26:26" x14ac:dyDescent="0.2">
      <c r="Z196" s="393"/>
    </row>
    <row r="197" spans="26:26" x14ac:dyDescent="0.2">
      <c r="Z197" s="393"/>
    </row>
    <row r="198" spans="26:26" x14ac:dyDescent="0.2">
      <c r="Z198" s="393"/>
    </row>
    <row r="199" spans="26:26" x14ac:dyDescent="0.2">
      <c r="Z199" s="393"/>
    </row>
    <row r="200" spans="26:26" x14ac:dyDescent="0.2">
      <c r="Z200" s="393"/>
    </row>
    <row r="201" spans="26:26" x14ac:dyDescent="0.2">
      <c r="Z201" s="393"/>
    </row>
    <row r="202" spans="26:26" x14ac:dyDescent="0.2">
      <c r="Z202" s="393"/>
    </row>
    <row r="203" spans="26:26" x14ac:dyDescent="0.2">
      <c r="Z203" s="393"/>
    </row>
    <row r="204" spans="26:26" x14ac:dyDescent="0.2">
      <c r="Z204" s="393"/>
    </row>
    <row r="205" spans="26:26" x14ac:dyDescent="0.2">
      <c r="Z205" s="393"/>
    </row>
    <row r="206" spans="26:26" x14ac:dyDescent="0.2">
      <c r="Z206" s="393"/>
    </row>
    <row r="207" spans="26:26" x14ac:dyDescent="0.2">
      <c r="Z207" s="393"/>
    </row>
    <row r="208" spans="26:26" x14ac:dyDescent="0.2">
      <c r="Z208" s="393"/>
    </row>
    <row r="209" spans="26:26" x14ac:dyDescent="0.2">
      <c r="Z209" s="393"/>
    </row>
    <row r="210" spans="26:26" x14ac:dyDescent="0.2">
      <c r="Z210" s="393"/>
    </row>
    <row r="211" spans="26:26" x14ac:dyDescent="0.2">
      <c r="Z211" s="393"/>
    </row>
    <row r="212" spans="26:26" x14ac:dyDescent="0.2">
      <c r="Z212" s="393"/>
    </row>
    <row r="213" spans="26:26" x14ac:dyDescent="0.2">
      <c r="Z213" s="393"/>
    </row>
    <row r="214" spans="26:26" x14ac:dyDescent="0.2">
      <c r="Z214" s="393"/>
    </row>
    <row r="215" spans="26:26" x14ac:dyDescent="0.2">
      <c r="Z215" s="393"/>
    </row>
    <row r="216" spans="26:26" x14ac:dyDescent="0.2">
      <c r="Z216" s="393"/>
    </row>
    <row r="217" spans="26:26" x14ac:dyDescent="0.2">
      <c r="Z217" s="393"/>
    </row>
    <row r="218" spans="26:26" x14ac:dyDescent="0.2">
      <c r="Z218" s="393"/>
    </row>
    <row r="219" spans="26:26" x14ac:dyDescent="0.2">
      <c r="Z219" s="393"/>
    </row>
    <row r="220" spans="26:26" x14ac:dyDescent="0.2">
      <c r="Z220" s="393"/>
    </row>
    <row r="221" spans="26:26" x14ac:dyDescent="0.2">
      <c r="Z221" s="393"/>
    </row>
    <row r="222" spans="26:26" x14ac:dyDescent="0.2">
      <c r="Z222" s="393"/>
    </row>
    <row r="223" spans="26:26" x14ac:dyDescent="0.2">
      <c r="Z223" s="393"/>
    </row>
    <row r="224" spans="26:26" x14ac:dyDescent="0.2">
      <c r="Z224" s="393"/>
    </row>
    <row r="225" spans="26:26" x14ac:dyDescent="0.2">
      <c r="Z225" s="393"/>
    </row>
    <row r="226" spans="26:26" x14ac:dyDescent="0.2">
      <c r="Z226" s="393"/>
    </row>
    <row r="227" spans="26:26" x14ac:dyDescent="0.2">
      <c r="Z227" s="393"/>
    </row>
    <row r="228" spans="26:26" x14ac:dyDescent="0.2">
      <c r="Z228" s="393"/>
    </row>
    <row r="229" spans="26:26" x14ac:dyDescent="0.2">
      <c r="Z229" s="393"/>
    </row>
    <row r="230" spans="26:26" x14ac:dyDescent="0.2">
      <c r="Z230" s="393"/>
    </row>
    <row r="231" spans="26:26" x14ac:dyDescent="0.2">
      <c r="Z231" s="393"/>
    </row>
    <row r="232" spans="26:26" x14ac:dyDescent="0.2">
      <c r="Z232" s="393"/>
    </row>
    <row r="233" spans="26:26" x14ac:dyDescent="0.2">
      <c r="Z233" s="393"/>
    </row>
    <row r="234" spans="26:26" x14ac:dyDescent="0.2">
      <c r="Z234" s="393"/>
    </row>
    <row r="235" spans="26:26" x14ac:dyDescent="0.2">
      <c r="Z235" s="393"/>
    </row>
    <row r="236" spans="26:26" x14ac:dyDescent="0.2">
      <c r="Z236" s="393"/>
    </row>
  </sheetData>
  <sheetProtection formatCells="0" formatColumns="0" formatRows="0" insertColumns="0" insertRows="0" insertHyperlinks="0" deleteColumns="0" deleteRows="0" sort="0" autoFilter="0" pivotTables="0"/>
  <mergeCells count="3">
    <mergeCell ref="N6:R6"/>
    <mergeCell ref="I6:L6"/>
    <mergeCell ref="C6:H6"/>
  </mergeCells>
  <phoneticPr fontId="16" type="noConversion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1:AI216"/>
  <sheetViews>
    <sheetView topLeftCell="J1" workbookViewId="0">
      <selection activeCell="S10" sqref="S10:AI10"/>
    </sheetView>
  </sheetViews>
  <sheetFormatPr defaultRowHeight="12.75" x14ac:dyDescent="0.2"/>
  <cols>
    <col min="3" max="3" width="9.140625" customWidth="1"/>
    <col min="4" max="9" width="11.28515625" customWidth="1"/>
    <col min="10" max="10" width="7.7109375" style="3" customWidth="1"/>
    <col min="11" max="11" width="9.42578125" style="111" customWidth="1"/>
    <col min="12" max="12" width="9.140625" style="107" customWidth="1"/>
    <col min="13" max="13" width="8.140625" style="3" customWidth="1"/>
    <col min="14" max="14" width="8.85546875" style="3" customWidth="1"/>
    <col min="15" max="15" width="10" style="3" customWidth="1"/>
    <col min="16" max="16" width="8" style="3" customWidth="1"/>
    <col min="17" max="17" width="36" style="3" customWidth="1"/>
    <col min="18" max="18" width="7" style="3" customWidth="1"/>
    <col min="19" max="19" width="13.7109375" style="29" customWidth="1"/>
    <col min="20" max="20" width="27.5703125" style="29" customWidth="1"/>
    <col min="21" max="21" width="16.85546875" style="29" customWidth="1"/>
    <col min="22" max="22" width="26.5703125" style="29" customWidth="1"/>
    <col min="23" max="23" width="17.7109375" style="29" customWidth="1"/>
    <col min="24" max="24" width="22.42578125" style="29" customWidth="1"/>
    <col min="25" max="25" width="9.7109375" style="29" customWidth="1"/>
    <col min="26" max="26" width="10.85546875" style="29" customWidth="1"/>
    <col min="27" max="27" width="15.85546875" style="95" customWidth="1"/>
    <col min="28" max="28" width="13.85546875" style="29" customWidth="1"/>
    <col min="29" max="29" width="17.85546875" style="29" customWidth="1"/>
    <col min="30" max="30" width="19.5703125" style="29" customWidth="1"/>
    <col min="31" max="31" width="19.5703125" style="268" customWidth="1"/>
    <col min="32" max="32" width="19.5703125" style="29" customWidth="1"/>
    <col min="33" max="34" width="16.5703125" style="29" customWidth="1"/>
    <col min="35" max="35" width="17.7109375" style="29" customWidth="1"/>
  </cols>
  <sheetData>
    <row r="1" spans="3:35" s="25" customFormat="1" x14ac:dyDescent="0.2">
      <c r="J1" s="24"/>
      <c r="K1" s="108"/>
      <c r="L1" s="51"/>
      <c r="M1" s="24"/>
      <c r="N1" s="24"/>
      <c r="O1" s="24"/>
      <c r="P1" s="24"/>
      <c r="Q1" s="24"/>
      <c r="R1" s="24"/>
      <c r="S1" s="42"/>
      <c r="T1" s="42"/>
      <c r="U1" s="42"/>
      <c r="V1" s="42"/>
      <c r="W1" s="42"/>
      <c r="X1" s="42"/>
      <c r="Y1" s="42"/>
      <c r="Z1" s="42"/>
      <c r="AA1" s="98"/>
      <c r="AB1" s="42"/>
      <c r="AC1" s="42"/>
      <c r="AD1" s="42"/>
      <c r="AE1" s="292"/>
      <c r="AF1" s="42"/>
      <c r="AG1" s="42"/>
      <c r="AH1" s="42"/>
      <c r="AI1" s="42"/>
    </row>
    <row r="2" spans="3:35" s="25" customFormat="1" x14ac:dyDescent="0.2">
      <c r="J2" s="32"/>
      <c r="K2" s="108"/>
      <c r="L2" s="51"/>
      <c r="M2" s="24"/>
      <c r="N2" s="24"/>
      <c r="O2" s="24"/>
      <c r="P2" s="24"/>
      <c r="Q2" s="24"/>
      <c r="R2" s="24"/>
      <c r="S2" s="42"/>
      <c r="T2" s="42"/>
      <c r="U2" s="42"/>
      <c r="V2" s="42"/>
      <c r="W2" s="42"/>
      <c r="X2" s="42"/>
      <c r="Y2" s="42"/>
      <c r="Z2" s="42"/>
      <c r="AA2" s="98"/>
      <c r="AB2" s="42"/>
      <c r="AC2" s="42"/>
      <c r="AD2" s="42"/>
      <c r="AE2" s="292"/>
      <c r="AF2" s="42"/>
      <c r="AG2" s="42"/>
      <c r="AH2" s="42"/>
      <c r="AI2" s="42"/>
    </row>
    <row r="3" spans="3:35" s="25" customFormat="1" x14ac:dyDescent="0.2">
      <c r="J3" s="24"/>
      <c r="K3" s="108"/>
      <c r="L3" s="51"/>
      <c r="M3" s="24"/>
      <c r="N3" s="24"/>
      <c r="O3" s="24"/>
      <c r="P3" s="24"/>
      <c r="Q3" s="24"/>
      <c r="R3" s="24"/>
      <c r="S3" s="42"/>
      <c r="T3" s="42"/>
      <c r="U3" s="42"/>
      <c r="V3" s="42"/>
      <c r="W3" s="42"/>
      <c r="X3" s="42"/>
      <c r="Y3" s="42"/>
      <c r="Z3" s="42"/>
      <c r="AA3" s="98"/>
      <c r="AB3" s="42"/>
      <c r="AC3" s="42"/>
      <c r="AD3" s="42"/>
      <c r="AE3" s="292"/>
      <c r="AF3" s="42"/>
      <c r="AG3" s="42"/>
      <c r="AH3" s="42"/>
      <c r="AI3" s="42"/>
    </row>
    <row r="4" spans="3:35" s="25" customFormat="1" x14ac:dyDescent="0.2">
      <c r="D4" s="174" t="s">
        <v>257</v>
      </c>
      <c r="E4" s="174"/>
      <c r="F4" s="174"/>
      <c r="G4" s="174"/>
      <c r="H4" s="174"/>
      <c r="I4" s="174"/>
      <c r="J4" s="24">
        <v>1</v>
      </c>
      <c r="K4" s="51">
        <v>2</v>
      </c>
      <c r="L4" s="51">
        <v>3</v>
      </c>
      <c r="M4" s="24">
        <v>4</v>
      </c>
      <c r="N4" s="24">
        <v>5</v>
      </c>
      <c r="O4" s="51">
        <v>6</v>
      </c>
      <c r="P4" s="51">
        <v>7</v>
      </c>
      <c r="Q4" s="24">
        <v>8</v>
      </c>
      <c r="R4" s="24">
        <v>9</v>
      </c>
      <c r="S4" s="51">
        <v>10</v>
      </c>
      <c r="T4" s="51">
        <v>11</v>
      </c>
      <c r="U4" s="24">
        <v>12</v>
      </c>
      <c r="V4" s="24">
        <v>13</v>
      </c>
      <c r="W4" s="51">
        <v>14</v>
      </c>
      <c r="X4" s="51">
        <v>15</v>
      </c>
      <c r="Y4" s="24">
        <v>16</v>
      </c>
      <c r="Z4" s="24">
        <v>17</v>
      </c>
      <c r="AA4" s="51">
        <v>18</v>
      </c>
      <c r="AB4" s="51">
        <v>19</v>
      </c>
      <c r="AC4" s="24">
        <v>20</v>
      </c>
      <c r="AD4" s="24">
        <v>21</v>
      </c>
      <c r="AE4" s="51">
        <v>22</v>
      </c>
      <c r="AF4" s="51">
        <v>23</v>
      </c>
      <c r="AG4" s="24">
        <v>24</v>
      </c>
      <c r="AH4" s="24">
        <v>25</v>
      </c>
      <c r="AI4" s="51">
        <v>26</v>
      </c>
    </row>
    <row r="5" spans="3:35" s="25" customFormat="1" x14ac:dyDescent="0.2">
      <c r="J5" s="32"/>
      <c r="K5" s="108"/>
      <c r="L5" s="51"/>
      <c r="M5" s="24"/>
      <c r="N5" s="24"/>
      <c r="O5" s="24"/>
      <c r="P5" s="24"/>
      <c r="Q5" s="24" t="s">
        <v>62</v>
      </c>
      <c r="R5" s="24"/>
      <c r="X5" s="42"/>
      <c r="Y5" s="42"/>
      <c r="Z5" s="42"/>
      <c r="AA5" s="98"/>
      <c r="AB5" s="42"/>
      <c r="AC5" s="42"/>
      <c r="AD5" s="42"/>
      <c r="AE5" s="292"/>
      <c r="AF5" s="42"/>
      <c r="AG5" s="42"/>
      <c r="AH5" s="42"/>
      <c r="AI5" s="42"/>
    </row>
    <row r="6" spans="3:35" s="25" customFormat="1" x14ac:dyDescent="0.2">
      <c r="D6" s="676" t="s">
        <v>304</v>
      </c>
      <c r="E6" s="679"/>
      <c r="F6" s="679"/>
      <c r="G6" s="679"/>
      <c r="H6" s="679"/>
      <c r="I6" s="677"/>
      <c r="J6" s="683" t="s">
        <v>260</v>
      </c>
      <c r="K6" s="684"/>
      <c r="L6" s="684"/>
      <c r="M6" s="684"/>
      <c r="N6" s="684"/>
      <c r="O6" s="685"/>
      <c r="P6" s="680" t="s">
        <v>65</v>
      </c>
      <c r="Q6" s="681"/>
      <c r="R6" s="682"/>
      <c r="V6" s="24">
        <v>1</v>
      </c>
      <c r="W6" s="24">
        <v>2</v>
      </c>
      <c r="X6" s="24">
        <v>3</v>
      </c>
      <c r="Y6" s="24">
        <v>4</v>
      </c>
      <c r="Z6" s="24">
        <v>5</v>
      </c>
      <c r="AA6" s="24">
        <v>6</v>
      </c>
      <c r="AB6" s="24">
        <v>7</v>
      </c>
      <c r="AC6" s="24">
        <v>8</v>
      </c>
      <c r="AD6" s="24">
        <v>9</v>
      </c>
      <c r="AE6" s="291">
        <v>10</v>
      </c>
      <c r="AF6" s="24">
        <v>11</v>
      </c>
      <c r="AG6" s="24">
        <v>12</v>
      </c>
      <c r="AH6" s="24">
        <v>13</v>
      </c>
      <c r="AI6" s="24">
        <v>14</v>
      </c>
    </row>
    <row r="7" spans="3:35" s="25" customFormat="1" x14ac:dyDescent="0.2">
      <c r="C7" s="199"/>
      <c r="D7" s="544" t="s">
        <v>12</v>
      </c>
      <c r="E7" s="545" t="s">
        <v>296</v>
      </c>
      <c r="F7" s="545" t="s">
        <v>238</v>
      </c>
      <c r="G7" s="545" t="s">
        <v>240</v>
      </c>
      <c r="H7" s="545" t="s">
        <v>298</v>
      </c>
      <c r="I7" s="546" t="s">
        <v>237</v>
      </c>
      <c r="J7" s="336" t="s">
        <v>12</v>
      </c>
      <c r="K7" s="333" t="s">
        <v>192</v>
      </c>
      <c r="L7" s="333" t="s">
        <v>240</v>
      </c>
      <c r="M7" s="334" t="s">
        <v>239</v>
      </c>
      <c r="N7" s="334" t="s">
        <v>238</v>
      </c>
      <c r="O7" s="335" t="s">
        <v>237</v>
      </c>
      <c r="P7" s="330" t="s">
        <v>12</v>
      </c>
      <c r="Q7" s="331" t="s">
        <v>69</v>
      </c>
      <c r="R7" s="332">
        <f>COUNTIF($R$9:$R$10,"&gt;0")</f>
        <v>0</v>
      </c>
      <c r="S7" s="106" t="s">
        <v>11</v>
      </c>
      <c r="T7" s="171" t="s">
        <v>8</v>
      </c>
      <c r="U7" s="171" t="s">
        <v>7</v>
      </c>
      <c r="V7" s="171" t="s">
        <v>166</v>
      </c>
      <c r="W7" s="46" t="s">
        <v>167</v>
      </c>
      <c r="X7" s="171" t="s">
        <v>173</v>
      </c>
      <c r="Y7" s="171" t="s">
        <v>174</v>
      </c>
      <c r="Z7" s="76" t="s">
        <v>168</v>
      </c>
      <c r="AA7" s="338" t="s">
        <v>251</v>
      </c>
      <c r="AB7" s="50" t="s">
        <v>176</v>
      </c>
      <c r="AC7" s="50" t="s">
        <v>196</v>
      </c>
      <c r="AD7" s="50" t="s">
        <v>172</v>
      </c>
      <c r="AE7" s="310" t="s">
        <v>178</v>
      </c>
      <c r="AF7" s="50" t="s">
        <v>188</v>
      </c>
      <c r="AG7" s="171" t="s">
        <v>242</v>
      </c>
      <c r="AH7" s="50" t="s">
        <v>191</v>
      </c>
      <c r="AI7" s="76" t="s">
        <v>194</v>
      </c>
    </row>
    <row r="8" spans="3:35" s="25" customFormat="1" x14ac:dyDescent="0.2">
      <c r="I8" s="25">
        <f>COUNTIF(I$9:I$10,"&gt;0")</f>
        <v>0</v>
      </c>
      <c r="J8" s="24"/>
      <c r="K8" s="108"/>
      <c r="L8" s="51"/>
      <c r="M8" s="24"/>
      <c r="N8" s="24"/>
      <c r="O8" s="25">
        <f>COUNTIF(O$9:$O10,"&gt;0")</f>
        <v>1</v>
      </c>
      <c r="P8" s="24"/>
      <c r="Q8" s="24"/>
      <c r="R8" s="24"/>
      <c r="S8" s="42"/>
      <c r="T8" s="42"/>
      <c r="U8" s="42"/>
      <c r="V8" s="42"/>
      <c r="W8" s="42"/>
      <c r="X8" s="42"/>
      <c r="Y8" s="207"/>
      <c r="Z8" s="42"/>
      <c r="AA8" s="209"/>
      <c r="AB8" s="210"/>
      <c r="AC8" s="210"/>
      <c r="AD8" s="42"/>
      <c r="AE8" s="292"/>
      <c r="AF8" s="42"/>
      <c r="AG8" s="40"/>
      <c r="AH8" s="40"/>
      <c r="AI8" s="40"/>
    </row>
    <row r="9" spans="3:35" s="47" customFormat="1" x14ac:dyDescent="0.2">
      <c r="J9" s="35"/>
      <c r="K9" s="109"/>
      <c r="L9" s="58"/>
      <c r="M9" s="110"/>
      <c r="N9" s="110"/>
      <c r="O9" s="110"/>
      <c r="P9" s="110"/>
      <c r="Q9" s="110"/>
      <c r="R9" s="110"/>
      <c r="S9" s="37"/>
      <c r="T9" s="37"/>
      <c r="U9" s="399"/>
      <c r="V9" s="37"/>
      <c r="W9" s="100"/>
      <c r="X9" s="400"/>
      <c r="Y9" s="208"/>
      <c r="Z9" s="38"/>
      <c r="AA9" s="401"/>
      <c r="AB9" s="211"/>
      <c r="AC9" s="402"/>
      <c r="AD9"/>
      <c r="AE9" s="2"/>
      <c r="AF9" s="388"/>
      <c r="AG9" s="212"/>
      <c r="AH9" s="212"/>
      <c r="AI9" s="114"/>
    </row>
    <row r="10" spans="3:35" s="25" customFormat="1" x14ac:dyDescent="0.2">
      <c r="C10" s="173"/>
      <c r="D10" s="58">
        <f>IF($I10=0,0,$I$8-RANK($I10,$I$9:$I$10,0)+1)</f>
        <v>0</v>
      </c>
      <c r="E10" s="60">
        <f>IF(OR('Historical Report'!$R$5="All",'Historical Report'!$T$5=Z10,'Historical Report'!$U$5=Z10,'Historical Report'!$V$5=Z10,'Historical Report'!$W$5=Z10,'Historical Report'!$X$5=Z10),1,0)</f>
        <v>1</v>
      </c>
      <c r="F10" s="60">
        <f>IF(OR('Historical Report'!$R$7="All",'Historical Report'!$T$7=AG10,'Historical Report'!$U$7=AG10,'Historical Report'!$V$7=AG10,'Historical Report'!$W$7=AG10,'Historical Report'!$X$7=AG10),1,0)</f>
        <v>1</v>
      </c>
      <c r="G10" s="60">
        <f>IF(OR('Historical Report'!$R$9="All",'Historical Report'!$T$9=AH10,'Historical Report'!$U$9=AH10,'Historical Report'!$V$9=AH10,'Historical Report'!$W$9=AH10,'Historical Report'!$X$9=AH10),1,0)</f>
        <v>1</v>
      </c>
      <c r="H10" s="60">
        <f>IF(OR('Historical Report'!$R$11="All",'Historical Report'!$T$11=VLOOKUP($Q10,O!$O$9:$AJ$10,12,FALSE),'Historical Report'!$U$11=VLOOKUP($Q10,O!$O$9:$AJ$10,12,FALSE),'Historical Report'!$V$11=VLOOKUP($Q10,O!$O$9:$AJ$10,12,FALSE),'Historical Report'!$W$11=VLOOKUP($Q10,O!$O$9:$AJ$10,12,FALSE),'Historical Report'!$X$11=VLOOKUP($Q10,O!$O$9:$AJ$10,12,FALSE)),1,0)</f>
        <v>1</v>
      </c>
      <c r="I10" s="60">
        <f>(IF(OR($X10&lt;'Historical Report'!$M$8,$X10&gt;'Historical Report'!$M$9),0,IF('Historical Report'!$M$11="Day",YEAR(X10)*10000+MONTH(X10)*100+DAY(X10),IF('Historical Report'!$M$11="Week",YEAR(X10)*100+WEEKNUM(X10),IF('Historical Report'!$M$11="Month",YEAR(X10)*100+MONTH(X10),IF('Historical Report'!$M$11="Quarter",YEAR(X10)*10+ROUNDUP(MONTH(X10)/3,0),IF('Historical Report'!$M$11="Year",YEAR(X10))))))))*R10*E10*F10*G10*H10</f>
        <v>0</v>
      </c>
      <c r="J10" s="58">
        <f>IF($O10=0,0,$O$8-RANK($O10,$O$9:$O$10,0)+1)</f>
        <v>1</v>
      </c>
      <c r="K10" s="60">
        <f>IF(OR('Planning Report'!$P$8="All",'Planning Report'!$R$8=T10,'Planning Report'!$S$8=T10,'Planning Report'!$T$8=T10,'Planning Report'!$U$8=T10,'Planning Report'!$V$8=T10),1,0)</f>
        <v>1</v>
      </c>
      <c r="L10" s="60">
        <f>IF(OR('Planning Report'!$P$12="All",'Planning Report'!$R$12=AH10,'Planning Report'!$S$12=AH10,'Planning Report'!$T$12=AH10,'Planning Report'!$U$12=AH10,'Planning Report'!$V$12=AH10),1,0)</f>
        <v>1</v>
      </c>
      <c r="M10" s="60">
        <f>IF(OR('Planning Report'!$P$14="All",'Planning Report'!$R$14=Z10,'Planning Report'!$S$14=Z10,'Planning Report'!$T$14=Z10,'Planning Report'!$U$14=Z10,'Planning Report'!$V$14=Z10),1,0)</f>
        <v>1</v>
      </c>
      <c r="N10" s="60">
        <f>IF(OR('Planning Report'!$P$10="All",'Planning Report'!$R$10=AG10,'Planning Report'!$S$10=AG10,'Planning Report'!$T$10=AG10,'Planning Report'!$U$10=AG10,'Planning Report'!$V$10=AG10),1,0)</f>
        <v>1</v>
      </c>
      <c r="O10" s="198">
        <f>IF(AND('Planning Report'!$P$5&lt;=X10,'Planning Report'!$P$6&gt;=X10),X10+ROW(S10)/10000000000,0)*K10*L10*M10*N10</f>
        <v>1.0000000000000001E-9</v>
      </c>
      <c r="P10" s="58"/>
      <c r="Q10" s="312">
        <f t="shared" ref="Q10" si="0">IF(R10=0,0,V10)</f>
        <v>0</v>
      </c>
      <c r="R10" s="58">
        <f>IF(S10=0,0,IF(COUNTIF($V$9:$V10,$V10)=1,1,0))</f>
        <v>0</v>
      </c>
      <c r="S10" s="37"/>
      <c r="T10" s="2"/>
      <c r="U10"/>
      <c r="V10" s="2"/>
      <c r="W10" s="260"/>
      <c r="X10" s="311"/>
      <c r="Z10" s="300"/>
      <c r="AA10" s="113"/>
      <c r="AB10" s="176"/>
      <c r="AC10" s="147"/>
      <c r="AD10"/>
      <c r="AE10" s="96"/>
      <c r="AF10" s="2"/>
      <c r="AG10" s="65"/>
      <c r="AH10" s="174"/>
      <c r="AI10" s="177"/>
    </row>
    <row r="11" spans="3:35" s="25" customFormat="1" x14ac:dyDescent="0.2">
      <c r="J11" s="24"/>
      <c r="K11" s="108"/>
      <c r="L11" s="51"/>
      <c r="M11" s="24"/>
      <c r="N11" s="24"/>
      <c r="O11" s="24"/>
      <c r="P11" s="24"/>
      <c r="Q11" s="24"/>
      <c r="R11" s="24"/>
      <c r="S11" s="41"/>
      <c r="T11" s="41"/>
      <c r="U11" s="41"/>
      <c r="V11" s="41"/>
      <c r="W11" s="41"/>
      <c r="X11" s="42"/>
      <c r="Y11" s="42"/>
      <c r="Z11" s="300"/>
      <c r="AA11" s="113"/>
      <c r="AB11" s="42"/>
      <c r="AC11" s="147"/>
      <c r="AD11" s="42"/>
      <c r="AE11" s="292"/>
      <c r="AF11" s="42"/>
      <c r="AG11" s="65"/>
      <c r="AH11" s="174"/>
      <c r="AI11" s="40"/>
    </row>
    <row r="12" spans="3:35" s="25" customFormat="1" x14ac:dyDescent="0.2">
      <c r="J12" s="24"/>
      <c r="K12" s="108"/>
      <c r="L12" s="51"/>
      <c r="M12" s="24"/>
      <c r="N12" s="24"/>
      <c r="O12" s="24"/>
      <c r="P12" s="24"/>
      <c r="Q12" s="24"/>
      <c r="R12" s="24"/>
      <c r="S12" s="41"/>
      <c r="T12" s="41"/>
      <c r="U12" s="41"/>
      <c r="V12" s="41"/>
      <c r="W12" s="41"/>
      <c r="X12" s="42"/>
      <c r="Y12" s="42"/>
      <c r="Z12" s="300"/>
      <c r="AA12" s="113"/>
      <c r="AB12" s="42"/>
      <c r="AC12" s="147"/>
      <c r="AD12" s="42"/>
      <c r="AE12" s="292"/>
      <c r="AF12" s="42"/>
      <c r="AG12" s="65"/>
      <c r="AH12" s="42"/>
      <c r="AI12" s="40"/>
    </row>
    <row r="13" spans="3:35" s="25" customFormat="1" x14ac:dyDescent="0.2">
      <c r="J13" s="24"/>
      <c r="K13" s="108"/>
      <c r="L13" s="51"/>
      <c r="M13" s="24"/>
      <c r="N13" s="24"/>
      <c r="O13" s="24"/>
      <c r="P13" s="24"/>
      <c r="Q13" s="24"/>
      <c r="R13" s="24"/>
      <c r="S13" s="41"/>
      <c r="T13" s="41"/>
      <c r="U13" s="41"/>
      <c r="V13" s="41"/>
      <c r="W13" s="41"/>
      <c r="X13" s="42"/>
      <c r="Y13" s="42"/>
      <c r="Z13" s="300"/>
      <c r="AA13" s="113"/>
      <c r="AB13" s="42"/>
      <c r="AC13" s="147"/>
      <c r="AD13" s="42"/>
      <c r="AE13" s="292"/>
      <c r="AF13" s="42"/>
      <c r="AG13" s="65"/>
      <c r="AH13" s="42"/>
      <c r="AI13" s="40"/>
    </row>
    <row r="14" spans="3:35" s="25" customFormat="1" x14ac:dyDescent="0.2">
      <c r="J14" s="24"/>
      <c r="K14" s="108"/>
      <c r="L14" s="51"/>
      <c r="M14" s="24"/>
      <c r="N14" s="24"/>
      <c r="O14" s="24"/>
      <c r="P14" s="24"/>
      <c r="Q14" s="24"/>
      <c r="R14" s="24"/>
      <c r="S14" s="41"/>
      <c r="T14" s="41"/>
      <c r="U14" s="41"/>
      <c r="V14" s="41"/>
      <c r="W14" s="41"/>
      <c r="X14" s="42"/>
      <c r="Y14" s="42"/>
      <c r="Z14" s="300"/>
      <c r="AA14" s="113"/>
      <c r="AB14" s="42"/>
      <c r="AC14" s="147"/>
      <c r="AD14" s="42"/>
      <c r="AE14" s="292"/>
      <c r="AF14" s="42"/>
      <c r="AG14" s="65"/>
      <c r="AH14" s="42"/>
      <c r="AI14" s="40"/>
    </row>
    <row r="15" spans="3:35" s="25" customFormat="1" x14ac:dyDescent="0.2">
      <c r="J15" s="24"/>
      <c r="K15" s="108"/>
      <c r="L15" s="51"/>
      <c r="M15" s="24"/>
      <c r="N15" s="24"/>
      <c r="O15" s="24"/>
      <c r="P15" s="24"/>
      <c r="Q15" s="24"/>
      <c r="R15" s="24"/>
      <c r="S15" s="41"/>
      <c r="T15" s="41"/>
      <c r="U15" s="41"/>
      <c r="V15" s="41"/>
      <c r="W15" s="41"/>
      <c r="X15" s="42"/>
      <c r="Y15" s="42"/>
      <c r="Z15" s="300"/>
      <c r="AA15" s="113"/>
      <c r="AB15" s="42"/>
      <c r="AC15" s="147"/>
      <c r="AD15" s="42"/>
      <c r="AE15" s="292"/>
      <c r="AF15" s="42"/>
      <c r="AG15" s="65"/>
      <c r="AH15" s="42"/>
      <c r="AI15" s="40"/>
    </row>
    <row r="16" spans="3:35" s="25" customFormat="1" x14ac:dyDescent="0.2">
      <c r="J16" s="24"/>
      <c r="K16" s="108"/>
      <c r="L16" s="51"/>
      <c r="M16" s="24"/>
      <c r="N16" s="24"/>
      <c r="O16" s="24"/>
      <c r="P16" s="24"/>
      <c r="Q16" s="24"/>
      <c r="R16" s="24"/>
      <c r="S16" s="41"/>
      <c r="T16" s="41"/>
      <c r="U16" s="41"/>
      <c r="V16" s="41"/>
      <c r="W16" s="41"/>
      <c r="X16" s="42"/>
      <c r="Y16" s="42"/>
      <c r="Z16" s="300"/>
      <c r="AA16" s="113"/>
      <c r="AB16" s="42"/>
      <c r="AC16" s="147"/>
      <c r="AD16" s="42"/>
      <c r="AE16" s="292"/>
      <c r="AF16" s="42"/>
      <c r="AG16" s="65"/>
      <c r="AH16" s="42"/>
      <c r="AI16" s="40"/>
    </row>
    <row r="17" spans="10:35" s="25" customFormat="1" x14ac:dyDescent="0.2">
      <c r="J17" s="24"/>
      <c r="K17" s="108"/>
      <c r="L17" s="51"/>
      <c r="M17" s="24"/>
      <c r="N17" s="24"/>
      <c r="O17" s="24"/>
      <c r="P17" s="24"/>
      <c r="Q17" s="24"/>
      <c r="R17" s="24"/>
      <c r="S17" s="41"/>
      <c r="T17" s="41"/>
      <c r="U17" s="41"/>
      <c r="V17" s="41"/>
      <c r="W17" s="41"/>
      <c r="X17" s="42"/>
      <c r="Y17" s="42"/>
      <c r="Z17" s="300"/>
      <c r="AA17" s="113"/>
      <c r="AB17" s="42"/>
      <c r="AC17" s="147"/>
      <c r="AD17" s="42"/>
      <c r="AE17" s="292"/>
      <c r="AF17" s="42"/>
      <c r="AG17" s="65"/>
      <c r="AH17" s="42"/>
      <c r="AI17" s="40"/>
    </row>
    <row r="18" spans="10:35" s="25" customFormat="1" x14ac:dyDescent="0.2">
      <c r="J18" s="24"/>
      <c r="K18" s="108"/>
      <c r="L18" s="51"/>
      <c r="M18" s="24"/>
      <c r="N18" s="24"/>
      <c r="O18" s="24"/>
      <c r="P18" s="24"/>
      <c r="Q18" s="24"/>
      <c r="R18" s="24"/>
      <c r="S18" s="41"/>
      <c r="T18" s="41"/>
      <c r="U18" s="41"/>
      <c r="V18" s="41"/>
      <c r="W18" s="41"/>
      <c r="X18" s="42"/>
      <c r="Y18" s="42"/>
      <c r="Z18" s="300"/>
      <c r="AA18" s="113"/>
      <c r="AB18" s="42"/>
      <c r="AC18" s="147"/>
      <c r="AD18" s="42"/>
      <c r="AE18" s="292"/>
      <c r="AF18" s="42"/>
      <c r="AG18" s="65"/>
      <c r="AH18" s="42"/>
      <c r="AI18" s="40"/>
    </row>
    <row r="19" spans="10:35" s="25" customFormat="1" x14ac:dyDescent="0.2">
      <c r="J19" s="24"/>
      <c r="K19" s="108"/>
      <c r="L19" s="51"/>
      <c r="M19" s="24"/>
      <c r="N19" s="24"/>
      <c r="O19" s="24"/>
      <c r="P19" s="24"/>
      <c r="Q19" s="24"/>
      <c r="R19" s="24"/>
      <c r="S19" s="41"/>
      <c r="T19" s="41"/>
      <c r="U19" s="41"/>
      <c r="V19" s="41"/>
      <c r="W19" s="41"/>
      <c r="X19" s="42"/>
      <c r="Y19" s="42"/>
      <c r="Z19" s="300"/>
      <c r="AA19" s="113"/>
      <c r="AB19" s="42"/>
      <c r="AC19" s="147"/>
      <c r="AD19" s="42"/>
      <c r="AE19" s="292"/>
      <c r="AF19" s="42"/>
      <c r="AG19" s="65"/>
      <c r="AH19" s="42"/>
      <c r="AI19" s="40"/>
    </row>
    <row r="20" spans="10:35" s="25" customFormat="1" x14ac:dyDescent="0.2">
      <c r="J20" s="24"/>
      <c r="K20" s="108"/>
      <c r="L20" s="51"/>
      <c r="M20" s="24"/>
      <c r="N20" s="24"/>
      <c r="O20" s="24"/>
      <c r="P20" s="24"/>
      <c r="Q20" s="24"/>
      <c r="R20" s="24"/>
      <c r="S20" s="41"/>
      <c r="T20" s="41"/>
      <c r="U20" s="41"/>
      <c r="V20" s="41"/>
      <c r="W20" s="41"/>
      <c r="X20" s="42"/>
      <c r="Y20" s="42"/>
      <c r="Z20" s="300"/>
      <c r="AA20" s="113"/>
      <c r="AB20" s="42"/>
      <c r="AC20" s="147"/>
      <c r="AD20" s="42"/>
      <c r="AE20" s="292"/>
      <c r="AF20" s="42"/>
      <c r="AG20" s="65"/>
      <c r="AH20" s="42"/>
      <c r="AI20" s="40"/>
    </row>
    <row r="21" spans="10:35" s="25" customFormat="1" x14ac:dyDescent="0.2">
      <c r="J21" s="24"/>
      <c r="K21" s="108"/>
      <c r="L21" s="51"/>
      <c r="M21" s="24"/>
      <c r="N21" s="24"/>
      <c r="O21" s="24"/>
      <c r="P21" s="24"/>
      <c r="Q21" s="24"/>
      <c r="R21" s="24"/>
      <c r="S21" s="41"/>
      <c r="T21" s="41"/>
      <c r="U21" s="41"/>
      <c r="V21" s="41"/>
      <c r="W21" s="41"/>
      <c r="X21" s="42"/>
      <c r="Y21" s="42"/>
      <c r="Z21" s="300"/>
      <c r="AA21" s="113"/>
      <c r="AB21" s="42"/>
      <c r="AC21" s="147"/>
      <c r="AD21" s="42"/>
      <c r="AE21" s="292"/>
      <c r="AF21" s="42"/>
      <c r="AG21" s="65"/>
      <c r="AH21" s="42"/>
      <c r="AI21" s="40"/>
    </row>
    <row r="22" spans="10:35" s="25" customFormat="1" x14ac:dyDescent="0.2">
      <c r="J22" s="24"/>
      <c r="K22" s="108"/>
      <c r="L22" s="51"/>
      <c r="M22" s="24"/>
      <c r="N22" s="24"/>
      <c r="O22" s="24"/>
      <c r="P22" s="24"/>
      <c r="Q22" s="24"/>
      <c r="R22" s="24"/>
      <c r="S22" s="41"/>
      <c r="T22" s="41"/>
      <c r="U22" s="41"/>
      <c r="V22" s="41"/>
      <c r="W22" s="41"/>
      <c r="X22" s="42"/>
      <c r="Y22" s="42"/>
      <c r="Z22" s="300"/>
      <c r="AA22" s="113"/>
      <c r="AB22" s="42"/>
      <c r="AC22" s="147"/>
      <c r="AD22" s="42"/>
      <c r="AE22" s="292"/>
      <c r="AF22" s="42"/>
      <c r="AG22" s="65"/>
      <c r="AH22" s="42"/>
      <c r="AI22" s="40"/>
    </row>
    <row r="23" spans="10:35" s="25" customFormat="1" x14ac:dyDescent="0.2">
      <c r="J23" s="24"/>
      <c r="K23" s="108"/>
      <c r="L23" s="51"/>
      <c r="M23" s="24"/>
      <c r="N23" s="24"/>
      <c r="O23" s="24"/>
      <c r="P23" s="24"/>
      <c r="Q23" s="24"/>
      <c r="R23" s="24"/>
      <c r="S23" s="41"/>
      <c r="T23" s="41"/>
      <c r="U23" s="41"/>
      <c r="V23" s="41"/>
      <c r="W23" s="41"/>
      <c r="X23" s="42"/>
      <c r="Y23" s="42"/>
      <c r="Z23" s="300"/>
      <c r="AA23" s="113"/>
      <c r="AB23" s="42"/>
      <c r="AC23" s="147"/>
      <c r="AD23" s="42"/>
      <c r="AE23" s="292"/>
      <c r="AF23" s="42"/>
      <c r="AG23" s="65"/>
      <c r="AH23" s="42"/>
      <c r="AI23" s="40"/>
    </row>
    <row r="24" spans="10:35" s="25" customFormat="1" x14ac:dyDescent="0.2">
      <c r="J24" s="24"/>
      <c r="K24" s="108"/>
      <c r="L24" s="51"/>
      <c r="M24" s="24"/>
      <c r="N24" s="24"/>
      <c r="O24" s="24"/>
      <c r="P24" s="24"/>
      <c r="Q24" s="24"/>
      <c r="R24" s="24"/>
      <c r="S24" s="41"/>
      <c r="T24" s="41"/>
      <c r="U24" s="41"/>
      <c r="V24" s="41"/>
      <c r="W24" s="41"/>
      <c r="X24" s="42"/>
      <c r="Y24" s="42"/>
      <c r="Z24" s="300"/>
      <c r="AA24" s="113"/>
      <c r="AB24" s="42"/>
      <c r="AC24" s="147"/>
      <c r="AD24" s="42"/>
      <c r="AE24" s="292"/>
      <c r="AF24" s="42"/>
      <c r="AG24" s="65"/>
      <c r="AH24" s="42"/>
      <c r="AI24" s="40"/>
    </row>
    <row r="25" spans="10:35" s="25" customFormat="1" x14ac:dyDescent="0.2">
      <c r="J25" s="24"/>
      <c r="K25" s="108"/>
      <c r="L25" s="51"/>
      <c r="M25" s="24"/>
      <c r="N25" s="24"/>
      <c r="O25" s="24"/>
      <c r="P25" s="24"/>
      <c r="Q25" s="24"/>
      <c r="R25" s="24"/>
      <c r="S25" s="41"/>
      <c r="T25" s="41"/>
      <c r="U25" s="41"/>
      <c r="V25" s="41"/>
      <c r="W25" s="41"/>
      <c r="X25" s="42"/>
      <c r="Y25" s="42"/>
      <c r="Z25" s="300"/>
      <c r="AA25" s="113"/>
      <c r="AB25" s="42"/>
      <c r="AC25" s="147"/>
      <c r="AD25" s="42"/>
      <c r="AE25" s="292"/>
      <c r="AF25" s="42"/>
      <c r="AG25" s="65"/>
      <c r="AH25" s="42"/>
      <c r="AI25" s="40"/>
    </row>
    <row r="26" spans="10:35" s="25" customFormat="1" x14ac:dyDescent="0.2">
      <c r="J26" s="24"/>
      <c r="K26" s="108"/>
      <c r="L26" s="51"/>
      <c r="M26" s="24"/>
      <c r="N26" s="24"/>
      <c r="O26" s="24"/>
      <c r="P26" s="24"/>
      <c r="Q26" s="24"/>
      <c r="R26" s="24"/>
      <c r="S26" s="41"/>
      <c r="T26" s="41"/>
      <c r="U26" s="41"/>
      <c r="V26" s="41"/>
      <c r="W26" s="41"/>
      <c r="X26" s="42"/>
      <c r="Y26" s="42"/>
      <c r="Z26" s="300"/>
      <c r="AA26" s="113"/>
      <c r="AB26" s="42"/>
      <c r="AC26" s="147"/>
      <c r="AD26" s="42"/>
      <c r="AE26" s="292"/>
      <c r="AF26" s="42"/>
      <c r="AG26" s="65"/>
      <c r="AH26" s="42"/>
      <c r="AI26" s="40"/>
    </row>
    <row r="27" spans="10:35" s="25" customFormat="1" x14ac:dyDescent="0.2">
      <c r="J27" s="24"/>
      <c r="K27" s="108"/>
      <c r="L27" s="51"/>
      <c r="M27" s="24"/>
      <c r="N27" s="24"/>
      <c r="O27" s="24"/>
      <c r="P27" s="24"/>
      <c r="Q27" s="24"/>
      <c r="R27" s="24"/>
      <c r="S27" s="41"/>
      <c r="T27" s="41"/>
      <c r="U27" s="41"/>
      <c r="V27" s="41"/>
      <c r="W27" s="41"/>
      <c r="X27" s="42"/>
      <c r="Y27" s="42"/>
      <c r="Z27" s="300"/>
      <c r="AA27" s="113"/>
      <c r="AB27" s="42"/>
      <c r="AC27" s="147"/>
      <c r="AD27" s="42"/>
      <c r="AE27" s="292"/>
      <c r="AF27" s="42"/>
      <c r="AG27" s="65"/>
      <c r="AH27" s="42"/>
      <c r="AI27" s="40"/>
    </row>
    <row r="28" spans="10:35" s="25" customFormat="1" x14ac:dyDescent="0.2">
      <c r="J28" s="24"/>
      <c r="K28" s="108"/>
      <c r="L28" s="51"/>
      <c r="M28" s="24"/>
      <c r="N28" s="24"/>
      <c r="O28" s="24"/>
      <c r="P28" s="24"/>
      <c r="Q28" s="24"/>
      <c r="R28" s="24"/>
      <c r="S28" s="41"/>
      <c r="T28" s="41"/>
      <c r="U28" s="41"/>
      <c r="V28" s="41"/>
      <c r="W28" s="41"/>
      <c r="X28" s="42"/>
      <c r="Y28" s="42"/>
      <c r="Z28" s="300"/>
      <c r="AA28" s="113"/>
      <c r="AB28" s="42"/>
      <c r="AC28" s="147"/>
      <c r="AD28" s="42"/>
      <c r="AE28" s="292"/>
      <c r="AF28" s="42"/>
      <c r="AG28" s="65"/>
      <c r="AH28" s="42"/>
      <c r="AI28" s="40"/>
    </row>
    <row r="29" spans="10:35" s="25" customFormat="1" x14ac:dyDescent="0.2">
      <c r="J29" s="24"/>
      <c r="K29" s="108"/>
      <c r="L29" s="51"/>
      <c r="M29" s="24"/>
      <c r="N29" s="24"/>
      <c r="O29" s="24"/>
      <c r="P29" s="24"/>
      <c r="Q29" s="24"/>
      <c r="R29" s="24"/>
      <c r="S29" s="41"/>
      <c r="T29" s="41"/>
      <c r="U29" s="41"/>
      <c r="V29" s="41"/>
      <c r="W29" s="41"/>
      <c r="X29" s="42"/>
      <c r="Y29" s="42"/>
      <c r="Z29" s="300"/>
      <c r="AA29" s="113"/>
      <c r="AB29" s="42"/>
      <c r="AC29" s="147"/>
      <c r="AD29" s="42"/>
      <c r="AE29" s="292"/>
      <c r="AF29" s="42"/>
      <c r="AG29" s="65"/>
      <c r="AH29" s="42"/>
      <c r="AI29" s="40"/>
    </row>
    <row r="30" spans="10:35" s="25" customFormat="1" x14ac:dyDescent="0.2">
      <c r="J30" s="24"/>
      <c r="K30" s="108"/>
      <c r="L30" s="51"/>
      <c r="M30" s="24"/>
      <c r="N30" s="24"/>
      <c r="O30" s="24"/>
      <c r="P30" s="24"/>
      <c r="Q30" s="24"/>
      <c r="R30" s="24"/>
      <c r="S30" s="41"/>
      <c r="T30" s="41"/>
      <c r="U30" s="41"/>
      <c r="V30" s="41"/>
      <c r="W30" s="41"/>
      <c r="X30" s="42"/>
      <c r="Y30" s="42"/>
      <c r="Z30" s="300"/>
      <c r="AA30" s="113"/>
      <c r="AB30" s="42"/>
      <c r="AC30" s="147"/>
      <c r="AD30" s="42"/>
      <c r="AE30" s="292"/>
      <c r="AF30" s="42"/>
      <c r="AG30" s="65"/>
      <c r="AH30" s="42"/>
      <c r="AI30" s="40"/>
    </row>
    <row r="31" spans="10:35" s="25" customFormat="1" x14ac:dyDescent="0.2">
      <c r="J31" s="24"/>
      <c r="K31" s="108"/>
      <c r="L31" s="51"/>
      <c r="M31" s="24"/>
      <c r="N31" s="24"/>
      <c r="O31" s="24"/>
      <c r="P31" s="24"/>
      <c r="Q31" s="24"/>
      <c r="R31" s="24"/>
      <c r="S31" s="41"/>
      <c r="T31" s="41"/>
      <c r="U31" s="41"/>
      <c r="V31" s="41"/>
      <c r="W31" s="41"/>
      <c r="X31" s="42"/>
      <c r="Y31" s="42"/>
      <c r="Z31" s="300"/>
      <c r="AA31" s="113"/>
      <c r="AB31" s="42"/>
      <c r="AC31" s="147"/>
      <c r="AD31" s="42"/>
      <c r="AE31" s="292"/>
      <c r="AF31" s="42"/>
      <c r="AG31" s="65"/>
      <c r="AH31" s="42"/>
      <c r="AI31" s="40"/>
    </row>
    <row r="32" spans="10:35" s="25" customFormat="1" x14ac:dyDescent="0.2">
      <c r="J32" s="24"/>
      <c r="K32" s="108"/>
      <c r="L32" s="51"/>
      <c r="M32" s="24"/>
      <c r="N32" s="24"/>
      <c r="O32" s="24"/>
      <c r="P32" s="24"/>
      <c r="Q32" s="24"/>
      <c r="R32" s="24"/>
      <c r="S32" s="41"/>
      <c r="T32" s="41"/>
      <c r="U32" s="41"/>
      <c r="V32" s="41"/>
      <c r="W32" s="41"/>
      <c r="X32" s="42"/>
      <c r="Y32" s="42"/>
      <c r="Z32" s="300"/>
      <c r="AA32" s="113"/>
      <c r="AB32" s="42"/>
      <c r="AC32" s="147"/>
      <c r="AD32" s="42"/>
      <c r="AE32" s="292"/>
      <c r="AF32" s="42"/>
      <c r="AG32" s="65"/>
      <c r="AH32" s="42"/>
      <c r="AI32" s="40"/>
    </row>
    <row r="33" spans="10:35" s="25" customFormat="1" x14ac:dyDescent="0.2">
      <c r="J33" s="24"/>
      <c r="K33" s="108"/>
      <c r="L33" s="51"/>
      <c r="M33" s="24"/>
      <c r="N33" s="24"/>
      <c r="O33" s="24"/>
      <c r="P33" s="24"/>
      <c r="Q33" s="24"/>
      <c r="R33" s="24"/>
      <c r="S33" s="41"/>
      <c r="T33" s="41"/>
      <c r="U33" s="41"/>
      <c r="V33" s="41"/>
      <c r="W33" s="41"/>
      <c r="X33" s="42"/>
      <c r="Y33" s="42"/>
      <c r="Z33" s="300"/>
      <c r="AA33" s="113"/>
      <c r="AB33" s="42"/>
      <c r="AC33" s="147"/>
      <c r="AD33" s="42"/>
      <c r="AE33" s="292"/>
      <c r="AF33" s="42"/>
      <c r="AG33" s="65"/>
      <c r="AH33" s="42"/>
      <c r="AI33" s="40"/>
    </row>
    <row r="34" spans="10:35" s="25" customFormat="1" x14ac:dyDescent="0.2">
      <c r="J34" s="24"/>
      <c r="K34" s="108"/>
      <c r="L34" s="51"/>
      <c r="M34" s="24"/>
      <c r="N34" s="24"/>
      <c r="O34" s="24"/>
      <c r="P34" s="24"/>
      <c r="Q34" s="24"/>
      <c r="R34" s="24"/>
      <c r="S34" s="41"/>
      <c r="T34" s="41"/>
      <c r="U34" s="41"/>
      <c r="V34" s="41"/>
      <c r="W34" s="41"/>
      <c r="X34" s="42"/>
      <c r="Y34" s="42"/>
      <c r="Z34" s="300"/>
      <c r="AA34" s="113"/>
      <c r="AB34" s="42"/>
      <c r="AC34" s="147"/>
      <c r="AD34" s="42"/>
      <c r="AE34" s="292"/>
      <c r="AF34" s="42"/>
      <c r="AG34" s="65"/>
      <c r="AH34" s="42"/>
      <c r="AI34" s="40"/>
    </row>
    <row r="35" spans="10:35" s="25" customFormat="1" x14ac:dyDescent="0.2">
      <c r="J35" s="24"/>
      <c r="K35" s="108"/>
      <c r="L35" s="51"/>
      <c r="M35" s="24"/>
      <c r="N35" s="24"/>
      <c r="O35" s="24"/>
      <c r="P35" s="24"/>
      <c r="Q35" s="24"/>
      <c r="R35" s="24"/>
      <c r="S35" s="41"/>
      <c r="T35" s="41"/>
      <c r="U35" s="41"/>
      <c r="V35" s="41"/>
      <c r="W35" s="41"/>
      <c r="X35" s="42"/>
      <c r="Y35" s="42"/>
      <c r="Z35" s="300"/>
      <c r="AA35" s="113"/>
      <c r="AB35" s="42"/>
      <c r="AC35" s="147"/>
      <c r="AD35" s="42"/>
      <c r="AE35" s="292"/>
      <c r="AF35" s="42"/>
      <c r="AG35" s="65"/>
      <c r="AH35" s="42"/>
      <c r="AI35" s="40"/>
    </row>
    <row r="36" spans="10:35" s="25" customFormat="1" x14ac:dyDescent="0.2">
      <c r="J36" s="24"/>
      <c r="K36" s="108"/>
      <c r="L36" s="51"/>
      <c r="M36" s="24"/>
      <c r="N36" s="24"/>
      <c r="O36" s="24"/>
      <c r="P36" s="24"/>
      <c r="Q36" s="24"/>
      <c r="R36" s="24"/>
      <c r="S36" s="41"/>
      <c r="T36" s="41"/>
      <c r="U36" s="41"/>
      <c r="V36" s="41"/>
      <c r="W36" s="41"/>
      <c r="X36" s="42"/>
      <c r="Y36" s="42"/>
      <c r="Z36" s="300"/>
      <c r="AA36" s="113"/>
      <c r="AB36" s="42"/>
      <c r="AC36" s="147"/>
      <c r="AD36" s="42"/>
      <c r="AE36" s="292"/>
      <c r="AF36" s="42"/>
      <c r="AG36" s="65"/>
      <c r="AH36" s="42"/>
      <c r="AI36" s="40"/>
    </row>
    <row r="37" spans="10:35" s="25" customFormat="1" x14ac:dyDescent="0.2">
      <c r="J37" s="24"/>
      <c r="K37" s="108"/>
      <c r="L37" s="51"/>
      <c r="M37" s="24"/>
      <c r="N37" s="24"/>
      <c r="O37" s="24"/>
      <c r="P37" s="24"/>
      <c r="Q37" s="24"/>
      <c r="R37" s="24"/>
      <c r="S37" s="41"/>
      <c r="T37" s="41"/>
      <c r="U37" s="41"/>
      <c r="V37" s="41"/>
      <c r="W37" s="41"/>
      <c r="X37" s="42"/>
      <c r="Y37" s="42"/>
      <c r="Z37" s="300"/>
      <c r="AA37" s="113"/>
      <c r="AB37" s="42"/>
      <c r="AC37" s="147"/>
      <c r="AD37" s="42"/>
      <c r="AE37" s="292"/>
      <c r="AF37" s="42"/>
      <c r="AG37" s="65"/>
      <c r="AH37" s="42"/>
      <c r="AI37" s="40"/>
    </row>
    <row r="38" spans="10:35" s="25" customFormat="1" x14ac:dyDescent="0.2">
      <c r="J38" s="24"/>
      <c r="K38" s="108"/>
      <c r="L38" s="51"/>
      <c r="M38" s="24"/>
      <c r="N38" s="24"/>
      <c r="O38" s="24"/>
      <c r="P38" s="24"/>
      <c r="Q38" s="24"/>
      <c r="R38" s="24"/>
      <c r="S38" s="41"/>
      <c r="T38" s="41"/>
      <c r="U38" s="41"/>
      <c r="V38" s="41"/>
      <c r="W38" s="41"/>
      <c r="X38" s="42"/>
      <c r="Y38" s="42"/>
      <c r="Z38" s="300"/>
      <c r="AA38" s="113"/>
      <c r="AB38" s="42"/>
      <c r="AC38" s="147"/>
      <c r="AD38" s="42"/>
      <c r="AE38" s="292"/>
      <c r="AF38" s="42"/>
      <c r="AG38" s="65"/>
      <c r="AH38" s="42"/>
      <c r="AI38" s="40"/>
    </row>
    <row r="39" spans="10:35" s="25" customFormat="1" x14ac:dyDescent="0.2">
      <c r="J39" s="24"/>
      <c r="K39" s="108"/>
      <c r="L39" s="51"/>
      <c r="M39" s="24"/>
      <c r="N39" s="24"/>
      <c r="O39" s="24"/>
      <c r="P39" s="24"/>
      <c r="Q39" s="24"/>
      <c r="R39" s="24"/>
      <c r="S39" s="41"/>
      <c r="T39" s="41"/>
      <c r="U39" s="41"/>
      <c r="V39" s="41"/>
      <c r="W39" s="41"/>
      <c r="X39" s="42"/>
      <c r="Y39" s="42"/>
      <c r="Z39" s="300"/>
      <c r="AA39" s="113"/>
      <c r="AB39" s="42"/>
      <c r="AC39" s="147"/>
      <c r="AD39" s="42"/>
      <c r="AE39" s="292"/>
      <c r="AF39" s="42"/>
      <c r="AG39" s="65"/>
      <c r="AH39" s="42"/>
      <c r="AI39" s="40"/>
    </row>
    <row r="40" spans="10:35" s="25" customFormat="1" x14ac:dyDescent="0.2">
      <c r="J40" s="24"/>
      <c r="K40" s="108"/>
      <c r="L40" s="51"/>
      <c r="M40" s="24"/>
      <c r="N40" s="24"/>
      <c r="O40" s="24"/>
      <c r="P40" s="24"/>
      <c r="Q40" s="24"/>
      <c r="R40" s="24"/>
      <c r="S40" s="41"/>
      <c r="T40" s="41"/>
      <c r="U40" s="41"/>
      <c r="V40" s="41"/>
      <c r="W40" s="41"/>
      <c r="X40" s="42"/>
      <c r="Y40" s="42"/>
      <c r="Z40" s="300"/>
      <c r="AA40" s="113"/>
      <c r="AB40" s="42"/>
      <c r="AC40" s="147"/>
      <c r="AD40" s="42"/>
      <c r="AE40" s="292"/>
      <c r="AF40" s="42"/>
      <c r="AG40" s="65"/>
      <c r="AH40" s="42"/>
      <c r="AI40" s="40"/>
    </row>
    <row r="41" spans="10:35" s="25" customFormat="1" x14ac:dyDescent="0.2">
      <c r="J41" s="24"/>
      <c r="K41" s="108"/>
      <c r="L41" s="51"/>
      <c r="M41" s="24"/>
      <c r="N41" s="24"/>
      <c r="O41" s="24"/>
      <c r="P41" s="24"/>
      <c r="Q41" s="24"/>
      <c r="R41" s="24"/>
      <c r="S41" s="41"/>
      <c r="T41" s="41"/>
      <c r="U41" s="41"/>
      <c r="V41" s="41"/>
      <c r="W41" s="41"/>
      <c r="X41" s="42"/>
      <c r="Y41" s="42"/>
      <c r="Z41" s="300"/>
      <c r="AA41" s="113"/>
      <c r="AB41" s="42"/>
      <c r="AC41" s="147"/>
      <c r="AD41" s="42"/>
      <c r="AE41" s="292"/>
      <c r="AF41" s="42"/>
      <c r="AG41" s="65"/>
      <c r="AH41" s="42"/>
      <c r="AI41" s="40"/>
    </row>
    <row r="42" spans="10:35" s="25" customFormat="1" x14ac:dyDescent="0.2">
      <c r="J42" s="24"/>
      <c r="K42" s="108"/>
      <c r="L42" s="51"/>
      <c r="M42" s="24"/>
      <c r="N42" s="24"/>
      <c r="O42" s="24"/>
      <c r="P42" s="24"/>
      <c r="Q42" s="24"/>
      <c r="R42" s="24"/>
      <c r="S42" s="41"/>
      <c r="T42" s="41"/>
      <c r="U42" s="41"/>
      <c r="V42" s="41"/>
      <c r="W42" s="41"/>
      <c r="X42" s="42"/>
      <c r="Y42" s="42"/>
      <c r="Z42" s="300"/>
      <c r="AA42" s="113"/>
      <c r="AB42" s="42"/>
      <c r="AC42" s="147"/>
      <c r="AD42" s="42"/>
      <c r="AE42" s="292"/>
      <c r="AF42" s="42"/>
      <c r="AG42" s="65"/>
      <c r="AH42" s="42"/>
      <c r="AI42" s="40"/>
    </row>
    <row r="43" spans="10:35" s="25" customFormat="1" x14ac:dyDescent="0.2">
      <c r="J43" s="24"/>
      <c r="K43" s="108"/>
      <c r="L43" s="51"/>
      <c r="M43" s="24"/>
      <c r="N43" s="24"/>
      <c r="O43" s="24"/>
      <c r="P43" s="24"/>
      <c r="Q43" s="24"/>
      <c r="R43" s="24"/>
      <c r="S43" s="41"/>
      <c r="T43" s="41"/>
      <c r="U43" s="41"/>
      <c r="V43" s="41"/>
      <c r="W43" s="41"/>
      <c r="X43" s="42"/>
      <c r="Y43" s="42"/>
      <c r="Z43" s="300"/>
      <c r="AA43" s="113"/>
      <c r="AB43" s="42"/>
      <c r="AC43" s="147"/>
      <c r="AD43" s="42"/>
      <c r="AE43" s="292"/>
      <c r="AF43" s="42"/>
      <c r="AG43" s="65"/>
      <c r="AH43" s="42"/>
      <c r="AI43" s="40"/>
    </row>
    <row r="44" spans="10:35" s="25" customFormat="1" x14ac:dyDescent="0.2">
      <c r="J44" s="24"/>
      <c r="K44" s="108"/>
      <c r="L44" s="51"/>
      <c r="M44" s="24"/>
      <c r="N44" s="24"/>
      <c r="O44" s="24"/>
      <c r="P44" s="24"/>
      <c r="Q44" s="24"/>
      <c r="R44" s="24"/>
      <c r="S44" s="41"/>
      <c r="T44" s="41"/>
      <c r="U44" s="41"/>
      <c r="V44" s="41"/>
      <c r="W44" s="41"/>
      <c r="X44" s="42"/>
      <c r="Y44" s="42"/>
      <c r="Z44" s="300"/>
      <c r="AA44" s="113"/>
      <c r="AB44" s="42"/>
      <c r="AC44" s="147"/>
      <c r="AD44" s="42"/>
      <c r="AE44" s="292"/>
      <c r="AF44" s="42"/>
      <c r="AG44" s="65"/>
      <c r="AH44" s="42"/>
      <c r="AI44" s="40"/>
    </row>
    <row r="45" spans="10:35" s="25" customFormat="1" x14ac:dyDescent="0.2">
      <c r="J45" s="24"/>
      <c r="K45" s="108"/>
      <c r="L45" s="51"/>
      <c r="M45" s="24"/>
      <c r="N45" s="24"/>
      <c r="O45" s="24"/>
      <c r="P45" s="24"/>
      <c r="Q45" s="24"/>
      <c r="R45" s="24"/>
      <c r="S45" s="41"/>
      <c r="T45" s="41"/>
      <c r="U45" s="41"/>
      <c r="V45" s="41"/>
      <c r="W45" s="41"/>
      <c r="X45" s="42"/>
      <c r="Y45" s="42"/>
      <c r="Z45" s="300"/>
      <c r="AA45" s="113"/>
      <c r="AB45" s="42"/>
      <c r="AC45" s="147"/>
      <c r="AD45" s="42"/>
      <c r="AE45" s="292"/>
      <c r="AF45" s="42"/>
      <c r="AG45" s="65"/>
      <c r="AH45" s="42"/>
      <c r="AI45" s="40"/>
    </row>
    <row r="46" spans="10:35" s="25" customFormat="1" x14ac:dyDescent="0.2">
      <c r="J46" s="24"/>
      <c r="K46" s="108"/>
      <c r="L46" s="51"/>
      <c r="M46" s="24"/>
      <c r="N46" s="24"/>
      <c r="O46" s="24"/>
      <c r="P46" s="24"/>
      <c r="Q46" s="24"/>
      <c r="R46" s="24"/>
      <c r="S46" s="41"/>
      <c r="T46" s="41"/>
      <c r="U46" s="41"/>
      <c r="V46" s="41"/>
      <c r="W46" s="41"/>
      <c r="X46" s="42"/>
      <c r="Y46" s="42"/>
      <c r="Z46" s="300"/>
      <c r="AA46" s="113"/>
      <c r="AB46" s="42"/>
      <c r="AC46" s="147"/>
      <c r="AD46" s="42"/>
      <c r="AE46" s="292"/>
      <c r="AF46" s="42"/>
      <c r="AG46" s="65"/>
      <c r="AH46" s="42"/>
      <c r="AI46" s="40"/>
    </row>
    <row r="47" spans="10:35" s="25" customFormat="1" x14ac:dyDescent="0.2">
      <c r="J47" s="24"/>
      <c r="K47" s="108"/>
      <c r="L47" s="51"/>
      <c r="M47" s="24"/>
      <c r="N47" s="24"/>
      <c r="O47" s="24"/>
      <c r="P47" s="24"/>
      <c r="Q47" s="24"/>
      <c r="R47" s="24"/>
      <c r="S47" s="41"/>
      <c r="T47" s="41"/>
      <c r="U47" s="41"/>
      <c r="V47" s="41"/>
      <c r="W47" s="41"/>
      <c r="X47" s="42"/>
      <c r="Y47" s="42"/>
      <c r="Z47" s="300"/>
      <c r="AA47" s="113"/>
      <c r="AB47" s="42"/>
      <c r="AC47" s="147"/>
      <c r="AD47" s="42"/>
      <c r="AE47" s="292"/>
      <c r="AF47" s="42"/>
      <c r="AG47" s="65"/>
      <c r="AH47" s="42"/>
      <c r="AI47" s="40"/>
    </row>
    <row r="48" spans="10:35" s="25" customFormat="1" x14ac:dyDescent="0.2">
      <c r="J48" s="24"/>
      <c r="K48" s="108"/>
      <c r="L48" s="51"/>
      <c r="M48" s="24"/>
      <c r="N48" s="24"/>
      <c r="O48" s="24"/>
      <c r="P48" s="24"/>
      <c r="Q48" s="24"/>
      <c r="R48" s="24"/>
      <c r="S48" s="41"/>
      <c r="T48" s="41"/>
      <c r="U48" s="41"/>
      <c r="V48" s="41"/>
      <c r="W48" s="41"/>
      <c r="X48" s="42"/>
      <c r="Y48" s="42"/>
      <c r="Z48" s="300"/>
      <c r="AA48" s="113"/>
      <c r="AB48" s="42"/>
      <c r="AC48" s="147"/>
      <c r="AD48" s="42"/>
      <c r="AE48" s="292"/>
      <c r="AF48" s="42"/>
      <c r="AG48" s="65"/>
      <c r="AH48" s="42"/>
      <c r="AI48" s="40"/>
    </row>
    <row r="49" spans="10:35" s="25" customFormat="1" x14ac:dyDescent="0.2">
      <c r="J49" s="24"/>
      <c r="K49" s="108"/>
      <c r="L49" s="51"/>
      <c r="M49" s="24"/>
      <c r="N49" s="24"/>
      <c r="O49" s="24"/>
      <c r="P49" s="24"/>
      <c r="Q49" s="24"/>
      <c r="R49" s="24"/>
      <c r="S49" s="41"/>
      <c r="T49" s="41"/>
      <c r="U49" s="41"/>
      <c r="V49" s="41"/>
      <c r="W49" s="41"/>
      <c r="X49" s="42"/>
      <c r="Y49" s="42"/>
      <c r="Z49" s="300"/>
      <c r="AA49" s="113"/>
      <c r="AB49" s="42"/>
      <c r="AC49" s="147"/>
      <c r="AD49" s="42"/>
      <c r="AE49" s="292"/>
      <c r="AF49" s="42"/>
      <c r="AG49" s="65"/>
      <c r="AH49" s="42"/>
      <c r="AI49" s="40"/>
    </row>
    <row r="50" spans="10:35" s="25" customFormat="1" x14ac:dyDescent="0.2">
      <c r="J50" s="24"/>
      <c r="K50" s="108"/>
      <c r="L50" s="51"/>
      <c r="M50" s="24"/>
      <c r="N50" s="24"/>
      <c r="O50" s="24"/>
      <c r="P50" s="24"/>
      <c r="Q50" s="24"/>
      <c r="R50" s="24"/>
      <c r="S50" s="41"/>
      <c r="T50" s="41"/>
      <c r="U50" s="41"/>
      <c r="V50" s="41"/>
      <c r="W50" s="41"/>
      <c r="X50" s="42"/>
      <c r="Y50" s="42"/>
      <c r="Z50" s="300"/>
      <c r="AA50" s="113"/>
      <c r="AB50" s="42"/>
      <c r="AC50" s="147"/>
      <c r="AD50" s="42"/>
      <c r="AE50" s="292"/>
      <c r="AF50" s="42"/>
      <c r="AG50" s="65"/>
      <c r="AH50" s="42"/>
      <c r="AI50" s="40"/>
    </row>
    <row r="51" spans="10:35" s="25" customFormat="1" x14ac:dyDescent="0.2">
      <c r="J51" s="24"/>
      <c r="K51" s="108"/>
      <c r="L51" s="51"/>
      <c r="M51" s="24"/>
      <c r="N51" s="24"/>
      <c r="O51" s="24"/>
      <c r="P51" s="24"/>
      <c r="Q51" s="24"/>
      <c r="R51" s="24"/>
      <c r="S51" s="41"/>
      <c r="T51" s="41"/>
      <c r="U51" s="41"/>
      <c r="V51" s="41"/>
      <c r="W51" s="41"/>
      <c r="X51" s="42"/>
      <c r="Y51" s="42"/>
      <c r="Z51" s="300"/>
      <c r="AA51" s="113"/>
      <c r="AB51" s="42"/>
      <c r="AC51" s="147"/>
      <c r="AD51" s="42"/>
      <c r="AE51" s="292"/>
      <c r="AF51" s="42"/>
      <c r="AG51" s="65"/>
      <c r="AH51" s="42"/>
      <c r="AI51" s="40"/>
    </row>
    <row r="52" spans="10:35" s="25" customFormat="1" x14ac:dyDescent="0.2">
      <c r="J52" s="24"/>
      <c r="K52" s="108"/>
      <c r="L52" s="51"/>
      <c r="M52" s="24"/>
      <c r="N52" s="24"/>
      <c r="O52" s="24"/>
      <c r="P52" s="24"/>
      <c r="Q52" s="24"/>
      <c r="R52" s="24"/>
      <c r="S52" s="41"/>
      <c r="T52" s="41"/>
      <c r="U52" s="41"/>
      <c r="V52" s="41"/>
      <c r="W52" s="41"/>
      <c r="X52" s="42"/>
      <c r="Y52" s="42"/>
      <c r="Z52" s="300"/>
      <c r="AA52" s="113"/>
      <c r="AB52" s="42"/>
      <c r="AC52" s="147"/>
      <c r="AD52" s="42"/>
      <c r="AE52" s="292"/>
      <c r="AF52" s="42"/>
      <c r="AG52" s="65"/>
      <c r="AH52" s="42"/>
      <c r="AI52" s="40"/>
    </row>
    <row r="53" spans="10:35" s="25" customFormat="1" x14ac:dyDescent="0.2">
      <c r="J53" s="24"/>
      <c r="K53" s="108"/>
      <c r="L53" s="51"/>
      <c r="M53" s="24"/>
      <c r="N53" s="24"/>
      <c r="O53" s="24"/>
      <c r="P53" s="24"/>
      <c r="Q53" s="24"/>
      <c r="R53" s="24"/>
      <c r="S53" s="41"/>
      <c r="T53" s="41"/>
      <c r="U53" s="41"/>
      <c r="V53" s="41"/>
      <c r="W53" s="41"/>
      <c r="X53" s="42"/>
      <c r="Y53" s="42"/>
      <c r="Z53" s="300"/>
      <c r="AA53" s="113"/>
      <c r="AB53" s="42"/>
      <c r="AC53" s="147"/>
      <c r="AD53" s="42"/>
      <c r="AE53" s="292"/>
      <c r="AF53" s="42"/>
      <c r="AG53" s="65"/>
      <c r="AH53" s="42"/>
      <c r="AI53" s="40"/>
    </row>
    <row r="54" spans="10:35" s="25" customFormat="1" x14ac:dyDescent="0.2">
      <c r="J54" s="24"/>
      <c r="K54" s="108"/>
      <c r="L54" s="51"/>
      <c r="M54" s="24"/>
      <c r="N54" s="24"/>
      <c r="O54" s="24"/>
      <c r="P54" s="24"/>
      <c r="Q54" s="24"/>
      <c r="R54" s="24"/>
      <c r="S54" s="41"/>
      <c r="T54" s="41"/>
      <c r="U54" s="41"/>
      <c r="V54" s="41"/>
      <c r="W54" s="41"/>
      <c r="X54" s="42"/>
      <c r="Y54" s="42"/>
      <c r="Z54" s="300"/>
      <c r="AA54" s="113"/>
      <c r="AB54" s="42"/>
      <c r="AC54" s="147"/>
      <c r="AD54" s="42"/>
      <c r="AE54" s="292"/>
      <c r="AF54" s="42"/>
      <c r="AG54" s="65"/>
      <c r="AH54" s="42"/>
      <c r="AI54" s="40"/>
    </row>
    <row r="55" spans="10:35" s="25" customFormat="1" x14ac:dyDescent="0.2">
      <c r="J55" s="24"/>
      <c r="K55" s="108"/>
      <c r="L55" s="51"/>
      <c r="M55" s="24"/>
      <c r="N55" s="24"/>
      <c r="O55" s="24"/>
      <c r="P55" s="24"/>
      <c r="Q55" s="24"/>
      <c r="R55" s="24"/>
      <c r="S55" s="41"/>
      <c r="T55" s="41"/>
      <c r="U55" s="41"/>
      <c r="V55" s="41"/>
      <c r="W55" s="41"/>
      <c r="X55" s="42"/>
      <c r="Y55" s="42"/>
      <c r="Z55" s="300"/>
      <c r="AA55" s="113"/>
      <c r="AB55" s="42"/>
      <c r="AC55" s="147"/>
      <c r="AD55" s="42"/>
      <c r="AE55" s="292"/>
      <c r="AF55" s="42"/>
      <c r="AG55" s="65"/>
      <c r="AH55" s="42"/>
      <c r="AI55" s="40"/>
    </row>
    <row r="56" spans="10:35" s="25" customFormat="1" x14ac:dyDescent="0.2">
      <c r="J56" s="24"/>
      <c r="K56" s="108"/>
      <c r="L56" s="51"/>
      <c r="M56" s="24"/>
      <c r="N56" s="24"/>
      <c r="O56" s="24"/>
      <c r="P56" s="24"/>
      <c r="Q56" s="24"/>
      <c r="R56" s="24"/>
      <c r="S56" s="41"/>
      <c r="T56" s="41"/>
      <c r="U56" s="41"/>
      <c r="V56" s="41"/>
      <c r="W56" s="41"/>
      <c r="X56" s="42"/>
      <c r="Y56" s="42"/>
      <c r="Z56" s="300"/>
      <c r="AA56" s="113"/>
      <c r="AB56" s="42"/>
      <c r="AC56" s="147"/>
      <c r="AD56" s="42"/>
      <c r="AE56" s="292"/>
      <c r="AF56" s="42"/>
      <c r="AG56" s="65"/>
      <c r="AH56" s="42"/>
      <c r="AI56" s="40"/>
    </row>
    <row r="57" spans="10:35" x14ac:dyDescent="0.2">
      <c r="S57" s="41"/>
      <c r="T57" s="41"/>
      <c r="U57" s="41"/>
      <c r="V57" s="41"/>
      <c r="W57" s="41"/>
      <c r="X57" s="42"/>
      <c r="Y57" s="42"/>
      <c r="Z57" s="300"/>
      <c r="AA57" s="113"/>
      <c r="AB57" s="42"/>
      <c r="AC57" s="147"/>
      <c r="AD57" s="42"/>
      <c r="AE57" s="292"/>
      <c r="AF57" s="42"/>
      <c r="AG57" s="65"/>
      <c r="AH57" s="42"/>
      <c r="AI57" s="40"/>
    </row>
    <row r="58" spans="10:35" x14ac:dyDescent="0.2">
      <c r="S58" s="41"/>
      <c r="T58" s="41"/>
      <c r="U58" s="41"/>
      <c r="V58" s="41"/>
      <c r="W58" s="41"/>
      <c r="X58" s="42"/>
      <c r="Y58" s="42"/>
      <c r="Z58" s="300"/>
      <c r="AA58" s="113"/>
      <c r="AB58" s="42"/>
      <c r="AC58" s="147"/>
      <c r="AD58" s="42"/>
      <c r="AE58" s="292"/>
      <c r="AF58" s="42"/>
      <c r="AG58" s="65"/>
      <c r="AH58" s="42"/>
      <c r="AI58" s="40"/>
    </row>
    <row r="59" spans="10:35" x14ac:dyDescent="0.2">
      <c r="S59" s="41"/>
      <c r="T59" s="41"/>
      <c r="U59" s="41"/>
      <c r="V59" s="41"/>
      <c r="W59" s="41"/>
      <c r="X59" s="42"/>
      <c r="Y59" s="42"/>
      <c r="Z59" s="300"/>
      <c r="AA59" s="113"/>
      <c r="AB59" s="42"/>
      <c r="AC59" s="147"/>
      <c r="AD59" s="42"/>
      <c r="AE59" s="292"/>
      <c r="AF59" s="42"/>
      <c r="AG59" s="65"/>
      <c r="AH59" s="42"/>
      <c r="AI59" s="40"/>
    </row>
    <row r="60" spans="10:35" x14ac:dyDescent="0.2">
      <c r="S60" s="41"/>
      <c r="T60" s="41"/>
      <c r="U60" s="41"/>
      <c r="V60" s="41"/>
      <c r="W60" s="41"/>
      <c r="X60" s="42"/>
      <c r="Y60" s="42"/>
      <c r="Z60" s="300"/>
      <c r="AA60" s="113"/>
      <c r="AB60" s="42"/>
      <c r="AC60" s="147"/>
      <c r="AD60" s="42"/>
      <c r="AE60" s="292"/>
      <c r="AF60" s="42"/>
      <c r="AG60" s="65"/>
      <c r="AH60" s="42"/>
      <c r="AI60" s="40"/>
    </row>
    <row r="61" spans="10:35" x14ac:dyDescent="0.2">
      <c r="S61" s="41"/>
      <c r="T61" s="41"/>
      <c r="U61" s="41"/>
      <c r="V61" s="41"/>
      <c r="W61" s="41"/>
      <c r="X61" s="42"/>
      <c r="Y61" s="42"/>
      <c r="Z61" s="300"/>
      <c r="AA61" s="113"/>
      <c r="AB61" s="42"/>
      <c r="AC61" s="147"/>
      <c r="AD61" s="42"/>
      <c r="AE61" s="292"/>
      <c r="AF61" s="42"/>
      <c r="AG61" s="65"/>
      <c r="AH61" s="42"/>
      <c r="AI61" s="40"/>
    </row>
    <row r="62" spans="10:35" x14ac:dyDescent="0.2">
      <c r="S62" s="41"/>
      <c r="T62" s="41"/>
      <c r="U62" s="41"/>
      <c r="V62" s="41"/>
      <c r="W62" s="41"/>
      <c r="X62" s="42"/>
      <c r="Y62" s="42"/>
      <c r="Z62" s="300"/>
      <c r="AA62" s="113"/>
      <c r="AB62" s="42"/>
      <c r="AC62" s="147"/>
      <c r="AD62" s="42"/>
      <c r="AE62" s="292"/>
      <c r="AF62" s="42"/>
      <c r="AG62" s="65"/>
      <c r="AH62" s="42"/>
      <c r="AI62" s="40"/>
    </row>
    <row r="63" spans="10:35" x14ac:dyDescent="0.2">
      <c r="S63" s="41"/>
      <c r="T63" s="41"/>
      <c r="U63" s="41"/>
      <c r="V63" s="41"/>
      <c r="W63" s="41"/>
      <c r="X63" s="42"/>
      <c r="Y63" s="42"/>
      <c r="Z63" s="300"/>
      <c r="AA63" s="113"/>
      <c r="AB63" s="42"/>
      <c r="AC63" s="147"/>
      <c r="AD63" s="42"/>
      <c r="AE63" s="292"/>
      <c r="AF63" s="42"/>
      <c r="AG63" s="65"/>
      <c r="AH63" s="42"/>
      <c r="AI63" s="40"/>
    </row>
    <row r="64" spans="10:35" x14ac:dyDescent="0.2">
      <c r="S64" s="41"/>
      <c r="T64" s="41"/>
      <c r="U64" s="41"/>
      <c r="V64" s="41"/>
      <c r="W64" s="41"/>
      <c r="X64" s="42"/>
      <c r="Y64" s="42"/>
      <c r="Z64" s="300"/>
      <c r="AA64" s="113"/>
      <c r="AB64" s="42"/>
      <c r="AC64" s="147"/>
      <c r="AD64" s="42"/>
      <c r="AE64" s="292"/>
      <c r="AF64" s="42"/>
      <c r="AG64" s="65"/>
      <c r="AH64" s="42"/>
      <c r="AI64" s="40"/>
    </row>
    <row r="65" spans="19:35" x14ac:dyDescent="0.2">
      <c r="S65" s="41"/>
      <c r="T65" s="41"/>
      <c r="U65" s="41"/>
      <c r="V65" s="41"/>
      <c r="W65" s="41"/>
      <c r="X65" s="42"/>
      <c r="Y65" s="42"/>
      <c r="Z65" s="300"/>
      <c r="AA65" s="113"/>
      <c r="AB65" s="42"/>
      <c r="AC65" s="147"/>
      <c r="AD65" s="42"/>
      <c r="AE65" s="292"/>
      <c r="AF65" s="42"/>
      <c r="AG65" s="65"/>
      <c r="AH65" s="42"/>
      <c r="AI65" s="40"/>
    </row>
    <row r="66" spans="19:35" x14ac:dyDescent="0.2">
      <c r="S66" s="41"/>
      <c r="T66" s="41"/>
      <c r="U66" s="41"/>
      <c r="V66" s="41"/>
      <c r="W66" s="41"/>
      <c r="X66" s="42"/>
      <c r="Y66" s="42"/>
      <c r="Z66" s="300"/>
      <c r="AA66" s="113"/>
      <c r="AB66" s="42"/>
      <c r="AC66" s="147"/>
      <c r="AD66" s="42"/>
      <c r="AE66" s="292"/>
      <c r="AF66" s="42"/>
      <c r="AG66" s="65"/>
      <c r="AH66" s="42"/>
      <c r="AI66" s="40"/>
    </row>
    <row r="67" spans="19:35" x14ac:dyDescent="0.2">
      <c r="S67" s="41"/>
      <c r="T67" s="41"/>
      <c r="U67" s="41"/>
      <c r="V67" s="41"/>
      <c r="W67" s="41"/>
      <c r="X67" s="42"/>
      <c r="Y67" s="42"/>
      <c r="Z67" s="300"/>
      <c r="AA67" s="113"/>
      <c r="AB67" s="42"/>
      <c r="AC67" s="147"/>
      <c r="AD67" s="42"/>
      <c r="AE67" s="292"/>
      <c r="AF67" s="42"/>
      <c r="AG67" s="65"/>
      <c r="AH67" s="42"/>
      <c r="AI67" s="40"/>
    </row>
    <row r="68" spans="19:35" x14ac:dyDescent="0.2">
      <c r="S68" s="41"/>
      <c r="T68" s="41"/>
      <c r="U68" s="41"/>
      <c r="V68" s="41"/>
      <c r="W68" s="41"/>
      <c r="X68" s="42"/>
      <c r="Y68" s="42"/>
      <c r="Z68" s="300"/>
      <c r="AA68" s="113"/>
      <c r="AB68" s="42"/>
      <c r="AC68" s="147"/>
      <c r="AD68" s="42"/>
      <c r="AE68" s="292"/>
      <c r="AF68" s="42"/>
      <c r="AG68" s="65"/>
      <c r="AH68" s="42"/>
      <c r="AI68" s="40"/>
    </row>
    <row r="69" spans="19:35" x14ac:dyDescent="0.2">
      <c r="S69" s="41"/>
      <c r="T69" s="41"/>
      <c r="U69" s="41"/>
      <c r="V69" s="41"/>
      <c r="W69" s="41"/>
      <c r="X69" s="42"/>
      <c r="Y69" s="42"/>
      <c r="Z69" s="300"/>
      <c r="AA69" s="113"/>
      <c r="AB69" s="42"/>
      <c r="AC69" s="147"/>
      <c r="AD69" s="42"/>
      <c r="AE69" s="292"/>
      <c r="AF69" s="42"/>
      <c r="AG69" s="65"/>
      <c r="AH69" s="42"/>
      <c r="AI69" s="40"/>
    </row>
    <row r="70" spans="19:35" x14ac:dyDescent="0.2">
      <c r="S70" s="41"/>
      <c r="T70" s="41"/>
      <c r="U70" s="41"/>
      <c r="V70" s="41"/>
      <c r="W70" s="41"/>
      <c r="X70" s="42"/>
      <c r="Y70" s="42"/>
      <c r="Z70" s="300"/>
      <c r="AA70" s="113"/>
      <c r="AB70" s="42"/>
      <c r="AC70" s="147"/>
      <c r="AD70" s="42"/>
      <c r="AE70" s="292"/>
      <c r="AF70" s="42"/>
      <c r="AG70" s="65"/>
      <c r="AH70" s="42"/>
      <c r="AI70" s="40"/>
    </row>
    <row r="71" spans="19:35" x14ac:dyDescent="0.2">
      <c r="S71" s="41"/>
      <c r="T71" s="41"/>
      <c r="U71" s="41"/>
      <c r="V71" s="41"/>
      <c r="W71" s="41"/>
      <c r="X71" s="42"/>
      <c r="Y71" s="42"/>
      <c r="Z71" s="300"/>
      <c r="AA71" s="113"/>
      <c r="AB71" s="42"/>
      <c r="AC71" s="147"/>
      <c r="AD71" s="42"/>
      <c r="AE71" s="292"/>
      <c r="AF71" s="42"/>
      <c r="AG71" s="65"/>
      <c r="AH71" s="42"/>
      <c r="AI71" s="40"/>
    </row>
    <row r="72" spans="19:35" x14ac:dyDescent="0.2">
      <c r="S72" s="41"/>
      <c r="T72" s="41"/>
      <c r="U72" s="41"/>
      <c r="V72" s="41"/>
      <c r="W72" s="41"/>
      <c r="X72" s="42"/>
      <c r="Y72" s="42"/>
      <c r="Z72" s="300"/>
      <c r="AA72" s="113"/>
      <c r="AB72" s="42"/>
      <c r="AC72" s="147"/>
      <c r="AD72" s="42"/>
      <c r="AE72" s="292"/>
      <c r="AF72" s="42"/>
      <c r="AG72" s="65"/>
      <c r="AH72" s="42"/>
      <c r="AI72" s="40"/>
    </row>
    <row r="73" spans="19:35" x14ac:dyDescent="0.2">
      <c r="S73" s="41"/>
      <c r="T73" s="41"/>
      <c r="U73" s="41"/>
      <c r="V73" s="41"/>
      <c r="W73" s="41"/>
      <c r="X73" s="42"/>
      <c r="Y73" s="42"/>
      <c r="Z73" s="300"/>
      <c r="AA73" s="113"/>
      <c r="AB73" s="42"/>
      <c r="AC73" s="147"/>
      <c r="AD73" s="42"/>
      <c r="AE73" s="292"/>
      <c r="AF73" s="42"/>
      <c r="AG73" s="65"/>
      <c r="AH73" s="42"/>
      <c r="AI73" s="40"/>
    </row>
    <row r="74" spans="19:35" x14ac:dyDescent="0.2">
      <c r="S74" s="41"/>
      <c r="T74" s="41"/>
      <c r="U74" s="41"/>
      <c r="V74" s="41"/>
      <c r="W74" s="41"/>
      <c r="X74" s="42"/>
      <c r="Y74" s="42"/>
      <c r="Z74" s="300"/>
      <c r="AA74" s="113"/>
      <c r="AB74" s="42"/>
      <c r="AC74" s="147"/>
      <c r="AD74" s="42"/>
      <c r="AE74" s="292"/>
      <c r="AF74" s="42"/>
      <c r="AG74" s="65"/>
      <c r="AH74" s="42"/>
      <c r="AI74" s="40"/>
    </row>
    <row r="75" spans="19:35" x14ac:dyDescent="0.2">
      <c r="S75" s="41"/>
      <c r="T75" s="41"/>
      <c r="U75" s="41"/>
      <c r="V75" s="41"/>
      <c r="W75" s="41"/>
      <c r="X75" s="42"/>
      <c r="Y75" s="42"/>
      <c r="Z75" s="300"/>
      <c r="AA75" s="113"/>
      <c r="AB75" s="42"/>
      <c r="AC75" s="147"/>
      <c r="AD75" s="42"/>
      <c r="AE75" s="292"/>
      <c r="AF75" s="42"/>
      <c r="AG75" s="65"/>
      <c r="AH75" s="42"/>
      <c r="AI75" s="40"/>
    </row>
    <row r="76" spans="19:35" x14ac:dyDescent="0.2">
      <c r="S76" s="41"/>
      <c r="T76" s="41"/>
      <c r="U76" s="41"/>
      <c r="V76" s="41"/>
      <c r="W76" s="41"/>
      <c r="X76" s="42"/>
      <c r="Y76" s="42"/>
      <c r="Z76" s="300"/>
      <c r="AA76" s="113"/>
      <c r="AB76" s="42"/>
      <c r="AC76" s="147"/>
      <c r="AD76" s="42"/>
      <c r="AE76" s="292"/>
      <c r="AF76" s="42"/>
      <c r="AG76" s="65"/>
      <c r="AH76" s="42"/>
      <c r="AI76" s="40"/>
    </row>
    <row r="77" spans="19:35" x14ac:dyDescent="0.2">
      <c r="S77" s="41"/>
      <c r="T77" s="41"/>
      <c r="U77" s="41"/>
      <c r="V77" s="41"/>
      <c r="W77" s="41"/>
      <c r="X77" s="42"/>
      <c r="Y77" s="42"/>
      <c r="Z77" s="300"/>
      <c r="AA77" s="113"/>
      <c r="AB77" s="42"/>
      <c r="AC77" s="147"/>
      <c r="AD77" s="42"/>
      <c r="AE77" s="292"/>
      <c r="AF77" s="42"/>
      <c r="AG77" s="65"/>
      <c r="AH77" s="42"/>
      <c r="AI77" s="40"/>
    </row>
    <row r="78" spans="19:35" x14ac:dyDescent="0.2">
      <c r="S78" s="41"/>
      <c r="T78" s="41"/>
      <c r="U78" s="41"/>
      <c r="V78" s="41"/>
      <c r="W78" s="41"/>
      <c r="X78" s="42"/>
      <c r="Y78" s="42"/>
      <c r="Z78" s="300"/>
      <c r="AA78" s="113"/>
      <c r="AB78" s="42"/>
      <c r="AC78" s="147"/>
      <c r="AD78" s="42"/>
      <c r="AE78" s="292"/>
      <c r="AF78" s="42"/>
      <c r="AG78" s="65"/>
      <c r="AH78" s="42"/>
      <c r="AI78" s="40"/>
    </row>
    <row r="79" spans="19:35" x14ac:dyDescent="0.2">
      <c r="S79" s="41"/>
      <c r="T79" s="41"/>
      <c r="U79" s="41"/>
      <c r="V79" s="41"/>
      <c r="W79" s="41"/>
      <c r="X79" s="42"/>
      <c r="Y79" s="42"/>
      <c r="Z79" s="300"/>
      <c r="AA79" s="113"/>
      <c r="AB79" s="42"/>
      <c r="AC79" s="147"/>
      <c r="AD79" s="42"/>
      <c r="AE79" s="292"/>
      <c r="AF79" s="42"/>
      <c r="AG79" s="65"/>
      <c r="AH79" s="42"/>
      <c r="AI79" s="40"/>
    </row>
    <row r="80" spans="19:35" x14ac:dyDescent="0.2">
      <c r="S80" s="41"/>
      <c r="T80" s="41"/>
      <c r="U80" s="41"/>
      <c r="V80" s="41"/>
      <c r="W80" s="41"/>
      <c r="X80" s="42"/>
      <c r="Y80" s="42"/>
      <c r="Z80" s="300"/>
      <c r="AA80" s="113"/>
      <c r="AB80" s="42"/>
      <c r="AC80" s="147"/>
      <c r="AD80" s="42"/>
      <c r="AE80" s="292"/>
      <c r="AF80" s="42"/>
      <c r="AG80" s="65"/>
      <c r="AH80" s="42"/>
      <c r="AI80" s="40"/>
    </row>
    <row r="81" spans="19:35" x14ac:dyDescent="0.2">
      <c r="S81" s="41"/>
      <c r="T81" s="41"/>
      <c r="U81" s="41"/>
      <c r="V81" s="41"/>
      <c r="W81" s="41"/>
      <c r="X81" s="42"/>
      <c r="Y81" s="42"/>
      <c r="Z81" s="300"/>
      <c r="AA81" s="113"/>
      <c r="AB81" s="42"/>
      <c r="AC81" s="147"/>
      <c r="AD81" s="42"/>
      <c r="AE81" s="292"/>
      <c r="AF81" s="42"/>
      <c r="AG81" s="65"/>
      <c r="AH81" s="42"/>
      <c r="AI81" s="40"/>
    </row>
    <row r="82" spans="19:35" x14ac:dyDescent="0.2">
      <c r="S82" s="41"/>
      <c r="T82" s="41"/>
      <c r="U82" s="41"/>
      <c r="V82" s="41"/>
      <c r="W82" s="41"/>
      <c r="X82" s="42"/>
      <c r="Y82" s="42"/>
      <c r="Z82" s="300"/>
      <c r="AA82" s="113"/>
      <c r="AB82" s="42"/>
      <c r="AC82" s="147"/>
      <c r="AD82" s="42"/>
      <c r="AE82" s="292"/>
      <c r="AF82" s="42"/>
      <c r="AG82" s="65"/>
      <c r="AH82" s="42"/>
      <c r="AI82" s="40"/>
    </row>
    <row r="83" spans="19:35" x14ac:dyDescent="0.2">
      <c r="S83" s="41"/>
      <c r="T83" s="41"/>
      <c r="U83" s="41"/>
      <c r="V83" s="41"/>
      <c r="W83" s="41"/>
      <c r="X83" s="42"/>
      <c r="Y83" s="42"/>
      <c r="Z83" s="300"/>
      <c r="AA83" s="113"/>
      <c r="AB83" s="42"/>
      <c r="AC83" s="147"/>
      <c r="AD83" s="42"/>
      <c r="AE83" s="292"/>
      <c r="AF83" s="42"/>
      <c r="AG83" s="65"/>
      <c r="AH83" s="42"/>
      <c r="AI83" s="40"/>
    </row>
    <row r="84" spans="19:35" x14ac:dyDescent="0.2">
      <c r="S84" s="41"/>
      <c r="T84" s="41"/>
      <c r="U84" s="41"/>
      <c r="V84" s="41"/>
      <c r="W84" s="41"/>
      <c r="X84" s="42"/>
      <c r="Y84" s="42"/>
      <c r="Z84" s="300"/>
      <c r="AA84" s="113"/>
      <c r="AB84" s="42"/>
      <c r="AC84" s="147"/>
      <c r="AD84" s="42"/>
      <c r="AE84" s="292"/>
      <c r="AF84" s="42"/>
      <c r="AG84" s="65"/>
      <c r="AH84" s="42"/>
      <c r="AI84" s="40"/>
    </row>
    <row r="85" spans="19:35" x14ac:dyDescent="0.2">
      <c r="S85" s="41"/>
      <c r="T85" s="41"/>
      <c r="U85" s="41"/>
      <c r="V85" s="41"/>
      <c r="W85" s="41"/>
      <c r="X85" s="42"/>
      <c r="Y85" s="42"/>
      <c r="Z85" s="300"/>
      <c r="AA85" s="113"/>
      <c r="AB85" s="42"/>
      <c r="AC85" s="147"/>
      <c r="AD85" s="42"/>
      <c r="AE85" s="292"/>
      <c r="AF85" s="42"/>
      <c r="AG85" s="65"/>
      <c r="AH85" s="42"/>
      <c r="AI85" s="40"/>
    </row>
    <row r="86" spans="19:35" x14ac:dyDescent="0.2">
      <c r="S86" s="41"/>
      <c r="T86" s="41"/>
      <c r="U86" s="41"/>
      <c r="V86" s="41"/>
      <c r="W86" s="41"/>
      <c r="X86" s="42"/>
      <c r="Y86" s="42"/>
      <c r="Z86" s="300"/>
      <c r="AA86" s="113"/>
      <c r="AB86" s="42"/>
      <c r="AC86" s="147"/>
      <c r="AD86" s="42"/>
      <c r="AE86" s="292"/>
      <c r="AF86" s="42"/>
      <c r="AG86" s="65"/>
      <c r="AH86" s="42"/>
      <c r="AI86" s="40"/>
    </row>
    <row r="87" spans="19:35" x14ac:dyDescent="0.2">
      <c r="S87" s="41"/>
      <c r="T87" s="41"/>
      <c r="U87" s="41"/>
      <c r="V87" s="41"/>
      <c r="W87" s="41"/>
      <c r="X87" s="42"/>
      <c r="Y87" s="42"/>
      <c r="Z87" s="300"/>
      <c r="AA87" s="113"/>
      <c r="AB87" s="42"/>
      <c r="AC87" s="147"/>
      <c r="AD87" s="42"/>
      <c r="AE87" s="292"/>
      <c r="AF87" s="42"/>
      <c r="AG87" s="65"/>
      <c r="AH87" s="42"/>
      <c r="AI87" s="40"/>
    </row>
    <row r="88" spans="19:35" x14ac:dyDescent="0.2">
      <c r="S88" s="41"/>
      <c r="T88" s="41"/>
      <c r="U88" s="41"/>
      <c r="V88" s="41"/>
      <c r="W88" s="41"/>
      <c r="X88" s="42"/>
      <c r="Y88" s="42"/>
      <c r="Z88" s="300"/>
      <c r="AA88" s="113"/>
      <c r="AB88" s="42"/>
      <c r="AC88" s="147"/>
      <c r="AD88" s="42"/>
      <c r="AE88" s="292"/>
      <c r="AF88" s="42"/>
      <c r="AG88" s="65"/>
      <c r="AH88" s="42"/>
      <c r="AI88" s="40"/>
    </row>
    <row r="89" spans="19:35" x14ac:dyDescent="0.2">
      <c r="S89" s="41"/>
      <c r="T89" s="41"/>
      <c r="U89" s="41"/>
      <c r="V89" s="41"/>
      <c r="W89" s="41"/>
      <c r="X89" s="42"/>
      <c r="Y89" s="42"/>
      <c r="Z89" s="300"/>
      <c r="AA89" s="113"/>
      <c r="AB89" s="42"/>
      <c r="AC89" s="147"/>
      <c r="AD89" s="42"/>
      <c r="AE89" s="292"/>
      <c r="AF89" s="42"/>
      <c r="AG89" s="65"/>
      <c r="AH89" s="42"/>
      <c r="AI89" s="40"/>
    </row>
    <row r="90" spans="19:35" x14ac:dyDescent="0.2">
      <c r="S90" s="41"/>
      <c r="T90" s="41"/>
      <c r="U90" s="41"/>
      <c r="V90" s="41"/>
      <c r="W90" s="41"/>
      <c r="X90" s="42"/>
      <c r="Y90" s="42"/>
      <c r="Z90" s="300"/>
      <c r="AA90" s="113"/>
      <c r="AB90" s="42"/>
      <c r="AC90" s="147"/>
      <c r="AD90" s="42"/>
      <c r="AE90" s="292"/>
      <c r="AF90" s="42"/>
      <c r="AG90" s="65"/>
      <c r="AH90" s="42"/>
      <c r="AI90" s="40"/>
    </row>
    <row r="91" spans="19:35" x14ac:dyDescent="0.2">
      <c r="S91" s="41"/>
      <c r="T91" s="41"/>
      <c r="U91" s="41"/>
      <c r="V91" s="41"/>
      <c r="W91" s="41"/>
      <c r="X91" s="42"/>
      <c r="Y91" s="42"/>
      <c r="Z91" s="300"/>
      <c r="AA91" s="113"/>
      <c r="AB91" s="42"/>
      <c r="AC91" s="147"/>
      <c r="AD91" s="42"/>
      <c r="AE91" s="292"/>
      <c r="AF91" s="42"/>
      <c r="AG91" s="65"/>
      <c r="AH91" s="42"/>
      <c r="AI91" s="40"/>
    </row>
    <row r="92" spans="19:35" x14ac:dyDescent="0.2">
      <c r="S92" s="41"/>
      <c r="T92" s="41"/>
      <c r="U92" s="41"/>
      <c r="V92" s="41"/>
      <c r="W92" s="41"/>
      <c r="X92" s="42"/>
      <c r="Y92" s="42"/>
      <c r="Z92" s="300"/>
      <c r="AA92" s="113"/>
      <c r="AB92" s="42"/>
      <c r="AC92" s="147"/>
      <c r="AD92" s="42"/>
      <c r="AE92" s="292"/>
      <c r="AF92" s="42"/>
      <c r="AG92" s="65"/>
      <c r="AH92" s="42"/>
      <c r="AI92" s="40"/>
    </row>
    <row r="93" spans="19:35" x14ac:dyDescent="0.2">
      <c r="S93" s="41"/>
      <c r="T93" s="41"/>
      <c r="U93" s="41"/>
      <c r="V93" s="41"/>
      <c r="W93" s="41"/>
      <c r="X93" s="42"/>
      <c r="Y93" s="42"/>
      <c r="Z93" s="300"/>
      <c r="AA93" s="113"/>
      <c r="AB93" s="42"/>
      <c r="AC93" s="147"/>
      <c r="AD93" s="42"/>
      <c r="AE93" s="292"/>
      <c r="AF93" s="42"/>
      <c r="AG93" s="65"/>
      <c r="AH93" s="42"/>
      <c r="AI93" s="40"/>
    </row>
    <row r="94" spans="19:35" x14ac:dyDescent="0.2">
      <c r="S94" s="41"/>
      <c r="T94" s="41"/>
      <c r="U94" s="41"/>
      <c r="V94" s="41"/>
      <c r="W94" s="41"/>
      <c r="X94" s="42"/>
      <c r="Y94" s="42"/>
      <c r="Z94" s="300"/>
      <c r="AA94" s="113"/>
      <c r="AB94" s="42"/>
      <c r="AC94" s="147"/>
      <c r="AD94" s="42"/>
      <c r="AE94" s="292"/>
      <c r="AF94" s="42"/>
      <c r="AG94" s="65"/>
      <c r="AH94" s="42"/>
      <c r="AI94" s="40"/>
    </row>
    <row r="95" spans="19:35" x14ac:dyDescent="0.2">
      <c r="S95" s="41"/>
      <c r="T95" s="41"/>
      <c r="U95" s="41"/>
      <c r="V95" s="41"/>
      <c r="W95" s="41"/>
      <c r="X95" s="42"/>
      <c r="Y95" s="42"/>
      <c r="Z95" s="300"/>
      <c r="AA95" s="113"/>
      <c r="AB95" s="42"/>
      <c r="AC95" s="147"/>
      <c r="AD95" s="42"/>
      <c r="AE95" s="292"/>
      <c r="AF95" s="42"/>
      <c r="AG95" s="65"/>
      <c r="AH95" s="42"/>
      <c r="AI95" s="40"/>
    </row>
    <row r="96" spans="19:35" x14ac:dyDescent="0.2">
      <c r="S96" s="41"/>
      <c r="T96" s="41"/>
      <c r="U96" s="41"/>
      <c r="V96" s="41"/>
      <c r="W96" s="41"/>
      <c r="X96" s="42"/>
      <c r="Y96" s="42"/>
      <c r="Z96" s="300"/>
      <c r="AA96" s="113"/>
      <c r="AB96" s="42"/>
      <c r="AC96" s="147"/>
      <c r="AD96" s="42"/>
      <c r="AE96" s="292"/>
      <c r="AF96" s="42"/>
      <c r="AG96" s="65"/>
      <c r="AH96" s="42"/>
      <c r="AI96" s="40"/>
    </row>
    <row r="97" spans="19:35" x14ac:dyDescent="0.2">
      <c r="S97" s="41"/>
      <c r="T97" s="41"/>
      <c r="U97" s="41"/>
      <c r="V97" s="41"/>
      <c r="W97" s="41"/>
      <c r="X97" s="42"/>
      <c r="Y97" s="42"/>
      <c r="Z97" s="300"/>
      <c r="AA97" s="113"/>
      <c r="AB97" s="42"/>
      <c r="AC97" s="147"/>
      <c r="AD97" s="42"/>
      <c r="AE97" s="292"/>
      <c r="AF97" s="42"/>
      <c r="AG97" s="65"/>
      <c r="AH97" s="42"/>
      <c r="AI97" s="40"/>
    </row>
    <row r="98" spans="19:35" x14ac:dyDescent="0.2">
      <c r="S98" s="41"/>
      <c r="T98" s="41"/>
      <c r="U98" s="41"/>
      <c r="V98" s="41"/>
      <c r="W98" s="41"/>
      <c r="X98" s="42"/>
      <c r="Y98" s="42"/>
      <c r="Z98" s="300"/>
      <c r="AA98" s="113"/>
      <c r="AB98" s="42"/>
      <c r="AC98" s="147"/>
      <c r="AD98" s="42"/>
      <c r="AE98" s="292"/>
      <c r="AF98" s="42"/>
      <c r="AG98" s="65"/>
      <c r="AH98" s="42"/>
      <c r="AI98" s="40"/>
    </row>
    <row r="99" spans="19:35" x14ac:dyDescent="0.2">
      <c r="S99" s="41"/>
      <c r="T99" s="41"/>
      <c r="U99" s="41"/>
      <c r="V99" s="41"/>
      <c r="W99" s="41"/>
      <c r="X99" s="42"/>
      <c r="Y99" s="42"/>
      <c r="Z99" s="300"/>
      <c r="AA99" s="113"/>
      <c r="AB99" s="42"/>
      <c r="AC99" s="147"/>
      <c r="AD99" s="42"/>
      <c r="AE99" s="292"/>
      <c r="AF99" s="42"/>
      <c r="AG99" s="65"/>
      <c r="AH99" s="42"/>
      <c r="AI99" s="40"/>
    </row>
    <row r="100" spans="19:35" x14ac:dyDescent="0.2">
      <c r="S100" s="41"/>
      <c r="T100" s="41"/>
      <c r="U100" s="41"/>
      <c r="V100" s="41"/>
      <c r="W100" s="41"/>
      <c r="X100" s="42"/>
      <c r="Y100" s="42"/>
      <c r="Z100" s="300"/>
      <c r="AA100" s="113"/>
      <c r="AB100" s="42"/>
      <c r="AC100" s="147"/>
      <c r="AD100" s="42"/>
      <c r="AE100" s="292"/>
      <c r="AF100" s="42"/>
      <c r="AG100" s="65"/>
      <c r="AH100" s="42"/>
      <c r="AI100" s="40"/>
    </row>
    <row r="101" spans="19:35" x14ac:dyDescent="0.2">
      <c r="S101" s="41"/>
      <c r="T101" s="41"/>
      <c r="U101" s="41"/>
      <c r="V101" s="41"/>
      <c r="W101" s="41"/>
      <c r="X101" s="42"/>
      <c r="Y101" s="42"/>
      <c r="Z101" s="300"/>
      <c r="AA101" s="113"/>
      <c r="AB101" s="42"/>
      <c r="AC101" s="147"/>
      <c r="AD101" s="42"/>
      <c r="AE101" s="292"/>
      <c r="AF101" s="42"/>
      <c r="AG101" s="65"/>
      <c r="AH101" s="42"/>
      <c r="AI101" s="40"/>
    </row>
    <row r="102" spans="19:35" x14ac:dyDescent="0.2">
      <c r="S102" s="41"/>
      <c r="T102" s="41"/>
      <c r="U102" s="41"/>
      <c r="V102" s="41"/>
      <c r="W102" s="41"/>
      <c r="X102" s="42"/>
      <c r="Y102" s="42"/>
      <c r="Z102" s="300"/>
      <c r="AA102" s="113"/>
      <c r="AB102" s="42"/>
      <c r="AC102" s="147"/>
      <c r="AD102" s="42"/>
      <c r="AE102" s="292"/>
      <c r="AF102" s="42"/>
      <c r="AG102" s="65"/>
      <c r="AH102" s="42"/>
      <c r="AI102" s="40"/>
    </row>
    <row r="103" spans="19:35" x14ac:dyDescent="0.2">
      <c r="S103" s="41"/>
      <c r="T103" s="41"/>
      <c r="U103" s="41"/>
      <c r="V103" s="41"/>
      <c r="W103" s="41"/>
      <c r="X103" s="42"/>
      <c r="Y103" s="42"/>
      <c r="Z103" s="300"/>
      <c r="AA103" s="113"/>
      <c r="AB103" s="42"/>
      <c r="AC103" s="147"/>
      <c r="AD103" s="42"/>
      <c r="AE103" s="292"/>
      <c r="AF103" s="42"/>
      <c r="AG103" s="65"/>
      <c r="AH103" s="42"/>
      <c r="AI103" s="40"/>
    </row>
    <row r="104" spans="19:35" x14ac:dyDescent="0.2">
      <c r="S104" s="41"/>
      <c r="T104" s="41"/>
      <c r="U104" s="41"/>
      <c r="V104" s="41"/>
      <c r="W104" s="41"/>
      <c r="X104" s="42"/>
      <c r="Y104" s="42"/>
      <c r="Z104" s="300"/>
      <c r="AA104" s="113"/>
      <c r="AB104" s="42"/>
      <c r="AC104" s="147"/>
      <c r="AD104" s="42"/>
      <c r="AE104" s="292"/>
      <c r="AF104" s="42"/>
      <c r="AG104" s="65"/>
      <c r="AH104" s="42"/>
      <c r="AI104" s="40"/>
    </row>
    <row r="105" spans="19:35" x14ac:dyDescent="0.2">
      <c r="S105" s="41"/>
      <c r="T105" s="41"/>
      <c r="U105" s="41"/>
      <c r="V105" s="41"/>
      <c r="W105" s="41"/>
      <c r="X105" s="42"/>
      <c r="Y105" s="42"/>
      <c r="Z105" s="300"/>
      <c r="AA105" s="113"/>
      <c r="AB105" s="42"/>
      <c r="AC105" s="147"/>
      <c r="AD105" s="42"/>
      <c r="AE105" s="292"/>
      <c r="AF105" s="42"/>
      <c r="AG105" s="65"/>
      <c r="AH105" s="42"/>
      <c r="AI105" s="40"/>
    </row>
    <row r="106" spans="19:35" x14ac:dyDescent="0.2">
      <c r="S106" s="41"/>
      <c r="T106" s="41"/>
      <c r="U106" s="41"/>
      <c r="V106" s="41"/>
      <c r="W106" s="41"/>
      <c r="X106" s="42"/>
      <c r="Y106" s="42"/>
      <c r="Z106" s="300"/>
      <c r="AA106" s="113"/>
      <c r="AB106" s="42"/>
      <c r="AC106" s="147"/>
      <c r="AD106" s="42"/>
      <c r="AE106" s="292"/>
      <c r="AF106" s="42"/>
      <c r="AG106" s="65"/>
      <c r="AH106" s="42"/>
      <c r="AI106" s="40"/>
    </row>
    <row r="107" spans="19:35" x14ac:dyDescent="0.2">
      <c r="S107" s="41"/>
      <c r="T107" s="41"/>
      <c r="U107" s="41"/>
      <c r="V107" s="41"/>
      <c r="W107" s="41"/>
      <c r="X107" s="42"/>
      <c r="Y107" s="42"/>
      <c r="Z107" s="300"/>
      <c r="AA107" s="113"/>
      <c r="AB107" s="42"/>
      <c r="AC107" s="147"/>
      <c r="AD107" s="42"/>
      <c r="AE107" s="292"/>
      <c r="AF107" s="42"/>
      <c r="AG107" s="65"/>
      <c r="AH107" s="42"/>
      <c r="AI107" s="40"/>
    </row>
    <row r="108" spans="19:35" x14ac:dyDescent="0.2">
      <c r="S108" s="41"/>
      <c r="T108" s="41"/>
      <c r="U108" s="41"/>
      <c r="V108" s="41"/>
      <c r="W108" s="41"/>
      <c r="X108" s="42"/>
      <c r="Y108" s="42"/>
      <c r="Z108" s="300"/>
      <c r="AA108" s="113"/>
      <c r="AB108" s="42"/>
      <c r="AC108" s="147"/>
      <c r="AD108" s="42"/>
      <c r="AE108" s="292"/>
      <c r="AF108" s="42"/>
      <c r="AG108" s="65"/>
      <c r="AH108" s="42"/>
      <c r="AI108" s="40"/>
    </row>
    <row r="109" spans="19:35" x14ac:dyDescent="0.2">
      <c r="S109" s="41"/>
      <c r="T109" s="41"/>
      <c r="U109" s="41"/>
      <c r="V109" s="41"/>
      <c r="W109" s="41"/>
      <c r="X109" s="42"/>
      <c r="Y109" s="42"/>
      <c r="Z109" s="300"/>
      <c r="AA109" s="113"/>
      <c r="AB109" s="42"/>
      <c r="AC109" s="147"/>
      <c r="AD109" s="42"/>
      <c r="AE109" s="292"/>
      <c r="AF109" s="42"/>
      <c r="AG109" s="65"/>
      <c r="AH109" s="42"/>
      <c r="AI109" s="40"/>
    </row>
    <row r="110" spans="19:35" x14ac:dyDescent="0.2">
      <c r="S110" s="30"/>
      <c r="T110" s="30"/>
      <c r="U110" s="30"/>
      <c r="V110" s="30"/>
      <c r="W110" s="30"/>
      <c r="Z110" s="300"/>
      <c r="AA110" s="113"/>
      <c r="AB110" s="42"/>
      <c r="AC110" s="147"/>
      <c r="AD110" s="42"/>
      <c r="AG110" s="65"/>
      <c r="AI110" s="40"/>
    </row>
    <row r="111" spans="19:35" x14ac:dyDescent="0.2">
      <c r="S111" s="30"/>
      <c r="T111" s="30"/>
      <c r="U111" s="30"/>
      <c r="V111" s="30"/>
      <c r="W111" s="30"/>
      <c r="Z111" s="300"/>
      <c r="AA111" s="113"/>
      <c r="AB111" s="42"/>
      <c r="AC111" s="147"/>
      <c r="AD111" s="42"/>
      <c r="AG111" s="65"/>
      <c r="AI111" s="40"/>
    </row>
    <row r="112" spans="19:35" x14ac:dyDescent="0.2">
      <c r="S112" s="30"/>
      <c r="T112" s="30"/>
      <c r="U112" s="30"/>
      <c r="V112" s="30"/>
      <c r="W112" s="30"/>
      <c r="Z112" s="300"/>
      <c r="AA112" s="113"/>
      <c r="AC112" s="147"/>
      <c r="AG112" s="65"/>
      <c r="AI112" s="31"/>
    </row>
    <row r="113" spans="19:35" x14ac:dyDescent="0.2">
      <c r="S113" s="30"/>
      <c r="T113" s="30"/>
      <c r="U113" s="30"/>
      <c r="V113" s="30"/>
      <c r="W113" s="30"/>
      <c r="Z113" s="300"/>
      <c r="AA113" s="113"/>
      <c r="AC113" s="147"/>
      <c r="AG113" s="65"/>
      <c r="AI113" s="31"/>
    </row>
    <row r="114" spans="19:35" x14ac:dyDescent="0.2">
      <c r="S114" s="30"/>
      <c r="T114" s="30"/>
      <c r="U114" s="30"/>
      <c r="V114" s="30"/>
      <c r="W114" s="30"/>
      <c r="Z114" s="300"/>
      <c r="AA114" s="113"/>
      <c r="AC114" s="147"/>
      <c r="AG114" s="65"/>
      <c r="AI114" s="31"/>
    </row>
    <row r="115" spans="19:35" x14ac:dyDescent="0.2">
      <c r="S115" s="30"/>
      <c r="T115" s="30"/>
      <c r="U115" s="30"/>
      <c r="V115" s="30"/>
      <c r="W115" s="30"/>
      <c r="Z115" s="300"/>
      <c r="AA115" s="113"/>
      <c r="AC115" s="147"/>
      <c r="AG115" s="65"/>
      <c r="AI115" s="31"/>
    </row>
    <row r="116" spans="19:35" x14ac:dyDescent="0.2">
      <c r="S116" s="30"/>
      <c r="T116" s="30"/>
      <c r="U116" s="30"/>
      <c r="V116" s="30"/>
      <c r="W116" s="30"/>
      <c r="Z116" s="300"/>
      <c r="AA116" s="113"/>
      <c r="AC116" s="147"/>
      <c r="AG116" s="65"/>
      <c r="AI116" s="31"/>
    </row>
    <row r="117" spans="19:35" x14ac:dyDescent="0.2">
      <c r="S117" s="30"/>
      <c r="T117" s="30"/>
      <c r="U117" s="30"/>
      <c r="V117" s="30"/>
      <c r="W117" s="30"/>
      <c r="Z117" s="300"/>
      <c r="AA117" s="113"/>
      <c r="AC117" s="147"/>
      <c r="AG117" s="65"/>
      <c r="AI117" s="31"/>
    </row>
    <row r="118" spans="19:35" x14ac:dyDescent="0.2">
      <c r="S118" s="30"/>
      <c r="T118" s="30"/>
      <c r="U118" s="30"/>
      <c r="V118" s="30"/>
      <c r="W118" s="30"/>
      <c r="Z118" s="300"/>
      <c r="AA118" s="113"/>
      <c r="AC118" s="147"/>
      <c r="AG118" s="65"/>
      <c r="AI118" s="31"/>
    </row>
    <row r="119" spans="19:35" x14ac:dyDescent="0.2">
      <c r="S119" s="30"/>
      <c r="T119" s="30"/>
      <c r="U119" s="30"/>
      <c r="V119" s="30"/>
      <c r="W119" s="30"/>
      <c r="Z119" s="300"/>
      <c r="AA119" s="113"/>
      <c r="AC119" s="147"/>
      <c r="AG119" s="65"/>
      <c r="AI119" s="31"/>
    </row>
    <row r="120" spans="19:35" x14ac:dyDescent="0.2">
      <c r="S120" s="30"/>
      <c r="T120" s="30"/>
      <c r="U120" s="30"/>
      <c r="V120" s="30"/>
      <c r="W120" s="30"/>
      <c r="Z120" s="300"/>
      <c r="AA120" s="113"/>
      <c r="AC120" s="147"/>
      <c r="AG120" s="65"/>
      <c r="AI120" s="31"/>
    </row>
    <row r="121" spans="19:35" x14ac:dyDescent="0.2">
      <c r="S121" s="30"/>
      <c r="T121" s="30"/>
      <c r="U121" s="30"/>
      <c r="V121" s="30"/>
      <c r="W121" s="30"/>
      <c r="Z121" s="300"/>
      <c r="AA121" s="113"/>
      <c r="AC121" s="147"/>
      <c r="AG121" s="65"/>
      <c r="AI121" s="31"/>
    </row>
    <row r="122" spans="19:35" x14ac:dyDescent="0.2">
      <c r="Z122" s="300"/>
      <c r="AA122" s="113"/>
      <c r="AC122" s="147"/>
      <c r="AG122" s="65"/>
    </row>
    <row r="123" spans="19:35" x14ac:dyDescent="0.2">
      <c r="Z123" s="300"/>
      <c r="AA123" s="113"/>
      <c r="AC123" s="147"/>
      <c r="AG123" s="65"/>
    </row>
    <row r="124" spans="19:35" x14ac:dyDescent="0.2">
      <c r="Z124" s="300"/>
      <c r="AA124" s="113"/>
      <c r="AC124" s="147"/>
      <c r="AG124" s="65"/>
    </row>
    <row r="125" spans="19:35" x14ac:dyDescent="0.2">
      <c r="Z125" s="300"/>
      <c r="AA125" s="113"/>
      <c r="AC125" s="147"/>
      <c r="AG125" s="65"/>
    </row>
    <row r="126" spans="19:35" x14ac:dyDescent="0.2">
      <c r="Z126" s="300"/>
      <c r="AA126" s="113"/>
      <c r="AC126" s="147"/>
      <c r="AG126" s="65"/>
    </row>
    <row r="127" spans="19:35" x14ac:dyDescent="0.2">
      <c r="Z127" s="300"/>
      <c r="AA127" s="113"/>
      <c r="AC127" s="147"/>
      <c r="AG127" s="65"/>
    </row>
    <row r="128" spans="19:35" x14ac:dyDescent="0.2">
      <c r="Z128" s="300"/>
      <c r="AA128" s="113"/>
      <c r="AC128" s="147"/>
      <c r="AG128" s="65"/>
    </row>
    <row r="129" spans="26:33" x14ac:dyDescent="0.2">
      <c r="Z129" s="300"/>
      <c r="AA129" s="113"/>
      <c r="AC129" s="147"/>
      <c r="AG129" s="65"/>
    </row>
    <row r="130" spans="26:33" x14ac:dyDescent="0.2">
      <c r="Z130" s="300"/>
      <c r="AA130" s="113"/>
      <c r="AC130" s="147"/>
      <c r="AG130" s="65"/>
    </row>
    <row r="131" spans="26:33" x14ac:dyDescent="0.2">
      <c r="Z131" s="300"/>
      <c r="AA131" s="113"/>
      <c r="AC131" s="147"/>
      <c r="AG131" s="65"/>
    </row>
    <row r="132" spans="26:33" x14ac:dyDescent="0.2">
      <c r="Z132" s="300"/>
      <c r="AA132" s="113"/>
      <c r="AC132" s="147"/>
      <c r="AG132" s="65"/>
    </row>
    <row r="133" spans="26:33" x14ac:dyDescent="0.2">
      <c r="Z133" s="300"/>
      <c r="AA133" s="113"/>
      <c r="AC133" s="147"/>
      <c r="AG133" s="65"/>
    </row>
    <row r="134" spans="26:33" x14ac:dyDescent="0.2">
      <c r="Z134" s="300"/>
      <c r="AA134" s="113"/>
      <c r="AC134" s="147"/>
      <c r="AG134" s="65"/>
    </row>
    <row r="135" spans="26:33" x14ac:dyDescent="0.2">
      <c r="Z135" s="300"/>
      <c r="AA135" s="113"/>
      <c r="AC135" s="147"/>
      <c r="AG135" s="65"/>
    </row>
    <row r="136" spans="26:33" x14ac:dyDescent="0.2">
      <c r="Z136" s="300"/>
      <c r="AA136" s="113"/>
      <c r="AC136" s="147"/>
      <c r="AG136" s="65"/>
    </row>
    <row r="137" spans="26:33" x14ac:dyDescent="0.2">
      <c r="Z137" s="300"/>
      <c r="AA137" s="113"/>
      <c r="AC137" s="147"/>
      <c r="AG137" s="65"/>
    </row>
    <row r="138" spans="26:33" x14ac:dyDescent="0.2">
      <c r="Z138" s="300"/>
      <c r="AA138" s="113"/>
      <c r="AC138" s="147"/>
      <c r="AG138" s="65"/>
    </row>
    <row r="139" spans="26:33" x14ac:dyDescent="0.2">
      <c r="Z139" s="300"/>
      <c r="AA139" s="113"/>
      <c r="AC139" s="147"/>
      <c r="AG139" s="65"/>
    </row>
    <row r="140" spans="26:33" x14ac:dyDescent="0.2">
      <c r="Z140" s="300"/>
      <c r="AA140" s="113"/>
      <c r="AC140" s="147"/>
      <c r="AG140" s="65"/>
    </row>
    <row r="141" spans="26:33" x14ac:dyDescent="0.2">
      <c r="Z141" s="300"/>
      <c r="AA141" s="113"/>
      <c r="AC141" s="147"/>
      <c r="AG141" s="65"/>
    </row>
    <row r="142" spans="26:33" x14ac:dyDescent="0.2">
      <c r="Z142" s="300"/>
      <c r="AA142" s="113"/>
      <c r="AC142" s="147"/>
      <c r="AG142" s="65"/>
    </row>
    <row r="143" spans="26:33" x14ac:dyDescent="0.2">
      <c r="Z143" s="300"/>
      <c r="AA143" s="113"/>
      <c r="AC143" s="147"/>
      <c r="AG143" s="65"/>
    </row>
    <row r="144" spans="26:33" x14ac:dyDescent="0.2">
      <c r="Z144" s="300"/>
      <c r="AA144" s="113"/>
      <c r="AC144" s="147"/>
      <c r="AG144" s="65"/>
    </row>
    <row r="145" spans="26:33" x14ac:dyDescent="0.2">
      <c r="Z145" s="300"/>
      <c r="AA145" s="113"/>
      <c r="AC145" s="147"/>
      <c r="AG145" s="65"/>
    </row>
    <row r="146" spans="26:33" x14ac:dyDescent="0.2">
      <c r="Z146" s="300"/>
      <c r="AA146" s="113"/>
      <c r="AC146" s="147"/>
      <c r="AG146" s="65"/>
    </row>
    <row r="147" spans="26:33" x14ac:dyDescent="0.2">
      <c r="Z147" s="300"/>
      <c r="AA147" s="113"/>
      <c r="AC147" s="147"/>
      <c r="AG147" s="65"/>
    </row>
    <row r="148" spans="26:33" x14ac:dyDescent="0.2">
      <c r="Z148" s="300"/>
      <c r="AA148" s="113"/>
      <c r="AC148" s="147"/>
      <c r="AG148" s="65"/>
    </row>
    <row r="149" spans="26:33" x14ac:dyDescent="0.2">
      <c r="Z149" s="300"/>
      <c r="AA149" s="113"/>
      <c r="AC149" s="147"/>
      <c r="AG149" s="65"/>
    </row>
    <row r="150" spans="26:33" x14ac:dyDescent="0.2">
      <c r="Z150" s="300"/>
      <c r="AA150" s="113"/>
      <c r="AC150" s="147"/>
      <c r="AG150" s="65"/>
    </row>
    <row r="151" spans="26:33" x14ac:dyDescent="0.2">
      <c r="Z151" s="300"/>
      <c r="AA151" s="113"/>
      <c r="AC151" s="147"/>
      <c r="AG151" s="65"/>
    </row>
    <row r="152" spans="26:33" x14ac:dyDescent="0.2">
      <c r="Z152" s="300"/>
      <c r="AA152" s="113"/>
      <c r="AC152" s="147"/>
      <c r="AG152" s="65"/>
    </row>
    <row r="153" spans="26:33" x14ac:dyDescent="0.2">
      <c r="Z153" s="300"/>
      <c r="AA153" s="113"/>
      <c r="AC153" s="147"/>
      <c r="AG153" s="65"/>
    </row>
    <row r="154" spans="26:33" x14ac:dyDescent="0.2">
      <c r="Z154" s="300"/>
      <c r="AA154" s="113"/>
      <c r="AC154" s="147"/>
      <c r="AG154" s="65"/>
    </row>
    <row r="155" spans="26:33" x14ac:dyDescent="0.2">
      <c r="Z155" s="300"/>
      <c r="AA155" s="113"/>
      <c r="AC155" s="147"/>
      <c r="AG155" s="65"/>
    </row>
    <row r="156" spans="26:33" x14ac:dyDescent="0.2">
      <c r="Z156" s="300"/>
      <c r="AA156" s="113"/>
      <c r="AC156" s="147"/>
      <c r="AG156" s="65"/>
    </row>
    <row r="157" spans="26:33" x14ac:dyDescent="0.2">
      <c r="Z157" s="300"/>
      <c r="AA157" s="113"/>
      <c r="AC157" s="147"/>
      <c r="AG157" s="65"/>
    </row>
    <row r="158" spans="26:33" x14ac:dyDescent="0.2">
      <c r="Z158" s="300"/>
      <c r="AA158" s="113"/>
      <c r="AC158" s="147"/>
      <c r="AG158" s="65"/>
    </row>
    <row r="159" spans="26:33" x14ac:dyDescent="0.2">
      <c r="Z159" s="300"/>
      <c r="AA159" s="113"/>
      <c r="AC159" s="147"/>
      <c r="AG159" s="65"/>
    </row>
    <row r="160" spans="26:33" x14ac:dyDescent="0.2">
      <c r="Z160" s="300"/>
      <c r="AA160" s="113"/>
      <c r="AC160" s="147"/>
      <c r="AG160" s="65"/>
    </row>
    <row r="161" spans="26:33" x14ac:dyDescent="0.2">
      <c r="Z161" s="300"/>
      <c r="AA161" s="113"/>
      <c r="AC161" s="147"/>
      <c r="AG161" s="65"/>
    </row>
    <row r="162" spans="26:33" x14ac:dyDescent="0.2">
      <c r="Z162" s="300"/>
      <c r="AA162" s="113"/>
      <c r="AC162" s="147"/>
      <c r="AG162" s="65"/>
    </row>
    <row r="163" spans="26:33" x14ac:dyDescent="0.2">
      <c r="Z163" s="300"/>
      <c r="AA163" s="113"/>
      <c r="AC163" s="147"/>
      <c r="AG163" s="65"/>
    </row>
    <row r="164" spans="26:33" x14ac:dyDescent="0.2">
      <c r="Z164" s="300"/>
      <c r="AA164" s="113"/>
      <c r="AC164" s="147"/>
      <c r="AG164" s="65"/>
    </row>
    <row r="165" spans="26:33" x14ac:dyDescent="0.2">
      <c r="Z165" s="300"/>
      <c r="AA165" s="113"/>
      <c r="AC165" s="147"/>
      <c r="AG165" s="65"/>
    </row>
    <row r="166" spans="26:33" x14ac:dyDescent="0.2">
      <c r="Z166" s="300"/>
      <c r="AA166" s="113"/>
      <c r="AC166" s="147"/>
      <c r="AG166" s="65"/>
    </row>
    <row r="167" spans="26:33" x14ac:dyDescent="0.2">
      <c r="Z167" s="300"/>
      <c r="AA167" s="113"/>
      <c r="AC167" s="147"/>
      <c r="AG167" s="65"/>
    </row>
    <row r="168" spans="26:33" x14ac:dyDescent="0.2">
      <c r="Z168" s="300"/>
      <c r="AA168" s="113"/>
      <c r="AC168" s="147"/>
      <c r="AG168" s="65"/>
    </row>
    <row r="169" spans="26:33" x14ac:dyDescent="0.2">
      <c r="Z169" s="300"/>
      <c r="AA169" s="113"/>
      <c r="AC169" s="147"/>
      <c r="AG169" s="65"/>
    </row>
    <row r="170" spans="26:33" x14ac:dyDescent="0.2">
      <c r="Z170" s="300"/>
      <c r="AA170" s="113"/>
      <c r="AC170" s="147"/>
      <c r="AG170" s="65"/>
    </row>
    <row r="171" spans="26:33" x14ac:dyDescent="0.2">
      <c r="Z171" s="300"/>
      <c r="AA171" s="113"/>
      <c r="AC171" s="147"/>
      <c r="AG171" s="65"/>
    </row>
    <row r="172" spans="26:33" x14ac:dyDescent="0.2">
      <c r="Z172" s="300"/>
      <c r="AA172" s="113"/>
      <c r="AC172" s="147"/>
      <c r="AG172" s="65"/>
    </row>
    <row r="173" spans="26:33" x14ac:dyDescent="0.2">
      <c r="Z173" s="300"/>
      <c r="AA173" s="113"/>
      <c r="AC173" s="147"/>
      <c r="AG173" s="65"/>
    </row>
    <row r="174" spans="26:33" x14ac:dyDescent="0.2">
      <c r="Z174" s="300"/>
      <c r="AA174" s="113"/>
      <c r="AC174" s="147"/>
      <c r="AG174" s="65"/>
    </row>
    <row r="175" spans="26:33" x14ac:dyDescent="0.2">
      <c r="Z175" s="300"/>
      <c r="AA175" s="113"/>
      <c r="AC175" s="147"/>
      <c r="AG175" s="65"/>
    </row>
    <row r="176" spans="26:33" x14ac:dyDescent="0.2">
      <c r="Z176" s="300"/>
      <c r="AA176" s="113"/>
      <c r="AC176" s="147"/>
      <c r="AG176" s="65"/>
    </row>
    <row r="177" spans="26:33" x14ac:dyDescent="0.2">
      <c r="Z177" s="300"/>
      <c r="AA177" s="113"/>
      <c r="AC177" s="147"/>
      <c r="AG177" s="65"/>
    </row>
    <row r="178" spans="26:33" x14ac:dyDescent="0.2">
      <c r="Z178" s="300"/>
      <c r="AA178" s="113"/>
      <c r="AC178" s="147"/>
      <c r="AG178" s="65"/>
    </row>
    <row r="179" spans="26:33" x14ac:dyDescent="0.2">
      <c r="Z179" s="300"/>
      <c r="AA179" s="113"/>
      <c r="AC179" s="147"/>
      <c r="AG179" s="65"/>
    </row>
    <row r="180" spans="26:33" x14ac:dyDescent="0.2">
      <c r="Z180" s="300"/>
      <c r="AA180" s="113"/>
      <c r="AC180" s="147"/>
      <c r="AG180" s="65"/>
    </row>
    <row r="181" spans="26:33" x14ac:dyDescent="0.2">
      <c r="Z181" s="300"/>
      <c r="AA181" s="113"/>
      <c r="AC181" s="147"/>
      <c r="AG181" s="65"/>
    </row>
    <row r="182" spans="26:33" x14ac:dyDescent="0.2">
      <c r="Z182" s="300"/>
      <c r="AA182" s="113"/>
      <c r="AC182" s="147"/>
      <c r="AG182" s="65"/>
    </row>
    <row r="183" spans="26:33" x14ac:dyDescent="0.2">
      <c r="Z183" s="300"/>
      <c r="AA183" s="113"/>
      <c r="AC183" s="147"/>
      <c r="AG183" s="65"/>
    </row>
    <row r="184" spans="26:33" x14ac:dyDescent="0.2">
      <c r="Z184" s="300"/>
      <c r="AA184" s="113"/>
      <c r="AC184" s="147"/>
      <c r="AG184" s="65"/>
    </row>
    <row r="185" spans="26:33" x14ac:dyDescent="0.2">
      <c r="Z185" s="300"/>
      <c r="AA185" s="113"/>
      <c r="AC185" s="147"/>
      <c r="AG185" s="65"/>
    </row>
    <row r="186" spans="26:33" x14ac:dyDescent="0.2">
      <c r="Z186" s="300"/>
      <c r="AA186" s="113"/>
      <c r="AC186" s="147"/>
      <c r="AG186" s="65"/>
    </row>
    <row r="187" spans="26:33" x14ac:dyDescent="0.2">
      <c r="Z187" s="300"/>
      <c r="AA187" s="113"/>
      <c r="AC187" s="147"/>
      <c r="AG187" s="65"/>
    </row>
    <row r="188" spans="26:33" x14ac:dyDescent="0.2">
      <c r="Z188" s="300"/>
      <c r="AA188" s="113"/>
      <c r="AC188" s="147"/>
      <c r="AG188" s="65"/>
    </row>
    <row r="189" spans="26:33" x14ac:dyDescent="0.2">
      <c r="Z189" s="300"/>
      <c r="AA189" s="113"/>
      <c r="AC189" s="147"/>
      <c r="AG189" s="65"/>
    </row>
    <row r="190" spans="26:33" x14ac:dyDescent="0.2">
      <c r="Z190" s="300"/>
      <c r="AA190" s="113"/>
      <c r="AC190" s="147"/>
      <c r="AG190" s="65"/>
    </row>
    <row r="191" spans="26:33" x14ac:dyDescent="0.2">
      <c r="Z191" s="300"/>
      <c r="AA191" s="113"/>
      <c r="AC191" s="147"/>
      <c r="AG191" s="65"/>
    </row>
    <row r="192" spans="26:33" x14ac:dyDescent="0.2">
      <c r="Z192" s="300"/>
      <c r="AA192" s="113"/>
      <c r="AC192" s="147"/>
      <c r="AG192" s="65"/>
    </row>
    <row r="193" spans="26:33" x14ac:dyDescent="0.2">
      <c r="Z193" s="300"/>
      <c r="AA193" s="113"/>
      <c r="AC193" s="147"/>
      <c r="AG193" s="65"/>
    </row>
    <row r="194" spans="26:33" x14ac:dyDescent="0.2">
      <c r="Z194" s="300"/>
      <c r="AA194" s="113"/>
      <c r="AC194" s="147"/>
      <c r="AG194" s="65"/>
    </row>
    <row r="195" spans="26:33" x14ac:dyDescent="0.2">
      <c r="Z195" s="300"/>
      <c r="AA195" s="113"/>
      <c r="AC195" s="147"/>
      <c r="AG195" s="65"/>
    </row>
    <row r="196" spans="26:33" x14ac:dyDescent="0.2">
      <c r="Z196" s="300"/>
      <c r="AA196" s="113"/>
      <c r="AC196" s="147"/>
      <c r="AG196" s="65"/>
    </row>
    <row r="197" spans="26:33" x14ac:dyDescent="0.2">
      <c r="Z197" s="300"/>
      <c r="AA197" s="113"/>
      <c r="AC197" s="147"/>
      <c r="AG197" s="65"/>
    </row>
    <row r="198" spans="26:33" x14ac:dyDescent="0.2">
      <c r="Z198" s="300"/>
      <c r="AA198" s="113"/>
      <c r="AC198" s="147"/>
      <c r="AG198" s="65"/>
    </row>
    <row r="199" spans="26:33" x14ac:dyDescent="0.2">
      <c r="Z199" s="300"/>
      <c r="AA199" s="113"/>
      <c r="AC199" s="147"/>
      <c r="AG199" s="65"/>
    </row>
    <row r="200" spans="26:33" x14ac:dyDescent="0.2">
      <c r="Z200" s="300"/>
      <c r="AA200" s="113"/>
      <c r="AC200" s="147"/>
      <c r="AG200" s="65"/>
    </row>
    <row r="201" spans="26:33" x14ac:dyDescent="0.2">
      <c r="Z201" s="300"/>
      <c r="AA201" s="113"/>
      <c r="AC201" s="147"/>
      <c r="AG201" s="65"/>
    </row>
    <row r="202" spans="26:33" x14ac:dyDescent="0.2">
      <c r="Z202" s="300"/>
      <c r="AA202" s="113"/>
      <c r="AC202" s="147"/>
      <c r="AG202" s="65"/>
    </row>
    <row r="203" spans="26:33" x14ac:dyDescent="0.2">
      <c r="Z203" s="300"/>
      <c r="AA203" s="113"/>
      <c r="AC203" s="147"/>
      <c r="AG203" s="65"/>
    </row>
    <row r="204" spans="26:33" x14ac:dyDescent="0.2">
      <c r="Z204" s="300"/>
      <c r="AA204" s="113"/>
      <c r="AC204" s="147"/>
      <c r="AG204" s="65"/>
    </row>
    <row r="205" spans="26:33" x14ac:dyDescent="0.2">
      <c r="Z205" s="300"/>
      <c r="AA205" s="113"/>
      <c r="AC205" s="147"/>
      <c r="AG205" s="65"/>
    </row>
    <row r="206" spans="26:33" x14ac:dyDescent="0.2">
      <c r="Z206" s="300"/>
      <c r="AA206" s="113"/>
      <c r="AC206" s="147"/>
      <c r="AG206" s="65"/>
    </row>
    <row r="207" spans="26:33" x14ac:dyDescent="0.2">
      <c r="Z207" s="300"/>
      <c r="AA207" s="113"/>
      <c r="AC207" s="147"/>
      <c r="AG207" s="65"/>
    </row>
    <row r="208" spans="26:33" x14ac:dyDescent="0.2">
      <c r="Z208" s="300"/>
      <c r="AA208" s="113"/>
      <c r="AC208" s="147"/>
      <c r="AG208" s="65"/>
    </row>
    <row r="209" spans="26:33" x14ac:dyDescent="0.2">
      <c r="Z209" s="300"/>
      <c r="AA209" s="113"/>
      <c r="AC209" s="147"/>
      <c r="AG209" s="65"/>
    </row>
    <row r="210" spans="26:33" x14ac:dyDescent="0.2">
      <c r="Z210" s="300"/>
      <c r="AA210" s="113"/>
      <c r="AC210" s="147"/>
      <c r="AG210" s="65"/>
    </row>
    <row r="211" spans="26:33" x14ac:dyDescent="0.2">
      <c r="Z211" s="300"/>
      <c r="AA211" s="113"/>
      <c r="AC211" s="147"/>
      <c r="AG211" s="65"/>
    </row>
    <row r="212" spans="26:33" x14ac:dyDescent="0.2">
      <c r="Z212" s="300"/>
      <c r="AA212" s="113"/>
      <c r="AC212" s="147"/>
      <c r="AG212" s="65"/>
    </row>
    <row r="213" spans="26:33" x14ac:dyDescent="0.2">
      <c r="Z213" s="300"/>
      <c r="AA213" s="113"/>
      <c r="AC213" s="147"/>
      <c r="AG213" s="65"/>
    </row>
    <row r="214" spans="26:33" x14ac:dyDescent="0.2">
      <c r="Z214" s="300"/>
      <c r="AA214" s="113"/>
      <c r="AC214" s="147"/>
      <c r="AG214" s="65"/>
    </row>
    <row r="215" spans="26:33" x14ac:dyDescent="0.2">
      <c r="Z215" s="300"/>
      <c r="AA215" s="113"/>
      <c r="AC215" s="147"/>
      <c r="AG215" s="65"/>
    </row>
    <row r="216" spans="26:33" x14ac:dyDescent="0.2">
      <c r="AC216" s="147"/>
    </row>
  </sheetData>
  <sheetProtection formatCells="0" formatColumns="0" formatRows="0" insertColumns="0" insertRows="0" insertHyperlinks="0" deleteColumns="0" deleteRows="0" sort="0" autoFilter="0" pivotTables="0"/>
  <mergeCells count="3">
    <mergeCell ref="P6:R6"/>
    <mergeCell ref="J6:O6"/>
    <mergeCell ref="D6:I6"/>
  </mergeCells>
  <phoneticPr fontId="16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1:AW1005"/>
  <sheetViews>
    <sheetView topLeftCell="I1" workbookViewId="0">
      <selection activeCell="S10" sqref="S10:AF10"/>
    </sheetView>
  </sheetViews>
  <sheetFormatPr defaultRowHeight="12.75" x14ac:dyDescent="0.2"/>
  <cols>
    <col min="3" max="3" width="8.140625" customWidth="1"/>
    <col min="4" max="9" width="10.7109375" customWidth="1"/>
    <col min="11" max="11" width="10.7109375" customWidth="1"/>
    <col min="12" max="12" width="9.42578125" style="3" customWidth="1"/>
    <col min="13" max="13" width="6.140625" style="107" customWidth="1"/>
    <col min="14" max="14" width="8.42578125" style="3" customWidth="1"/>
    <col min="15" max="15" width="9.85546875" style="3" customWidth="1"/>
    <col min="16" max="16" width="7.42578125" customWidth="1"/>
    <col min="17" max="17" width="32.140625" customWidth="1"/>
    <col min="18" max="18" width="6.85546875" customWidth="1"/>
    <col min="19" max="19" width="13.42578125" bestFit="1" customWidth="1"/>
    <col min="20" max="20" width="26.140625" customWidth="1"/>
    <col min="21" max="21" width="13.85546875" customWidth="1"/>
    <col min="22" max="22" width="28.5703125" customWidth="1"/>
    <col min="23" max="23" width="16.5703125" customWidth="1"/>
    <col min="24" max="24" width="23.7109375" customWidth="1"/>
    <col min="25" max="25" width="16.140625" customWidth="1"/>
    <col min="26" max="26" width="15.5703125" customWidth="1"/>
    <col min="27" max="27" width="20.7109375" style="103" customWidth="1"/>
    <col min="28" max="28" width="16.28515625" style="2" customWidth="1"/>
    <col min="29" max="29" width="16.28515625" style="113" customWidth="1"/>
    <col min="30" max="30" width="19.85546875" customWidth="1"/>
    <col min="31" max="31" width="15.42578125" style="113" customWidth="1"/>
    <col min="32" max="32" width="22.28515625" customWidth="1"/>
  </cols>
  <sheetData>
    <row r="1" spans="2:49" x14ac:dyDescent="0.2">
      <c r="B1" s="25"/>
      <c r="C1" s="25"/>
      <c r="D1" s="25"/>
      <c r="E1" s="25"/>
      <c r="F1" s="25"/>
      <c r="G1" s="25"/>
      <c r="H1" s="25"/>
      <c r="I1" s="25"/>
      <c r="J1" s="25"/>
      <c r="K1" s="25"/>
      <c r="L1" s="24"/>
      <c r="M1" s="51"/>
      <c r="N1" s="24"/>
      <c r="O1" s="24"/>
      <c r="P1" s="25"/>
      <c r="Q1" s="25"/>
      <c r="R1" s="25"/>
      <c r="S1" s="25"/>
      <c r="T1" s="25"/>
      <c r="U1" s="25"/>
      <c r="V1" s="25"/>
      <c r="W1" s="25"/>
      <c r="X1" s="25"/>
      <c r="Y1" s="25"/>
      <c r="Z1" s="25"/>
      <c r="AA1" s="101"/>
      <c r="AB1" s="96"/>
      <c r="AC1" s="178"/>
      <c r="AD1" s="25"/>
      <c r="AE1" s="178"/>
      <c r="AF1" s="25"/>
      <c r="AG1" s="25"/>
      <c r="AH1" s="25"/>
      <c r="AI1" s="25"/>
      <c r="AJ1" s="25"/>
      <c r="AK1" s="25"/>
      <c r="AL1" s="25"/>
      <c r="AM1" s="25"/>
      <c r="AN1" s="25"/>
      <c r="AO1" s="25"/>
      <c r="AP1" s="25"/>
      <c r="AQ1" s="25"/>
      <c r="AR1" s="25"/>
      <c r="AS1" s="25"/>
      <c r="AT1" s="25"/>
      <c r="AU1" s="25"/>
      <c r="AV1" s="25"/>
      <c r="AW1" s="25"/>
    </row>
    <row r="2" spans="2:49" x14ac:dyDescent="0.2">
      <c r="B2" s="25"/>
      <c r="C2" s="25"/>
      <c r="D2" s="25"/>
      <c r="E2" s="25"/>
      <c r="F2" s="25"/>
      <c r="G2" s="25"/>
      <c r="H2" s="25"/>
      <c r="I2" s="25"/>
      <c r="J2" s="25"/>
      <c r="K2" s="25"/>
      <c r="L2" s="32"/>
      <c r="M2" s="51"/>
      <c r="N2" s="24"/>
      <c r="O2" s="24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101"/>
      <c r="AB2" s="96"/>
      <c r="AC2" s="178"/>
      <c r="AD2" s="25"/>
      <c r="AE2" s="178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</row>
    <row r="3" spans="2:49" x14ac:dyDescent="0.2">
      <c r="B3" s="25"/>
      <c r="C3" s="25"/>
      <c r="D3" s="25"/>
      <c r="E3" s="25"/>
      <c r="F3" s="25"/>
      <c r="G3" s="25"/>
      <c r="H3" s="25"/>
      <c r="I3" s="25"/>
      <c r="J3" s="25"/>
      <c r="K3" s="25"/>
      <c r="L3" s="24"/>
      <c r="M3" s="51"/>
      <c r="N3" s="24"/>
      <c r="O3" s="24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101"/>
      <c r="AB3" s="96"/>
      <c r="AC3" s="178"/>
      <c r="AD3" s="25"/>
      <c r="AE3" s="178"/>
      <c r="AF3" s="25"/>
      <c r="AG3" s="25"/>
      <c r="AH3" s="25"/>
      <c r="AI3" s="25"/>
      <c r="AJ3" s="25"/>
      <c r="AK3" s="25"/>
      <c r="AL3" s="25"/>
      <c r="AM3" s="25"/>
      <c r="AN3" s="25"/>
      <c r="AO3" s="25"/>
      <c r="AP3" s="25"/>
      <c r="AQ3" s="25"/>
      <c r="AR3" s="25"/>
      <c r="AS3" s="25"/>
      <c r="AT3" s="25"/>
      <c r="AU3" s="25"/>
      <c r="AV3" s="25"/>
      <c r="AW3" s="25"/>
    </row>
    <row r="4" spans="2:49" x14ac:dyDescent="0.2">
      <c r="B4" s="25"/>
      <c r="C4" s="25"/>
      <c r="D4" s="174"/>
      <c r="E4" s="174"/>
      <c r="F4" s="174"/>
      <c r="G4" s="174"/>
      <c r="H4" s="174"/>
      <c r="I4" s="174"/>
      <c r="J4" s="24">
        <v>1</v>
      </c>
      <c r="K4" s="24">
        <v>2</v>
      </c>
      <c r="L4" s="24">
        <v>3</v>
      </c>
      <c r="M4" s="51">
        <v>4</v>
      </c>
      <c r="N4" s="24">
        <v>5</v>
      </c>
      <c r="O4" s="24">
        <v>6</v>
      </c>
      <c r="P4" s="24">
        <v>7</v>
      </c>
      <c r="Q4" s="51">
        <v>8</v>
      </c>
      <c r="R4" s="24">
        <v>9</v>
      </c>
      <c r="S4" s="24">
        <v>10</v>
      </c>
      <c r="T4" s="24">
        <v>11</v>
      </c>
      <c r="U4" s="51">
        <v>12</v>
      </c>
      <c r="V4" s="24">
        <v>13</v>
      </c>
      <c r="W4" s="24">
        <v>14</v>
      </c>
      <c r="X4" s="24">
        <v>15</v>
      </c>
      <c r="Y4" s="51">
        <v>16</v>
      </c>
      <c r="Z4" s="24">
        <v>17</v>
      </c>
      <c r="AA4" s="24">
        <v>18</v>
      </c>
      <c r="AB4" s="24">
        <v>19</v>
      </c>
      <c r="AC4" s="51">
        <v>20</v>
      </c>
      <c r="AD4" s="24">
        <v>21</v>
      </c>
      <c r="AE4" s="24">
        <v>22</v>
      </c>
      <c r="AF4" s="24">
        <v>23</v>
      </c>
      <c r="AG4" s="25"/>
      <c r="AH4" s="25"/>
      <c r="AI4" s="25"/>
      <c r="AJ4" s="25"/>
      <c r="AK4" s="25"/>
      <c r="AL4" s="25"/>
      <c r="AM4" s="25"/>
      <c r="AN4" s="25"/>
      <c r="AO4" s="25"/>
      <c r="AP4" s="25"/>
      <c r="AQ4" s="25"/>
      <c r="AR4" s="25"/>
      <c r="AS4" s="25"/>
      <c r="AT4" s="25"/>
      <c r="AU4" s="25"/>
      <c r="AV4" s="25"/>
      <c r="AW4" s="25"/>
    </row>
    <row r="5" spans="2:49" x14ac:dyDescent="0.2">
      <c r="B5" s="25"/>
      <c r="C5" s="25"/>
      <c r="D5" s="25"/>
      <c r="E5" s="25"/>
      <c r="F5" s="25"/>
      <c r="G5" s="25"/>
      <c r="H5" s="25"/>
      <c r="I5" s="25"/>
      <c r="J5" s="34"/>
      <c r="L5" s="32"/>
      <c r="M5" s="51"/>
      <c r="N5" s="24"/>
      <c r="O5" s="24"/>
      <c r="P5" s="32"/>
      <c r="Q5" s="32"/>
      <c r="R5" s="24"/>
      <c r="S5" s="25"/>
      <c r="T5" s="25"/>
      <c r="U5" s="25"/>
      <c r="V5" s="25"/>
      <c r="W5" s="25"/>
      <c r="X5" s="25"/>
      <c r="Y5" s="25"/>
      <c r="Z5" s="25"/>
      <c r="AA5" s="101"/>
      <c r="AB5" s="96"/>
      <c r="AC5" s="178"/>
      <c r="AD5" s="25"/>
      <c r="AE5" s="178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</row>
    <row r="6" spans="2:49" x14ac:dyDescent="0.2">
      <c r="B6" s="25"/>
      <c r="C6" s="204"/>
      <c r="D6" s="676" t="s">
        <v>304</v>
      </c>
      <c r="E6" s="679"/>
      <c r="F6" s="679"/>
      <c r="G6" s="679"/>
      <c r="H6" s="679"/>
      <c r="I6" s="677"/>
      <c r="J6" s="683" t="s">
        <v>260</v>
      </c>
      <c r="K6" s="684"/>
      <c r="L6" s="684"/>
      <c r="M6" s="684"/>
      <c r="N6" s="684"/>
      <c r="O6" s="685"/>
      <c r="P6" s="673" t="s">
        <v>65</v>
      </c>
      <c r="Q6" s="674"/>
      <c r="R6" s="675"/>
      <c r="S6" s="25"/>
      <c r="T6" s="25"/>
      <c r="U6" s="25"/>
      <c r="V6" s="24">
        <v>1</v>
      </c>
      <c r="W6" s="24">
        <v>2</v>
      </c>
      <c r="X6" s="24">
        <v>3</v>
      </c>
      <c r="Y6" s="24">
        <v>4</v>
      </c>
      <c r="Z6" s="24">
        <v>5</v>
      </c>
      <c r="AA6" s="24">
        <v>6</v>
      </c>
      <c r="AB6" s="24">
        <v>7</v>
      </c>
      <c r="AC6" s="24">
        <v>8</v>
      </c>
      <c r="AD6" s="24">
        <v>9</v>
      </c>
      <c r="AE6" s="24">
        <v>10</v>
      </c>
      <c r="AF6" s="24">
        <v>11</v>
      </c>
      <c r="AG6" s="25"/>
      <c r="AH6" s="25"/>
      <c r="AI6" s="25"/>
      <c r="AJ6" s="25"/>
      <c r="AK6" s="25"/>
      <c r="AL6" s="25"/>
      <c r="AM6" s="25"/>
      <c r="AN6" s="25"/>
      <c r="AO6" s="25"/>
      <c r="AP6" s="25"/>
      <c r="AQ6" s="25"/>
      <c r="AR6" s="25"/>
      <c r="AS6" s="25"/>
      <c r="AT6" s="25"/>
      <c r="AU6" s="25"/>
      <c r="AV6" s="25"/>
      <c r="AW6" s="25"/>
    </row>
    <row r="7" spans="2:49" x14ac:dyDescent="0.2">
      <c r="B7" s="25"/>
      <c r="C7" s="199"/>
      <c r="D7" s="544" t="s">
        <v>12</v>
      </c>
      <c r="E7" s="545" t="s">
        <v>296</v>
      </c>
      <c r="F7" s="545" t="s">
        <v>238</v>
      </c>
      <c r="G7" s="545" t="s">
        <v>240</v>
      </c>
      <c r="H7" s="545" t="s">
        <v>298</v>
      </c>
      <c r="I7" s="546" t="s">
        <v>311</v>
      </c>
      <c r="J7" s="336" t="s">
        <v>12</v>
      </c>
      <c r="K7" s="333" t="s">
        <v>192</v>
      </c>
      <c r="L7" s="333" t="s">
        <v>240</v>
      </c>
      <c r="M7" s="334" t="s">
        <v>239</v>
      </c>
      <c r="N7" s="334" t="s">
        <v>238</v>
      </c>
      <c r="O7" s="335" t="s">
        <v>237</v>
      </c>
      <c r="P7" s="44" t="s">
        <v>12</v>
      </c>
      <c r="Q7" s="49" t="s">
        <v>70</v>
      </c>
      <c r="R7" s="43">
        <f>SUM($R$9:$R$10)</f>
        <v>0</v>
      </c>
      <c r="S7" s="57" t="s">
        <v>11</v>
      </c>
      <c r="T7" s="171" t="s">
        <v>8</v>
      </c>
      <c r="U7" s="171" t="s">
        <v>7</v>
      </c>
      <c r="V7" s="171" t="s">
        <v>166</v>
      </c>
      <c r="W7" s="46" t="s">
        <v>167</v>
      </c>
      <c r="X7" s="78" t="s">
        <v>184</v>
      </c>
      <c r="Y7" s="78" t="s">
        <v>183</v>
      </c>
      <c r="Z7" s="337" t="s">
        <v>249</v>
      </c>
      <c r="AA7" s="337" t="s">
        <v>197</v>
      </c>
      <c r="AB7" s="93" t="s">
        <v>187</v>
      </c>
      <c r="AC7" s="179"/>
      <c r="AD7" s="339" t="s">
        <v>242</v>
      </c>
      <c r="AE7" s="180" t="s">
        <v>191</v>
      </c>
      <c r="AF7" s="77" t="s">
        <v>194</v>
      </c>
      <c r="AG7" s="25"/>
      <c r="AH7" s="25"/>
      <c r="AI7" s="25"/>
      <c r="AJ7" s="25"/>
      <c r="AK7" s="25"/>
      <c r="AL7" s="25"/>
      <c r="AM7" s="25"/>
      <c r="AN7" s="25"/>
      <c r="AO7" s="25"/>
      <c r="AP7" s="25"/>
      <c r="AQ7" s="25"/>
      <c r="AR7" s="25"/>
      <c r="AS7" s="25"/>
      <c r="AT7" s="25"/>
      <c r="AU7" s="25"/>
      <c r="AV7" s="25"/>
      <c r="AW7" s="25"/>
    </row>
    <row r="8" spans="2:49" x14ac:dyDescent="0.2">
      <c r="B8" s="25"/>
      <c r="C8" s="25"/>
      <c r="D8" s="25"/>
      <c r="E8" s="25"/>
      <c r="F8" s="25"/>
      <c r="G8" s="25"/>
      <c r="H8" s="25"/>
      <c r="I8" s="25">
        <f>COUNTIF(I$9:I$997,"&gt;0")</f>
        <v>0</v>
      </c>
      <c r="J8" s="25"/>
      <c r="K8" s="25"/>
      <c r="L8" s="24"/>
      <c r="M8" s="51"/>
      <c r="N8" s="24"/>
      <c r="O8" s="25">
        <f>COUNTIF(O$9:O$999,"&gt;0")</f>
        <v>1</v>
      </c>
      <c r="S8" s="25"/>
      <c r="T8" s="25"/>
      <c r="U8" s="25"/>
      <c r="V8" s="25"/>
      <c r="W8" s="25"/>
      <c r="X8" s="25"/>
      <c r="Y8" s="25"/>
      <c r="Z8" s="25"/>
      <c r="AA8" s="101"/>
      <c r="AB8" s="96"/>
      <c r="AC8" s="178"/>
      <c r="AD8" s="25"/>
      <c r="AE8" s="178"/>
      <c r="AF8" s="25"/>
      <c r="AG8" s="25"/>
      <c r="AH8" s="25"/>
      <c r="AI8" s="25"/>
      <c r="AJ8" s="25"/>
      <c r="AK8" s="25"/>
      <c r="AL8" s="25"/>
      <c r="AM8" s="25"/>
      <c r="AN8" s="25"/>
      <c r="AO8" s="25"/>
      <c r="AP8" s="25"/>
      <c r="AQ8" s="25"/>
      <c r="AR8" s="25"/>
      <c r="AS8" s="25"/>
      <c r="AT8" s="25"/>
      <c r="AU8" s="25"/>
      <c r="AV8" s="25"/>
      <c r="AW8" s="25"/>
    </row>
    <row r="9" spans="2:49" s="47" customFormat="1" x14ac:dyDescent="0.2">
      <c r="L9" s="35"/>
      <c r="M9" s="58"/>
      <c r="N9" s="110"/>
      <c r="O9" s="110"/>
      <c r="S9" s="59"/>
      <c r="T9" s="59"/>
      <c r="U9" s="60"/>
      <c r="V9" s="59"/>
      <c r="W9" s="102"/>
      <c r="X9" s="403">
        <v>0</v>
      </c>
      <c r="Z9" s="173"/>
      <c r="AA9" s="404"/>
      <c r="AB9" s="405"/>
      <c r="AC9" s="406"/>
      <c r="AE9" s="173"/>
    </row>
    <row r="10" spans="2:49" s="47" customFormat="1" x14ac:dyDescent="0.2">
      <c r="B10" s="47" t="str">
        <f t="shared" ref="B10" si="0">IF(LEFT(Q10,8)="Parkdale","X","")</f>
        <v/>
      </c>
      <c r="C10" s="173"/>
      <c r="D10" s="58">
        <f>IF($I10=0,0,$I$8-RANK($I10,$I$9:$I$997,0)+1)</f>
        <v>0</v>
      </c>
      <c r="E10" s="60">
        <f>IF(OR('Historical Report'!$R$5="All",'Historical Report'!$T$5=Y10,'Historical Report'!$U$5=Y10,'Historical Report'!$V$5=Y10,'Historical Report'!$W$5=Y10,'Historical Report'!$X$5=Y10),1,0)</f>
        <v>1</v>
      </c>
      <c r="F10" s="60">
        <f>IF(OR('Historical Report'!$R$7="All",'Historical Report'!$T$7=AD10,'Historical Report'!$U$7=AD10,'Historical Report'!$V$7=AD10,'Historical Report'!$W$7=AD10,'Historical Report'!$X$7=AD10),1,0)</f>
        <v>1</v>
      </c>
      <c r="G10" s="60">
        <f>IF(OR('Historical Report'!$R$9="All",'Historical Report'!$T$9=AE10,'Historical Report'!$U$9=AE10,'Historical Report'!$V$9=AE10,'Historical Report'!$W$9=AE10,'Historical Report'!$X$9=AE10),1,0)</f>
        <v>1</v>
      </c>
      <c r="H10" s="60">
        <f>IF(OR('Historical Report'!$R$11="All",'Historical Report'!$T$11=VLOOKUP($Q10,O!$O$9:$AJ$10,12,FALSE),'Historical Report'!$U$11=VLOOKUP($Q10,O!$O$9:$AJ$10,12,FALSE),'Historical Report'!$V$11=VLOOKUP($Q10,O!$O$9:$AJ$10,12,FALSE),'Historical Report'!$W$11=VLOOKUP($Q10,O!$O$9:$AJ$10,12,FALSE),'Historical Report'!$X$11=VLOOKUP($Q10,O!$O$9:$AJ$10,12,FALSE)),1,0)</f>
        <v>1</v>
      </c>
      <c r="I10" s="60">
        <f>(IF(OR($X10&lt;'Historical Report'!$M$8,$X10&gt;'Historical Report'!$M$9),0,IF('Historical Report'!$M$11="Day",YEAR(X10)*10000+MONTH(X10)*100+DAY(X10),IF('Historical Report'!$M$11="Week",YEAR(X10)*100+WEEKNUM(X10),IF('Historical Report'!$M$11="Month",YEAR(X10)*100+MONTH(X10),IF('Historical Report'!$M$11="Quarter",YEAR(X10)*10+ROUNDUP(MONTH(X10)/3,0),IF('Historical Report'!$M$11="Year",YEAR(X10))))))))*R10*E10*F10*G10*H10</f>
        <v>0</v>
      </c>
      <c r="J10" s="58">
        <f>IF($O10=0,0,$O$8-RANK($O10,$O$9:$O$999,0)+1)</f>
        <v>1</v>
      </c>
      <c r="K10" s="60">
        <f>IF(OR('Planning Report'!$AB$8="All",'Planning Report'!$AD$8=T10,'Planning Report'!$AE$8=T10,'Planning Report'!$AF$8=T10,'Planning Report'!$AG$8=T10,'Planning Report'!$AH$8=T10),1,0)</f>
        <v>1</v>
      </c>
      <c r="L10" s="60">
        <f>IF(OR('Planning Report'!$AB$12="All",'Planning Report'!$AD$12=YH10,'Planning Report'!$AE$12=AE10,'Planning Report'!$AF$12=AE10,'Planning Report'!$AG$12=AE10,'Planning Report'!$AH$12=AE10),1,0)</f>
        <v>1</v>
      </c>
      <c r="M10" s="60">
        <f>IF(OR('Planning Report'!$AB$14="All",'Planning Report'!$AD$14=Y10,'Planning Report'!$AE$14=Y10,'Planning Report'!$AF$14=Y10,'Planning Report'!$AG$14=Y10,'Planning Report'!$AH$14=Y10),1,0)</f>
        <v>1</v>
      </c>
      <c r="N10" s="60">
        <f>IF(OR('Planning Report'!$AB$10="All",'Planning Report'!$AD$10=AD10,'Planning Report'!$AE$10=AD10,'Planning Report'!$AF$10=AD10,'Planning Report'!$AG$10=AD10,'Planning Report'!$AH$10=AD10),1,0)</f>
        <v>1</v>
      </c>
      <c r="O10" s="198">
        <f>IF(AND('Planning Report'!$AB$5&lt;=X10,'Planning Report'!$AB$6&gt;=X10),X10+ROW(S10)/10000000000,0)*K10*L10*M10*N10</f>
        <v>1.0000000000000001E-9</v>
      </c>
      <c r="P10" s="35">
        <f>IF(R10=0,0,SUM($R$9:$R10))</f>
        <v>0</v>
      </c>
      <c r="Q10" s="35">
        <f t="shared" ref="Q10" si="1">IF(R10=0,0,$V10)</f>
        <v>0</v>
      </c>
      <c r="R10" s="35">
        <f>IF(S10=0,0,IF(COUNTIF($V$9:$V10,$V10)=1,1,0))</f>
        <v>0</v>
      </c>
      <c r="S10" s="59"/>
      <c r="W10" s="102"/>
      <c r="X10" s="176"/>
      <c r="Y10" s="300"/>
      <c r="Z10" s="173"/>
      <c r="AA10" s="102"/>
      <c r="AB10" s="97"/>
      <c r="AC10" s="173"/>
      <c r="AD10" s="181"/>
      <c r="AG10" s="47" t="s">
        <v>21</v>
      </c>
    </row>
    <row r="11" spans="2:49" s="47" customFormat="1" x14ac:dyDescent="0.2">
      <c r="L11" s="24"/>
      <c r="M11" s="51"/>
      <c r="N11" s="24"/>
      <c r="O11" s="24"/>
      <c r="X11" s="176"/>
      <c r="Y11" s="300"/>
      <c r="Z11" s="173"/>
      <c r="AA11" s="102"/>
      <c r="AB11" s="97"/>
      <c r="AC11" s="173"/>
      <c r="AD11" s="181"/>
    </row>
    <row r="12" spans="2:49" x14ac:dyDescent="0.2"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4"/>
      <c r="M12" s="51"/>
      <c r="N12" s="24"/>
      <c r="O12" s="24"/>
      <c r="P12" s="25"/>
      <c r="Q12" s="25"/>
      <c r="R12" s="25"/>
      <c r="S12" s="25"/>
      <c r="T12" s="25"/>
      <c r="U12" s="25"/>
      <c r="V12" s="25"/>
      <c r="W12" s="25"/>
      <c r="X12" s="176"/>
      <c r="Y12" s="300"/>
      <c r="Z12" s="178"/>
      <c r="AA12" s="101"/>
      <c r="AB12" s="96"/>
      <c r="AC12" s="178"/>
      <c r="AD12" s="181"/>
      <c r="AF12" s="25"/>
      <c r="AG12" s="25"/>
      <c r="AH12" s="25"/>
      <c r="AI12" s="25"/>
      <c r="AJ12" s="25"/>
      <c r="AK12" s="25"/>
      <c r="AL12" s="25"/>
      <c r="AM12" s="25"/>
      <c r="AN12" s="25"/>
      <c r="AO12" s="25"/>
      <c r="AP12" s="25"/>
      <c r="AQ12" s="25"/>
      <c r="AR12" s="25"/>
      <c r="AS12" s="25"/>
      <c r="AT12" s="25"/>
      <c r="AU12" s="25"/>
      <c r="AV12" s="25"/>
      <c r="AW12" s="25"/>
    </row>
    <row r="13" spans="2:49" x14ac:dyDescent="0.2"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4"/>
      <c r="M13" s="51"/>
      <c r="N13" s="24"/>
      <c r="O13" s="24"/>
      <c r="P13" s="25"/>
      <c r="Q13" s="25"/>
      <c r="R13" s="25"/>
      <c r="S13" s="25"/>
      <c r="T13" s="25"/>
      <c r="U13" s="25"/>
      <c r="V13" s="25"/>
      <c r="W13" s="25"/>
      <c r="X13" s="176"/>
      <c r="Y13" s="300"/>
      <c r="Z13" s="178"/>
      <c r="AA13" s="101"/>
      <c r="AB13" s="96"/>
      <c r="AC13" s="178"/>
      <c r="AD13" s="181"/>
      <c r="AF13" s="25"/>
      <c r="AG13" s="25"/>
      <c r="AH13" s="25"/>
      <c r="AI13" s="25"/>
      <c r="AJ13" s="25"/>
      <c r="AK13" s="25"/>
      <c r="AL13" s="25"/>
      <c r="AM13" s="25"/>
      <c r="AN13" s="25"/>
      <c r="AO13" s="25"/>
      <c r="AP13" s="25"/>
      <c r="AQ13" s="25"/>
      <c r="AR13" s="25"/>
      <c r="AS13" s="25"/>
      <c r="AT13" s="25"/>
      <c r="AU13" s="25"/>
      <c r="AV13" s="25"/>
      <c r="AW13" s="25"/>
    </row>
    <row r="14" spans="2:49" x14ac:dyDescent="0.2">
      <c r="B14" s="25"/>
      <c r="C14" s="25"/>
      <c r="D14" s="25"/>
      <c r="E14" s="25"/>
      <c r="F14" s="25"/>
      <c r="G14" s="25"/>
      <c r="H14" s="25"/>
      <c r="I14" s="25"/>
      <c r="J14" s="25"/>
      <c r="K14" s="25"/>
      <c r="L14" s="24"/>
      <c r="M14" s="51"/>
      <c r="N14" s="24"/>
      <c r="O14" s="24"/>
      <c r="P14" s="25"/>
      <c r="Q14" s="25"/>
      <c r="R14" s="25"/>
      <c r="S14" s="25"/>
      <c r="T14" s="25"/>
      <c r="U14" s="25"/>
      <c r="V14" s="25"/>
      <c r="W14" s="25"/>
      <c r="X14" s="176"/>
      <c r="Y14" s="300"/>
      <c r="Z14" s="178"/>
      <c r="AA14" s="101"/>
      <c r="AB14" s="96"/>
      <c r="AC14" s="178"/>
      <c r="AD14" s="181"/>
      <c r="AF14" s="25"/>
      <c r="AG14" s="25"/>
      <c r="AH14" s="25"/>
      <c r="AI14" s="25"/>
      <c r="AJ14" s="25"/>
      <c r="AK14" s="25"/>
      <c r="AL14" s="25"/>
      <c r="AM14" s="25"/>
      <c r="AN14" s="25"/>
      <c r="AO14" s="25"/>
      <c r="AP14" s="25"/>
      <c r="AQ14" s="25"/>
      <c r="AR14" s="25"/>
      <c r="AS14" s="25"/>
      <c r="AT14" s="25"/>
      <c r="AU14" s="25"/>
      <c r="AV14" s="25"/>
      <c r="AW14" s="25"/>
    </row>
    <row r="15" spans="2:49" x14ac:dyDescent="0.2"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4"/>
      <c r="M15" s="51"/>
      <c r="N15" s="24"/>
      <c r="O15" s="24"/>
      <c r="P15" s="25"/>
      <c r="Q15" s="25"/>
      <c r="R15" s="25"/>
      <c r="S15" s="25"/>
      <c r="T15" s="25"/>
      <c r="U15" s="25"/>
      <c r="V15" s="25"/>
      <c r="W15" s="25"/>
      <c r="X15" s="176"/>
      <c r="Y15" s="300"/>
      <c r="Z15" s="178"/>
      <c r="AA15" s="101"/>
      <c r="AB15" s="96"/>
      <c r="AC15" s="178"/>
      <c r="AD15" s="181"/>
      <c r="AF15" s="25"/>
      <c r="AG15" s="25"/>
      <c r="AH15" s="25"/>
      <c r="AI15" s="25"/>
      <c r="AJ15" s="25"/>
      <c r="AK15" s="25"/>
      <c r="AL15" s="25"/>
      <c r="AM15" s="25"/>
      <c r="AN15" s="25"/>
      <c r="AO15" s="25"/>
      <c r="AP15" s="25"/>
      <c r="AQ15" s="25"/>
      <c r="AR15" s="25"/>
      <c r="AS15" s="25"/>
      <c r="AT15" s="25"/>
      <c r="AU15" s="25"/>
      <c r="AV15" s="25"/>
      <c r="AW15" s="25"/>
    </row>
    <row r="16" spans="2:49" x14ac:dyDescent="0.2">
      <c r="B16" s="25"/>
      <c r="C16" s="25"/>
      <c r="D16" s="25"/>
      <c r="E16" s="25"/>
      <c r="F16" s="25"/>
      <c r="G16" s="25"/>
      <c r="H16" s="25"/>
      <c r="I16" s="25"/>
      <c r="J16" s="25"/>
      <c r="K16" s="25"/>
      <c r="L16" s="24"/>
      <c r="M16" s="51"/>
      <c r="N16" s="24"/>
      <c r="O16" s="24"/>
      <c r="P16" s="25"/>
      <c r="Q16" s="25"/>
      <c r="R16" s="25"/>
      <c r="S16" s="25"/>
      <c r="T16" s="25"/>
      <c r="U16" s="25"/>
      <c r="V16" s="25"/>
      <c r="W16" s="25"/>
      <c r="X16" s="176"/>
      <c r="Y16" s="300"/>
      <c r="Z16" s="178"/>
      <c r="AA16" s="101"/>
      <c r="AB16" s="96"/>
      <c r="AC16" s="178"/>
      <c r="AD16" s="181"/>
      <c r="AF16" s="25"/>
      <c r="AG16" s="25"/>
      <c r="AH16" s="25"/>
      <c r="AI16" s="25"/>
      <c r="AJ16" s="25"/>
      <c r="AK16" s="25"/>
      <c r="AL16" s="25"/>
      <c r="AM16" s="25"/>
      <c r="AN16" s="25"/>
      <c r="AO16" s="25"/>
      <c r="AP16" s="25"/>
      <c r="AQ16" s="25"/>
      <c r="AR16" s="25"/>
      <c r="AS16" s="25"/>
      <c r="AT16" s="25"/>
      <c r="AU16" s="25"/>
      <c r="AV16" s="25"/>
      <c r="AW16" s="25"/>
    </row>
    <row r="17" spans="2:49" x14ac:dyDescent="0.2"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4"/>
      <c r="M17" s="51"/>
      <c r="N17" s="24"/>
      <c r="O17" s="24"/>
      <c r="P17" s="25"/>
      <c r="Q17" s="25"/>
      <c r="R17" s="25"/>
      <c r="S17" s="25"/>
      <c r="T17" s="25"/>
      <c r="U17" s="25"/>
      <c r="V17" s="25"/>
      <c r="W17" s="25"/>
      <c r="X17" s="176"/>
      <c r="Y17" s="300"/>
      <c r="Z17" s="178"/>
      <c r="AA17" s="101"/>
      <c r="AB17" s="96"/>
      <c r="AC17" s="178"/>
      <c r="AD17" s="181"/>
      <c r="AF17" s="25"/>
      <c r="AG17" s="25"/>
      <c r="AH17" s="25"/>
      <c r="AI17" s="25"/>
      <c r="AJ17" s="25"/>
      <c r="AK17" s="25"/>
      <c r="AL17" s="25"/>
      <c r="AM17" s="25"/>
      <c r="AN17" s="25"/>
      <c r="AO17" s="25"/>
      <c r="AP17" s="25"/>
      <c r="AQ17" s="25"/>
      <c r="AR17" s="25"/>
      <c r="AS17" s="25"/>
      <c r="AT17" s="25"/>
      <c r="AU17" s="25"/>
      <c r="AV17" s="25"/>
      <c r="AW17" s="25"/>
    </row>
    <row r="18" spans="2:49" x14ac:dyDescent="0.2">
      <c r="L18" s="24"/>
      <c r="M18" s="51"/>
      <c r="N18" s="24"/>
      <c r="O18" s="24"/>
      <c r="X18" s="176"/>
      <c r="Y18" s="300"/>
      <c r="Z18" s="113"/>
      <c r="AD18" s="181"/>
    </row>
    <row r="19" spans="2:49" x14ac:dyDescent="0.2">
      <c r="L19" s="24"/>
      <c r="M19" s="51"/>
      <c r="N19" s="24"/>
      <c r="O19" s="24"/>
      <c r="X19" s="176"/>
      <c r="Y19" s="300"/>
      <c r="Z19" s="113"/>
      <c r="AD19" s="181"/>
    </row>
    <row r="20" spans="2:49" x14ac:dyDescent="0.2">
      <c r="L20" s="24"/>
      <c r="M20" s="51"/>
      <c r="N20" s="24"/>
      <c r="O20" s="24"/>
      <c r="X20" s="176"/>
      <c r="Y20" s="300"/>
      <c r="Z20" s="113"/>
      <c r="AD20" s="181"/>
    </row>
    <row r="21" spans="2:49" x14ac:dyDescent="0.2">
      <c r="L21" s="24"/>
      <c r="M21" s="51"/>
      <c r="N21" s="24"/>
      <c r="O21" s="24"/>
      <c r="X21" s="176"/>
      <c r="Y21" s="300"/>
      <c r="Z21" s="113"/>
      <c r="AD21" s="181"/>
    </row>
    <row r="22" spans="2:49" x14ac:dyDescent="0.2">
      <c r="L22" s="24"/>
      <c r="M22" s="51"/>
      <c r="N22" s="24"/>
      <c r="O22" s="24"/>
      <c r="X22" s="176"/>
      <c r="Y22" s="300"/>
      <c r="Z22" s="113"/>
      <c r="AD22" s="181"/>
    </row>
    <row r="23" spans="2:49" x14ac:dyDescent="0.2">
      <c r="L23" s="24"/>
      <c r="M23" s="51"/>
      <c r="N23" s="24"/>
      <c r="O23" s="24"/>
      <c r="X23" s="176"/>
      <c r="Y23" s="300"/>
      <c r="Z23" s="113"/>
      <c r="AD23" s="181"/>
    </row>
    <row r="24" spans="2:49" x14ac:dyDescent="0.2">
      <c r="L24" s="24"/>
      <c r="M24" s="51"/>
      <c r="N24" s="24"/>
      <c r="O24" s="24"/>
      <c r="X24" s="176"/>
      <c r="Y24" s="300"/>
      <c r="Z24" s="113"/>
      <c r="AD24" s="181"/>
    </row>
    <row r="25" spans="2:49" x14ac:dyDescent="0.2">
      <c r="L25" s="24"/>
      <c r="M25" s="51"/>
      <c r="N25" s="24"/>
      <c r="O25" s="24"/>
      <c r="X25" s="176"/>
      <c r="Y25" s="300"/>
      <c r="Z25" s="113"/>
      <c r="AD25" s="181"/>
    </row>
    <row r="26" spans="2:49" x14ac:dyDescent="0.2">
      <c r="L26" s="24"/>
      <c r="M26" s="51"/>
      <c r="N26" s="24"/>
      <c r="O26" s="24"/>
      <c r="X26" s="176"/>
      <c r="Y26" s="300"/>
      <c r="Z26" s="113"/>
      <c r="AD26" s="181"/>
    </row>
    <row r="27" spans="2:49" x14ac:dyDescent="0.2">
      <c r="L27" s="24"/>
      <c r="M27" s="51"/>
      <c r="N27" s="24"/>
      <c r="O27" s="24"/>
      <c r="X27" s="176"/>
      <c r="Y27" s="300"/>
      <c r="Z27" s="113"/>
      <c r="AD27" s="181"/>
    </row>
    <row r="28" spans="2:49" x14ac:dyDescent="0.2">
      <c r="L28" s="24"/>
      <c r="M28" s="51"/>
      <c r="N28" s="24"/>
      <c r="O28" s="24"/>
      <c r="X28" s="176"/>
      <c r="Y28" s="300"/>
      <c r="Z28" s="113"/>
      <c r="AD28" s="181"/>
    </row>
    <row r="29" spans="2:49" x14ac:dyDescent="0.2">
      <c r="L29" s="24"/>
      <c r="M29" s="51"/>
      <c r="N29" s="24"/>
      <c r="O29" s="24"/>
      <c r="X29" s="176"/>
      <c r="Y29" s="300"/>
      <c r="AD29" s="181"/>
    </row>
    <row r="30" spans="2:49" x14ac:dyDescent="0.2">
      <c r="L30" s="24"/>
      <c r="M30" s="51"/>
      <c r="N30" s="24"/>
      <c r="O30" s="24"/>
      <c r="X30" s="176"/>
      <c r="Y30" s="300"/>
      <c r="AD30" s="181"/>
    </row>
    <row r="31" spans="2:49" x14ac:dyDescent="0.2">
      <c r="L31" s="24"/>
      <c r="M31" s="51"/>
      <c r="N31" s="24"/>
      <c r="O31" s="24"/>
      <c r="X31" s="176"/>
      <c r="Y31" s="300"/>
      <c r="AD31" s="181"/>
    </row>
    <row r="32" spans="2:49" x14ac:dyDescent="0.2">
      <c r="L32" s="24"/>
      <c r="M32" s="51"/>
      <c r="N32" s="24"/>
      <c r="O32" s="24"/>
      <c r="X32" s="176"/>
      <c r="Y32" s="300"/>
      <c r="AD32" s="181"/>
    </row>
    <row r="33" spans="12:30" x14ac:dyDescent="0.2">
      <c r="L33" s="24"/>
      <c r="M33" s="51"/>
      <c r="N33" s="24"/>
      <c r="O33" s="24"/>
      <c r="X33" s="176"/>
      <c r="Y33" s="300"/>
      <c r="AD33" s="181"/>
    </row>
    <row r="34" spans="12:30" x14ac:dyDescent="0.2">
      <c r="L34" s="24"/>
      <c r="M34" s="51"/>
      <c r="N34" s="24"/>
      <c r="O34" s="24"/>
      <c r="X34" s="176"/>
      <c r="Y34" s="300"/>
      <c r="AD34" s="181"/>
    </row>
    <row r="35" spans="12:30" x14ac:dyDescent="0.2">
      <c r="L35" s="24"/>
      <c r="M35" s="51"/>
      <c r="N35" s="24"/>
      <c r="O35" s="24"/>
      <c r="X35" s="176"/>
      <c r="Y35" s="300"/>
      <c r="AD35" s="181"/>
    </row>
    <row r="36" spans="12:30" x14ac:dyDescent="0.2">
      <c r="L36" s="24"/>
      <c r="M36" s="51"/>
      <c r="N36" s="24"/>
      <c r="O36" s="24"/>
      <c r="X36" s="176"/>
      <c r="Y36" s="300"/>
      <c r="AD36" s="181"/>
    </row>
    <row r="37" spans="12:30" x14ac:dyDescent="0.2">
      <c r="L37" s="24"/>
      <c r="M37" s="51"/>
      <c r="N37" s="24"/>
      <c r="O37" s="24"/>
      <c r="X37" s="176"/>
      <c r="Y37" s="300"/>
      <c r="AD37" s="181"/>
    </row>
    <row r="38" spans="12:30" x14ac:dyDescent="0.2">
      <c r="L38" s="24"/>
      <c r="M38" s="51"/>
      <c r="N38" s="24"/>
      <c r="O38" s="24"/>
      <c r="X38" s="176"/>
      <c r="Y38" s="300"/>
      <c r="AD38" s="181"/>
    </row>
    <row r="39" spans="12:30" x14ac:dyDescent="0.2">
      <c r="L39" s="24"/>
      <c r="M39" s="51"/>
      <c r="N39" s="24"/>
      <c r="O39" s="24"/>
      <c r="X39" s="176"/>
      <c r="Y39" s="300"/>
      <c r="AD39" s="181"/>
    </row>
    <row r="40" spans="12:30" x14ac:dyDescent="0.2">
      <c r="L40" s="24"/>
      <c r="M40" s="51"/>
      <c r="N40" s="24"/>
      <c r="O40" s="24"/>
      <c r="X40" s="176"/>
      <c r="Y40" s="300"/>
      <c r="AD40" s="181"/>
    </row>
    <row r="41" spans="12:30" x14ac:dyDescent="0.2">
      <c r="L41" s="24"/>
      <c r="M41" s="51"/>
      <c r="N41" s="24"/>
      <c r="O41" s="24"/>
      <c r="X41" s="176"/>
      <c r="Y41" s="300"/>
      <c r="AD41" s="181"/>
    </row>
    <row r="42" spans="12:30" x14ac:dyDescent="0.2">
      <c r="L42" s="24"/>
      <c r="M42" s="51"/>
      <c r="N42" s="24"/>
      <c r="O42" s="24"/>
      <c r="X42" s="176"/>
      <c r="Y42" s="300"/>
      <c r="AD42" s="181"/>
    </row>
    <row r="43" spans="12:30" x14ac:dyDescent="0.2">
      <c r="L43" s="24"/>
      <c r="M43" s="51"/>
      <c r="N43" s="24"/>
      <c r="O43" s="24"/>
      <c r="X43" s="176"/>
      <c r="Y43" s="300"/>
      <c r="AD43" s="181"/>
    </row>
    <row r="44" spans="12:30" x14ac:dyDescent="0.2">
      <c r="L44" s="24"/>
      <c r="M44" s="51"/>
      <c r="N44" s="24"/>
      <c r="O44" s="24"/>
      <c r="X44" s="176"/>
      <c r="Y44" s="300"/>
      <c r="AD44" s="181"/>
    </row>
    <row r="45" spans="12:30" x14ac:dyDescent="0.2">
      <c r="L45" s="24"/>
      <c r="M45" s="51"/>
      <c r="N45" s="24"/>
      <c r="O45" s="24"/>
      <c r="X45" s="176"/>
      <c r="Y45" s="300"/>
    </row>
    <row r="46" spans="12:30" x14ac:dyDescent="0.2">
      <c r="L46" s="24"/>
      <c r="M46" s="51"/>
      <c r="N46" s="24"/>
      <c r="O46" s="24"/>
      <c r="X46" s="176"/>
      <c r="Y46" s="300"/>
    </row>
    <row r="47" spans="12:30" x14ac:dyDescent="0.2">
      <c r="L47" s="24"/>
      <c r="M47" s="51"/>
      <c r="N47" s="24"/>
      <c r="O47" s="24"/>
      <c r="X47" s="176"/>
      <c r="Y47" s="300"/>
    </row>
    <row r="48" spans="12:30" x14ac:dyDescent="0.2">
      <c r="L48" s="24"/>
      <c r="M48" s="51"/>
      <c r="N48" s="24"/>
      <c r="O48" s="24"/>
      <c r="X48" s="176"/>
      <c r="Y48" s="300"/>
    </row>
    <row r="49" spans="12:25" x14ac:dyDescent="0.2">
      <c r="L49" s="24"/>
      <c r="M49" s="51"/>
      <c r="N49" s="24"/>
      <c r="O49" s="24"/>
      <c r="X49" s="176"/>
      <c r="Y49" s="300"/>
    </row>
    <row r="50" spans="12:25" x14ac:dyDescent="0.2">
      <c r="L50" s="24"/>
      <c r="M50" s="51"/>
      <c r="N50" s="24"/>
      <c r="O50" s="24"/>
      <c r="X50" s="176"/>
      <c r="Y50" s="300"/>
    </row>
    <row r="51" spans="12:25" x14ac:dyDescent="0.2">
      <c r="L51" s="24"/>
      <c r="M51" s="51"/>
      <c r="N51" s="24"/>
      <c r="O51" s="24"/>
      <c r="X51" s="176"/>
      <c r="Y51" s="300"/>
    </row>
    <row r="52" spans="12:25" x14ac:dyDescent="0.2">
      <c r="L52" s="24"/>
      <c r="M52" s="51"/>
      <c r="N52" s="24"/>
      <c r="O52" s="24"/>
      <c r="X52" s="176"/>
      <c r="Y52" s="300"/>
    </row>
    <row r="53" spans="12:25" x14ac:dyDescent="0.2">
      <c r="L53" s="24"/>
      <c r="M53" s="51"/>
      <c r="N53" s="24"/>
      <c r="O53" s="24"/>
      <c r="X53" s="176"/>
      <c r="Y53" s="300"/>
    </row>
    <row r="54" spans="12:25" x14ac:dyDescent="0.2">
      <c r="L54" s="24"/>
      <c r="M54" s="51"/>
      <c r="N54" s="24"/>
      <c r="O54" s="24"/>
      <c r="X54" s="176"/>
      <c r="Y54" s="300"/>
    </row>
    <row r="55" spans="12:25" x14ac:dyDescent="0.2">
      <c r="L55" s="24"/>
      <c r="M55" s="51"/>
      <c r="N55" s="24"/>
      <c r="O55" s="24"/>
      <c r="X55" s="176"/>
      <c r="Y55" s="300"/>
    </row>
    <row r="56" spans="12:25" x14ac:dyDescent="0.2">
      <c r="L56" s="24"/>
      <c r="M56" s="51"/>
      <c r="N56" s="24"/>
      <c r="O56" s="24"/>
      <c r="X56" s="176"/>
      <c r="Y56" s="300"/>
    </row>
    <row r="57" spans="12:25" x14ac:dyDescent="0.2">
      <c r="X57" s="176"/>
      <c r="Y57" s="300"/>
    </row>
    <row r="58" spans="12:25" x14ac:dyDescent="0.2">
      <c r="X58" s="176"/>
      <c r="Y58" s="300"/>
    </row>
    <row r="59" spans="12:25" x14ac:dyDescent="0.2">
      <c r="X59" s="176"/>
      <c r="Y59" s="300"/>
    </row>
    <row r="60" spans="12:25" x14ac:dyDescent="0.2">
      <c r="X60" s="176"/>
      <c r="Y60" s="300"/>
    </row>
    <row r="61" spans="12:25" x14ac:dyDescent="0.2">
      <c r="X61" s="176"/>
      <c r="Y61" s="300"/>
    </row>
    <row r="62" spans="12:25" x14ac:dyDescent="0.2">
      <c r="X62" s="176"/>
      <c r="Y62" s="300"/>
    </row>
    <row r="63" spans="12:25" x14ac:dyDescent="0.2">
      <c r="X63" s="176"/>
      <c r="Y63" s="300"/>
    </row>
    <row r="64" spans="12:25" x14ac:dyDescent="0.2">
      <c r="X64" s="176"/>
      <c r="Y64" s="300"/>
    </row>
    <row r="65" spans="24:25" x14ac:dyDescent="0.2">
      <c r="X65" s="176"/>
      <c r="Y65" s="300"/>
    </row>
    <row r="66" spans="24:25" x14ac:dyDescent="0.2">
      <c r="X66" s="176"/>
      <c r="Y66" s="300"/>
    </row>
    <row r="67" spans="24:25" x14ac:dyDescent="0.2">
      <c r="X67" s="176"/>
      <c r="Y67" s="300"/>
    </row>
    <row r="68" spans="24:25" x14ac:dyDescent="0.2">
      <c r="X68" s="176"/>
      <c r="Y68" s="300"/>
    </row>
    <row r="69" spans="24:25" x14ac:dyDescent="0.2">
      <c r="X69" s="176"/>
      <c r="Y69" s="300"/>
    </row>
    <row r="70" spans="24:25" x14ac:dyDescent="0.2">
      <c r="X70" s="176"/>
      <c r="Y70" s="300"/>
    </row>
    <row r="71" spans="24:25" x14ac:dyDescent="0.2">
      <c r="X71" s="176"/>
      <c r="Y71" s="300"/>
    </row>
    <row r="72" spans="24:25" x14ac:dyDescent="0.2">
      <c r="X72" s="176"/>
      <c r="Y72" s="300"/>
    </row>
    <row r="73" spans="24:25" x14ac:dyDescent="0.2">
      <c r="X73" s="176"/>
      <c r="Y73" s="300"/>
    </row>
    <row r="74" spans="24:25" x14ac:dyDescent="0.2">
      <c r="X74" s="176"/>
      <c r="Y74" s="300"/>
    </row>
    <row r="75" spans="24:25" x14ac:dyDescent="0.2">
      <c r="X75" s="176"/>
      <c r="Y75" s="300"/>
    </row>
    <row r="76" spans="24:25" x14ac:dyDescent="0.2">
      <c r="X76" s="176"/>
      <c r="Y76" s="300"/>
    </row>
    <row r="77" spans="24:25" x14ac:dyDescent="0.2">
      <c r="X77" s="176"/>
      <c r="Y77" s="300"/>
    </row>
    <row r="78" spans="24:25" x14ac:dyDescent="0.2">
      <c r="X78" s="176"/>
      <c r="Y78" s="300"/>
    </row>
    <row r="79" spans="24:25" x14ac:dyDescent="0.2">
      <c r="X79" s="176"/>
      <c r="Y79" s="300"/>
    </row>
    <row r="80" spans="24:25" x14ac:dyDescent="0.2">
      <c r="X80" s="176"/>
      <c r="Y80" s="300"/>
    </row>
    <row r="81" spans="24:25" x14ac:dyDescent="0.2">
      <c r="X81" s="176"/>
      <c r="Y81" s="300"/>
    </row>
    <row r="82" spans="24:25" x14ac:dyDescent="0.2">
      <c r="X82" s="176"/>
      <c r="Y82" s="300"/>
    </row>
    <row r="83" spans="24:25" x14ac:dyDescent="0.2">
      <c r="X83" s="176"/>
      <c r="Y83" s="300"/>
    </row>
    <row r="84" spans="24:25" x14ac:dyDescent="0.2">
      <c r="X84" s="176"/>
      <c r="Y84" s="300"/>
    </row>
    <row r="85" spans="24:25" x14ac:dyDescent="0.2">
      <c r="X85" s="176"/>
      <c r="Y85" s="300"/>
    </row>
    <row r="86" spans="24:25" x14ac:dyDescent="0.2">
      <c r="X86" s="176"/>
      <c r="Y86" s="300"/>
    </row>
    <row r="87" spans="24:25" x14ac:dyDescent="0.2">
      <c r="X87" s="176"/>
      <c r="Y87" s="300"/>
    </row>
    <row r="88" spans="24:25" x14ac:dyDescent="0.2">
      <c r="X88" s="176"/>
      <c r="Y88" s="300"/>
    </row>
    <row r="89" spans="24:25" x14ac:dyDescent="0.2">
      <c r="X89" s="176"/>
      <c r="Y89" s="300"/>
    </row>
    <row r="90" spans="24:25" x14ac:dyDescent="0.2">
      <c r="X90" s="176"/>
      <c r="Y90" s="300"/>
    </row>
    <row r="91" spans="24:25" x14ac:dyDescent="0.2">
      <c r="X91" s="176"/>
      <c r="Y91" s="300"/>
    </row>
    <row r="92" spans="24:25" x14ac:dyDescent="0.2">
      <c r="X92" s="176"/>
      <c r="Y92" s="300"/>
    </row>
    <row r="93" spans="24:25" x14ac:dyDescent="0.2">
      <c r="X93" s="176"/>
      <c r="Y93" s="300"/>
    </row>
    <row r="94" spans="24:25" x14ac:dyDescent="0.2">
      <c r="X94" s="176"/>
      <c r="Y94" s="300"/>
    </row>
    <row r="95" spans="24:25" x14ac:dyDescent="0.2">
      <c r="X95" s="176"/>
      <c r="Y95" s="300"/>
    </row>
    <row r="96" spans="24:25" x14ac:dyDescent="0.2">
      <c r="X96" s="176"/>
      <c r="Y96" s="300"/>
    </row>
    <row r="97" spans="24:25" x14ac:dyDescent="0.2">
      <c r="X97" s="176"/>
      <c r="Y97" s="300"/>
    </row>
    <row r="98" spans="24:25" x14ac:dyDescent="0.2">
      <c r="X98" s="176"/>
      <c r="Y98" s="300"/>
    </row>
    <row r="99" spans="24:25" x14ac:dyDescent="0.2">
      <c r="X99" s="176"/>
      <c r="Y99" s="300"/>
    </row>
    <row r="100" spans="24:25" x14ac:dyDescent="0.2">
      <c r="X100" s="176"/>
      <c r="Y100" s="300"/>
    </row>
    <row r="101" spans="24:25" x14ac:dyDescent="0.2">
      <c r="X101" s="176"/>
      <c r="Y101" s="300"/>
    </row>
    <row r="102" spans="24:25" x14ac:dyDescent="0.2">
      <c r="X102" s="176"/>
      <c r="Y102" s="300"/>
    </row>
    <row r="103" spans="24:25" x14ac:dyDescent="0.2">
      <c r="X103" s="176"/>
      <c r="Y103" s="300"/>
    </row>
    <row r="104" spans="24:25" x14ac:dyDescent="0.2">
      <c r="X104" s="176"/>
      <c r="Y104" s="300"/>
    </row>
    <row r="105" spans="24:25" x14ac:dyDescent="0.2">
      <c r="X105" s="176"/>
      <c r="Y105" s="300"/>
    </row>
    <row r="106" spans="24:25" x14ac:dyDescent="0.2">
      <c r="X106" s="176"/>
      <c r="Y106" s="300"/>
    </row>
    <row r="107" spans="24:25" x14ac:dyDescent="0.2">
      <c r="X107" s="176"/>
      <c r="Y107" s="300"/>
    </row>
    <row r="108" spans="24:25" x14ac:dyDescent="0.2">
      <c r="X108" s="176"/>
      <c r="Y108" s="300"/>
    </row>
    <row r="109" spans="24:25" x14ac:dyDescent="0.2">
      <c r="X109" s="176"/>
      <c r="Y109" s="300"/>
    </row>
    <row r="110" spans="24:25" x14ac:dyDescent="0.2">
      <c r="X110" s="176"/>
      <c r="Y110" s="300"/>
    </row>
    <row r="111" spans="24:25" x14ac:dyDescent="0.2">
      <c r="X111" s="176"/>
      <c r="Y111" s="300"/>
    </row>
    <row r="112" spans="24:25" x14ac:dyDescent="0.2">
      <c r="X112" s="176"/>
      <c r="Y112" s="300"/>
    </row>
    <row r="113" spans="24:25" x14ac:dyDescent="0.2">
      <c r="X113" s="176"/>
      <c r="Y113" s="300"/>
    </row>
    <row r="114" spans="24:25" x14ac:dyDescent="0.2">
      <c r="X114" s="176"/>
      <c r="Y114" s="300"/>
    </row>
    <row r="115" spans="24:25" x14ac:dyDescent="0.2">
      <c r="X115" s="176"/>
      <c r="Y115" s="300"/>
    </row>
    <row r="116" spans="24:25" x14ac:dyDescent="0.2">
      <c r="X116" s="176"/>
      <c r="Y116" s="300"/>
    </row>
    <row r="117" spans="24:25" x14ac:dyDescent="0.2">
      <c r="X117" s="176"/>
      <c r="Y117" s="300"/>
    </row>
    <row r="118" spans="24:25" x14ac:dyDescent="0.2">
      <c r="X118" s="176"/>
      <c r="Y118" s="300"/>
    </row>
    <row r="119" spans="24:25" x14ac:dyDescent="0.2">
      <c r="X119" s="176"/>
      <c r="Y119" s="300"/>
    </row>
    <row r="120" spans="24:25" x14ac:dyDescent="0.2">
      <c r="X120" s="176"/>
      <c r="Y120" s="300"/>
    </row>
    <row r="121" spans="24:25" x14ac:dyDescent="0.2">
      <c r="X121" s="176"/>
      <c r="Y121" s="300"/>
    </row>
    <row r="122" spans="24:25" x14ac:dyDescent="0.2">
      <c r="X122" s="176"/>
      <c r="Y122" s="300"/>
    </row>
    <row r="123" spans="24:25" x14ac:dyDescent="0.2">
      <c r="X123" s="176"/>
      <c r="Y123" s="300"/>
    </row>
    <row r="124" spans="24:25" x14ac:dyDescent="0.2">
      <c r="X124" s="176"/>
      <c r="Y124" s="300"/>
    </row>
    <row r="125" spans="24:25" x14ac:dyDescent="0.2">
      <c r="X125" s="176"/>
      <c r="Y125" s="300"/>
    </row>
    <row r="126" spans="24:25" x14ac:dyDescent="0.2">
      <c r="X126" s="176"/>
      <c r="Y126" s="300"/>
    </row>
    <row r="127" spans="24:25" x14ac:dyDescent="0.2">
      <c r="X127" s="176"/>
      <c r="Y127" s="300"/>
    </row>
    <row r="128" spans="24:25" x14ac:dyDescent="0.2">
      <c r="X128" s="176"/>
      <c r="Y128" s="300"/>
    </row>
    <row r="129" spans="24:25" x14ac:dyDescent="0.2">
      <c r="X129" s="176"/>
      <c r="Y129" s="300"/>
    </row>
    <row r="130" spans="24:25" x14ac:dyDescent="0.2">
      <c r="X130" s="176"/>
      <c r="Y130" s="300"/>
    </row>
    <row r="131" spans="24:25" x14ac:dyDescent="0.2">
      <c r="X131" s="176"/>
      <c r="Y131" s="300"/>
    </row>
    <row r="132" spans="24:25" x14ac:dyDescent="0.2">
      <c r="X132" s="176"/>
      <c r="Y132" s="300"/>
    </row>
    <row r="133" spans="24:25" x14ac:dyDescent="0.2">
      <c r="X133" s="176"/>
      <c r="Y133" s="300"/>
    </row>
    <row r="134" spans="24:25" x14ac:dyDescent="0.2">
      <c r="X134" s="176"/>
      <c r="Y134" s="300"/>
    </row>
    <row r="135" spans="24:25" x14ac:dyDescent="0.2">
      <c r="X135" s="176"/>
      <c r="Y135" s="300"/>
    </row>
    <row r="136" spans="24:25" x14ac:dyDescent="0.2">
      <c r="X136" s="176"/>
      <c r="Y136" s="300"/>
    </row>
    <row r="137" spans="24:25" x14ac:dyDescent="0.2">
      <c r="X137" s="176"/>
      <c r="Y137" s="300"/>
    </row>
    <row r="138" spans="24:25" x14ac:dyDescent="0.2">
      <c r="X138" s="176"/>
      <c r="Y138" s="300"/>
    </row>
    <row r="139" spans="24:25" x14ac:dyDescent="0.2">
      <c r="X139" s="176"/>
      <c r="Y139" s="300"/>
    </row>
    <row r="140" spans="24:25" x14ac:dyDescent="0.2">
      <c r="X140" s="176"/>
      <c r="Y140" s="300"/>
    </row>
    <row r="141" spans="24:25" x14ac:dyDescent="0.2">
      <c r="X141" s="176"/>
      <c r="Y141" s="300"/>
    </row>
    <row r="142" spans="24:25" x14ac:dyDescent="0.2">
      <c r="X142" s="176"/>
      <c r="Y142" s="300"/>
    </row>
    <row r="143" spans="24:25" x14ac:dyDescent="0.2">
      <c r="X143" s="176"/>
      <c r="Y143" s="300"/>
    </row>
    <row r="144" spans="24:25" x14ac:dyDescent="0.2">
      <c r="X144" s="176"/>
      <c r="Y144" s="300"/>
    </row>
    <row r="145" spans="24:25" x14ac:dyDescent="0.2">
      <c r="X145" s="176"/>
      <c r="Y145" s="300"/>
    </row>
    <row r="146" spans="24:25" x14ac:dyDescent="0.2">
      <c r="X146" s="176"/>
      <c r="Y146" s="300"/>
    </row>
    <row r="147" spans="24:25" x14ac:dyDescent="0.2">
      <c r="X147" s="176"/>
      <c r="Y147" s="300"/>
    </row>
    <row r="148" spans="24:25" x14ac:dyDescent="0.2">
      <c r="X148" s="176"/>
      <c r="Y148" s="300"/>
    </row>
    <row r="149" spans="24:25" x14ac:dyDescent="0.2">
      <c r="X149" s="176"/>
      <c r="Y149" s="300"/>
    </row>
    <row r="150" spans="24:25" x14ac:dyDescent="0.2">
      <c r="X150" s="176"/>
      <c r="Y150" s="300"/>
    </row>
    <row r="151" spans="24:25" x14ac:dyDescent="0.2">
      <c r="X151" s="176"/>
      <c r="Y151" s="300"/>
    </row>
    <row r="152" spans="24:25" x14ac:dyDescent="0.2">
      <c r="X152" s="176"/>
      <c r="Y152" s="300"/>
    </row>
    <row r="153" spans="24:25" x14ac:dyDescent="0.2">
      <c r="X153" s="176"/>
      <c r="Y153" s="300"/>
    </row>
    <row r="154" spans="24:25" x14ac:dyDescent="0.2">
      <c r="X154" s="176"/>
      <c r="Y154" s="300"/>
    </row>
    <row r="155" spans="24:25" x14ac:dyDescent="0.2">
      <c r="X155" s="176"/>
      <c r="Y155" s="300"/>
    </row>
    <row r="156" spans="24:25" x14ac:dyDescent="0.2">
      <c r="X156" s="176"/>
      <c r="Y156" s="300"/>
    </row>
    <row r="157" spans="24:25" x14ac:dyDescent="0.2">
      <c r="X157" s="176"/>
      <c r="Y157" s="300"/>
    </row>
    <row r="158" spans="24:25" x14ac:dyDescent="0.2">
      <c r="X158" s="176"/>
      <c r="Y158" s="300"/>
    </row>
    <row r="159" spans="24:25" x14ac:dyDescent="0.2">
      <c r="X159" s="176"/>
      <c r="Y159" s="300"/>
    </row>
    <row r="160" spans="24:25" x14ac:dyDescent="0.2">
      <c r="X160" s="176"/>
      <c r="Y160" s="300"/>
    </row>
    <row r="161" spans="24:25" x14ac:dyDescent="0.2">
      <c r="X161" s="176"/>
      <c r="Y161" s="300"/>
    </row>
    <row r="162" spans="24:25" x14ac:dyDescent="0.2">
      <c r="X162" s="176"/>
      <c r="Y162" s="300"/>
    </row>
    <row r="163" spans="24:25" x14ac:dyDescent="0.2">
      <c r="X163" s="176"/>
      <c r="Y163" s="300"/>
    </row>
    <row r="164" spans="24:25" x14ac:dyDescent="0.2">
      <c r="X164" s="176"/>
      <c r="Y164" s="300"/>
    </row>
    <row r="165" spans="24:25" x14ac:dyDescent="0.2">
      <c r="X165" s="176"/>
      <c r="Y165" s="300"/>
    </row>
    <row r="166" spans="24:25" x14ac:dyDescent="0.2">
      <c r="X166" s="176"/>
      <c r="Y166" s="300"/>
    </row>
    <row r="167" spans="24:25" x14ac:dyDescent="0.2">
      <c r="X167" s="176"/>
      <c r="Y167" s="300"/>
    </row>
    <row r="168" spans="24:25" x14ac:dyDescent="0.2">
      <c r="X168" s="176"/>
      <c r="Y168" s="300"/>
    </row>
    <row r="169" spans="24:25" x14ac:dyDescent="0.2">
      <c r="X169" s="176"/>
      <c r="Y169" s="300"/>
    </row>
    <row r="170" spans="24:25" x14ac:dyDescent="0.2">
      <c r="X170" s="176"/>
      <c r="Y170" s="300"/>
    </row>
    <row r="171" spans="24:25" x14ac:dyDescent="0.2">
      <c r="X171" s="176"/>
      <c r="Y171" s="300"/>
    </row>
    <row r="172" spans="24:25" x14ac:dyDescent="0.2">
      <c r="X172" s="176"/>
      <c r="Y172" s="300"/>
    </row>
    <row r="173" spans="24:25" x14ac:dyDescent="0.2">
      <c r="X173" s="176"/>
      <c r="Y173" s="300"/>
    </row>
    <row r="174" spans="24:25" x14ac:dyDescent="0.2">
      <c r="X174" s="176"/>
      <c r="Y174" s="300"/>
    </row>
    <row r="175" spans="24:25" x14ac:dyDescent="0.2">
      <c r="X175" s="176"/>
      <c r="Y175" s="300"/>
    </row>
    <row r="176" spans="24:25" x14ac:dyDescent="0.2">
      <c r="X176" s="176"/>
      <c r="Y176" s="300"/>
    </row>
    <row r="177" spans="24:25" x14ac:dyDescent="0.2">
      <c r="X177" s="176"/>
      <c r="Y177" s="300"/>
    </row>
    <row r="178" spans="24:25" x14ac:dyDescent="0.2">
      <c r="X178" s="176"/>
      <c r="Y178" s="300"/>
    </row>
    <row r="179" spans="24:25" x14ac:dyDescent="0.2">
      <c r="X179" s="176"/>
      <c r="Y179" s="300"/>
    </row>
    <row r="180" spans="24:25" x14ac:dyDescent="0.2">
      <c r="X180" s="176"/>
      <c r="Y180" s="300"/>
    </row>
    <row r="181" spans="24:25" x14ac:dyDescent="0.2">
      <c r="X181" s="176"/>
      <c r="Y181" s="300"/>
    </row>
    <row r="182" spans="24:25" x14ac:dyDescent="0.2">
      <c r="X182" s="176"/>
      <c r="Y182" s="300"/>
    </row>
    <row r="183" spans="24:25" x14ac:dyDescent="0.2">
      <c r="X183" s="176"/>
      <c r="Y183" s="300"/>
    </row>
    <row r="184" spans="24:25" x14ac:dyDescent="0.2">
      <c r="X184" s="176"/>
      <c r="Y184" s="300"/>
    </row>
    <row r="185" spans="24:25" x14ac:dyDescent="0.2">
      <c r="X185" s="176"/>
      <c r="Y185" s="300"/>
    </row>
    <row r="186" spans="24:25" x14ac:dyDescent="0.2">
      <c r="X186" s="176"/>
      <c r="Y186" s="300"/>
    </row>
    <row r="187" spans="24:25" x14ac:dyDescent="0.2">
      <c r="X187" s="176"/>
      <c r="Y187" s="300"/>
    </row>
    <row r="188" spans="24:25" x14ac:dyDescent="0.2">
      <c r="X188" s="176"/>
      <c r="Y188" s="300"/>
    </row>
    <row r="189" spans="24:25" x14ac:dyDescent="0.2">
      <c r="X189" s="176"/>
      <c r="Y189" s="300"/>
    </row>
    <row r="190" spans="24:25" x14ac:dyDescent="0.2">
      <c r="X190" s="176"/>
      <c r="Y190" s="300"/>
    </row>
    <row r="191" spans="24:25" x14ac:dyDescent="0.2">
      <c r="X191" s="176"/>
      <c r="Y191" s="300"/>
    </row>
    <row r="192" spans="24:25" x14ac:dyDescent="0.2">
      <c r="X192" s="176"/>
      <c r="Y192" s="300"/>
    </row>
    <row r="193" spans="24:25" x14ac:dyDescent="0.2">
      <c r="X193" s="176"/>
      <c r="Y193" s="300"/>
    </row>
    <row r="194" spans="24:25" x14ac:dyDescent="0.2">
      <c r="X194" s="176"/>
      <c r="Y194" s="300"/>
    </row>
    <row r="195" spans="24:25" x14ac:dyDescent="0.2">
      <c r="X195" s="176"/>
      <c r="Y195" s="300"/>
    </row>
    <row r="196" spans="24:25" x14ac:dyDescent="0.2">
      <c r="X196" s="176"/>
      <c r="Y196" s="300"/>
    </row>
    <row r="197" spans="24:25" x14ac:dyDescent="0.2">
      <c r="X197" s="176"/>
      <c r="Y197" s="300"/>
    </row>
    <row r="198" spans="24:25" x14ac:dyDescent="0.2">
      <c r="X198" s="176"/>
      <c r="Y198" s="300"/>
    </row>
    <row r="199" spans="24:25" x14ac:dyDescent="0.2">
      <c r="X199" s="176"/>
      <c r="Y199" s="300"/>
    </row>
    <row r="200" spans="24:25" x14ac:dyDescent="0.2">
      <c r="X200" s="176"/>
      <c r="Y200" s="300"/>
    </row>
    <row r="201" spans="24:25" x14ac:dyDescent="0.2">
      <c r="X201" s="176"/>
      <c r="Y201" s="300"/>
    </row>
    <row r="202" spans="24:25" x14ac:dyDescent="0.2">
      <c r="X202" s="176"/>
      <c r="Y202" s="300"/>
    </row>
    <row r="203" spans="24:25" x14ac:dyDescent="0.2">
      <c r="X203" s="176"/>
      <c r="Y203" s="300"/>
    </row>
    <row r="204" spans="24:25" x14ac:dyDescent="0.2">
      <c r="X204" s="176"/>
      <c r="Y204" s="300"/>
    </row>
    <row r="205" spans="24:25" x14ac:dyDescent="0.2">
      <c r="X205" s="176"/>
      <c r="Y205" s="300"/>
    </row>
    <row r="206" spans="24:25" x14ac:dyDescent="0.2">
      <c r="X206" s="176"/>
      <c r="Y206" s="300"/>
    </row>
    <row r="207" spans="24:25" x14ac:dyDescent="0.2">
      <c r="X207" s="176"/>
      <c r="Y207" s="300"/>
    </row>
    <row r="208" spans="24:25" x14ac:dyDescent="0.2">
      <c r="X208" s="176"/>
      <c r="Y208" s="300"/>
    </row>
    <row r="209" spans="24:25" x14ac:dyDescent="0.2">
      <c r="X209" s="176"/>
      <c r="Y209" s="300"/>
    </row>
    <row r="210" spans="24:25" x14ac:dyDescent="0.2">
      <c r="X210" s="176"/>
      <c r="Y210" s="300"/>
    </row>
    <row r="211" spans="24:25" x14ac:dyDescent="0.2">
      <c r="X211" s="176"/>
      <c r="Y211" s="300"/>
    </row>
    <row r="212" spans="24:25" x14ac:dyDescent="0.2">
      <c r="X212" s="176"/>
      <c r="Y212" s="300"/>
    </row>
    <row r="213" spans="24:25" x14ac:dyDescent="0.2">
      <c r="X213" s="176"/>
      <c r="Y213" s="300"/>
    </row>
    <row r="214" spans="24:25" x14ac:dyDescent="0.2">
      <c r="X214" s="176"/>
      <c r="Y214" s="300"/>
    </row>
    <row r="215" spans="24:25" x14ac:dyDescent="0.2">
      <c r="X215" s="176"/>
      <c r="Y215" s="300"/>
    </row>
    <row r="216" spans="24:25" x14ac:dyDescent="0.2">
      <c r="X216" s="176"/>
      <c r="Y216" s="300"/>
    </row>
    <row r="217" spans="24:25" x14ac:dyDescent="0.2">
      <c r="X217" s="176"/>
      <c r="Y217" s="300"/>
    </row>
    <row r="218" spans="24:25" x14ac:dyDescent="0.2">
      <c r="X218" s="176"/>
      <c r="Y218" s="300"/>
    </row>
    <row r="219" spans="24:25" x14ac:dyDescent="0.2">
      <c r="X219" s="176"/>
      <c r="Y219" s="300"/>
    </row>
    <row r="220" spans="24:25" x14ac:dyDescent="0.2">
      <c r="X220" s="176"/>
      <c r="Y220" s="300"/>
    </row>
    <row r="221" spans="24:25" x14ac:dyDescent="0.2">
      <c r="X221" s="176"/>
      <c r="Y221" s="300"/>
    </row>
    <row r="222" spans="24:25" x14ac:dyDescent="0.2">
      <c r="X222" s="176"/>
      <c r="Y222" s="300"/>
    </row>
    <row r="223" spans="24:25" x14ac:dyDescent="0.2">
      <c r="X223" s="176"/>
      <c r="Y223" s="300"/>
    </row>
    <row r="224" spans="24:25" x14ac:dyDescent="0.2">
      <c r="X224" s="176"/>
      <c r="Y224" s="300"/>
    </row>
    <row r="225" spans="24:25" x14ac:dyDescent="0.2">
      <c r="X225" s="176"/>
      <c r="Y225" s="300"/>
    </row>
    <row r="226" spans="24:25" x14ac:dyDescent="0.2">
      <c r="X226" s="176"/>
      <c r="Y226" s="300"/>
    </row>
    <row r="227" spans="24:25" x14ac:dyDescent="0.2">
      <c r="X227" s="176"/>
      <c r="Y227" s="300"/>
    </row>
    <row r="228" spans="24:25" x14ac:dyDescent="0.2">
      <c r="X228" s="176"/>
      <c r="Y228" s="300"/>
    </row>
    <row r="229" spans="24:25" x14ac:dyDescent="0.2">
      <c r="X229" s="176"/>
      <c r="Y229" s="300"/>
    </row>
    <row r="230" spans="24:25" x14ac:dyDescent="0.2">
      <c r="X230" s="176"/>
      <c r="Y230" s="300"/>
    </row>
    <row r="231" spans="24:25" x14ac:dyDescent="0.2">
      <c r="X231" s="176"/>
      <c r="Y231" s="300"/>
    </row>
    <row r="232" spans="24:25" x14ac:dyDescent="0.2">
      <c r="X232" s="176"/>
      <c r="Y232" s="300"/>
    </row>
    <row r="233" spans="24:25" x14ac:dyDescent="0.2">
      <c r="X233" s="176"/>
      <c r="Y233" s="300"/>
    </row>
    <row r="234" spans="24:25" x14ac:dyDescent="0.2">
      <c r="X234" s="176"/>
      <c r="Y234" s="300"/>
    </row>
    <row r="235" spans="24:25" x14ac:dyDescent="0.2">
      <c r="X235" s="176"/>
      <c r="Y235" s="300"/>
    </row>
    <row r="236" spans="24:25" x14ac:dyDescent="0.2">
      <c r="X236" s="176"/>
      <c r="Y236" s="300"/>
    </row>
    <row r="237" spans="24:25" x14ac:dyDescent="0.2">
      <c r="X237" s="176"/>
      <c r="Y237" s="300"/>
    </row>
    <row r="238" spans="24:25" x14ac:dyDescent="0.2">
      <c r="X238" s="176"/>
      <c r="Y238" s="300"/>
    </row>
    <row r="239" spans="24:25" x14ac:dyDescent="0.2">
      <c r="X239" s="176"/>
      <c r="Y239" s="300"/>
    </row>
    <row r="240" spans="24:25" x14ac:dyDescent="0.2">
      <c r="X240" s="176"/>
      <c r="Y240" s="300"/>
    </row>
    <row r="241" spans="24:25" x14ac:dyDescent="0.2">
      <c r="X241" s="176"/>
      <c r="Y241" s="300"/>
    </row>
    <row r="242" spans="24:25" x14ac:dyDescent="0.2">
      <c r="X242" s="176"/>
      <c r="Y242" s="300"/>
    </row>
    <row r="243" spans="24:25" x14ac:dyDescent="0.2">
      <c r="X243" s="176"/>
      <c r="Y243" s="300"/>
    </row>
    <row r="244" spans="24:25" x14ac:dyDescent="0.2">
      <c r="X244" s="176"/>
      <c r="Y244" s="300"/>
    </row>
    <row r="245" spans="24:25" x14ac:dyDescent="0.2">
      <c r="X245" s="176"/>
      <c r="Y245" s="300"/>
    </row>
    <row r="246" spans="24:25" x14ac:dyDescent="0.2">
      <c r="X246" s="176"/>
      <c r="Y246" s="300"/>
    </row>
    <row r="247" spans="24:25" x14ac:dyDescent="0.2">
      <c r="X247" s="176"/>
      <c r="Y247" s="300"/>
    </row>
    <row r="248" spans="24:25" x14ac:dyDescent="0.2">
      <c r="X248" s="176"/>
      <c r="Y248" s="300"/>
    </row>
    <row r="249" spans="24:25" x14ac:dyDescent="0.2">
      <c r="X249" s="176"/>
      <c r="Y249" s="300"/>
    </row>
    <row r="250" spans="24:25" x14ac:dyDescent="0.2">
      <c r="X250" s="176"/>
      <c r="Y250" s="300"/>
    </row>
    <row r="251" spans="24:25" x14ac:dyDescent="0.2">
      <c r="X251" s="176"/>
      <c r="Y251" s="300"/>
    </row>
    <row r="252" spans="24:25" x14ac:dyDescent="0.2">
      <c r="X252" s="176"/>
      <c r="Y252" s="300"/>
    </row>
    <row r="253" spans="24:25" x14ac:dyDescent="0.2">
      <c r="X253" s="176"/>
      <c r="Y253" s="300"/>
    </row>
    <row r="254" spans="24:25" x14ac:dyDescent="0.2">
      <c r="X254" s="176"/>
      <c r="Y254" s="300"/>
    </row>
    <row r="255" spans="24:25" x14ac:dyDescent="0.2">
      <c r="X255" s="176"/>
      <c r="Y255" s="300"/>
    </row>
    <row r="256" spans="24:25" x14ac:dyDescent="0.2">
      <c r="X256" s="176"/>
      <c r="Y256" s="300"/>
    </row>
    <row r="257" spans="24:25" x14ac:dyDescent="0.2">
      <c r="X257" s="176"/>
      <c r="Y257" s="300"/>
    </row>
    <row r="258" spans="24:25" x14ac:dyDescent="0.2">
      <c r="X258" s="176"/>
      <c r="Y258" s="300"/>
    </row>
    <row r="259" spans="24:25" x14ac:dyDescent="0.2">
      <c r="X259" s="176"/>
      <c r="Y259" s="300"/>
    </row>
    <row r="260" spans="24:25" x14ac:dyDescent="0.2">
      <c r="X260" s="176"/>
      <c r="Y260" s="300"/>
    </row>
    <row r="261" spans="24:25" x14ac:dyDescent="0.2">
      <c r="X261" s="176"/>
      <c r="Y261" s="300"/>
    </row>
    <row r="262" spans="24:25" x14ac:dyDescent="0.2">
      <c r="X262" s="176"/>
      <c r="Y262" s="300"/>
    </row>
    <row r="263" spans="24:25" x14ac:dyDescent="0.2">
      <c r="X263" s="176"/>
      <c r="Y263" s="300"/>
    </row>
    <row r="264" spans="24:25" x14ac:dyDescent="0.2">
      <c r="X264" s="176"/>
      <c r="Y264" s="300"/>
    </row>
    <row r="265" spans="24:25" x14ac:dyDescent="0.2">
      <c r="X265" s="176"/>
      <c r="Y265" s="300"/>
    </row>
    <row r="266" spans="24:25" x14ac:dyDescent="0.2">
      <c r="X266" s="176"/>
      <c r="Y266" s="300"/>
    </row>
    <row r="267" spans="24:25" x14ac:dyDescent="0.2">
      <c r="X267" s="176"/>
      <c r="Y267" s="300"/>
    </row>
    <row r="268" spans="24:25" x14ac:dyDescent="0.2">
      <c r="X268" s="176"/>
      <c r="Y268" s="300"/>
    </row>
    <row r="269" spans="24:25" x14ac:dyDescent="0.2">
      <c r="X269" s="176"/>
      <c r="Y269" s="300"/>
    </row>
    <row r="270" spans="24:25" x14ac:dyDescent="0.2">
      <c r="X270" s="176"/>
      <c r="Y270" s="300"/>
    </row>
    <row r="271" spans="24:25" x14ac:dyDescent="0.2">
      <c r="X271" s="176"/>
      <c r="Y271" s="300"/>
    </row>
    <row r="272" spans="24:25" x14ac:dyDescent="0.2">
      <c r="X272" s="176"/>
      <c r="Y272" s="300"/>
    </row>
    <row r="273" spans="24:25" x14ac:dyDescent="0.2">
      <c r="X273" s="176"/>
      <c r="Y273" s="300"/>
    </row>
    <row r="274" spans="24:25" x14ac:dyDescent="0.2">
      <c r="X274" s="176"/>
      <c r="Y274" s="300"/>
    </row>
    <row r="275" spans="24:25" x14ac:dyDescent="0.2">
      <c r="X275" s="176"/>
      <c r="Y275" s="300"/>
    </row>
    <row r="276" spans="24:25" x14ac:dyDescent="0.2">
      <c r="X276" s="176"/>
      <c r="Y276" s="300"/>
    </row>
    <row r="277" spans="24:25" x14ac:dyDescent="0.2">
      <c r="X277" s="176"/>
      <c r="Y277" s="300"/>
    </row>
    <row r="278" spans="24:25" x14ac:dyDescent="0.2">
      <c r="X278" s="176"/>
      <c r="Y278" s="300"/>
    </row>
    <row r="279" spans="24:25" x14ac:dyDescent="0.2">
      <c r="X279" s="176"/>
      <c r="Y279" s="300"/>
    </row>
    <row r="280" spans="24:25" x14ac:dyDescent="0.2">
      <c r="X280" s="176"/>
      <c r="Y280" s="300"/>
    </row>
    <row r="281" spans="24:25" x14ac:dyDescent="0.2">
      <c r="X281" s="176"/>
      <c r="Y281" s="300"/>
    </row>
    <row r="282" spans="24:25" x14ac:dyDescent="0.2">
      <c r="X282" s="176"/>
      <c r="Y282" s="300"/>
    </row>
    <row r="283" spans="24:25" x14ac:dyDescent="0.2">
      <c r="X283" s="176"/>
      <c r="Y283" s="300"/>
    </row>
    <row r="284" spans="24:25" x14ac:dyDescent="0.2">
      <c r="X284" s="176"/>
      <c r="Y284" s="300"/>
    </row>
    <row r="285" spans="24:25" x14ac:dyDescent="0.2">
      <c r="X285" s="176"/>
      <c r="Y285" s="300"/>
    </row>
    <row r="286" spans="24:25" x14ac:dyDescent="0.2">
      <c r="X286" s="176"/>
      <c r="Y286" s="300"/>
    </row>
    <row r="287" spans="24:25" x14ac:dyDescent="0.2">
      <c r="X287" s="176"/>
      <c r="Y287" s="300"/>
    </row>
    <row r="288" spans="24:25" x14ac:dyDescent="0.2">
      <c r="X288" s="176"/>
      <c r="Y288" s="300"/>
    </row>
    <row r="289" spans="24:25" x14ac:dyDescent="0.2">
      <c r="X289" s="176"/>
      <c r="Y289" s="300"/>
    </row>
    <row r="290" spans="24:25" x14ac:dyDescent="0.2">
      <c r="X290" s="176"/>
      <c r="Y290" s="300"/>
    </row>
    <row r="291" spans="24:25" x14ac:dyDescent="0.2">
      <c r="X291" s="176"/>
      <c r="Y291" s="300"/>
    </row>
    <row r="292" spans="24:25" x14ac:dyDescent="0.2">
      <c r="X292" s="176"/>
      <c r="Y292" s="300"/>
    </row>
    <row r="293" spans="24:25" x14ac:dyDescent="0.2">
      <c r="X293" s="176"/>
      <c r="Y293" s="300"/>
    </row>
    <row r="294" spans="24:25" x14ac:dyDescent="0.2">
      <c r="X294" s="176"/>
      <c r="Y294" s="300"/>
    </row>
    <row r="295" spans="24:25" x14ac:dyDescent="0.2">
      <c r="X295" s="176"/>
      <c r="Y295" s="300"/>
    </row>
    <row r="296" spans="24:25" x14ac:dyDescent="0.2">
      <c r="X296" s="176"/>
      <c r="Y296" s="300"/>
    </row>
    <row r="297" spans="24:25" x14ac:dyDescent="0.2">
      <c r="X297" s="176"/>
      <c r="Y297" s="300"/>
    </row>
    <row r="298" spans="24:25" x14ac:dyDescent="0.2">
      <c r="X298" s="176"/>
      <c r="Y298" s="300"/>
    </row>
    <row r="299" spans="24:25" x14ac:dyDescent="0.2">
      <c r="X299" s="176"/>
      <c r="Y299" s="300"/>
    </row>
    <row r="300" spans="24:25" x14ac:dyDescent="0.2">
      <c r="X300" s="176"/>
      <c r="Y300" s="300"/>
    </row>
    <row r="301" spans="24:25" x14ac:dyDescent="0.2">
      <c r="X301" s="176"/>
      <c r="Y301" s="300"/>
    </row>
    <row r="302" spans="24:25" x14ac:dyDescent="0.2">
      <c r="X302" s="176"/>
      <c r="Y302" s="300"/>
    </row>
    <row r="303" spans="24:25" x14ac:dyDescent="0.2">
      <c r="X303" s="176"/>
      <c r="Y303" s="300"/>
    </row>
    <row r="304" spans="24:25" x14ac:dyDescent="0.2">
      <c r="X304" s="176"/>
      <c r="Y304" s="300"/>
    </row>
    <row r="305" spans="24:25" x14ac:dyDescent="0.2">
      <c r="X305" s="176"/>
      <c r="Y305" s="300"/>
    </row>
    <row r="306" spans="24:25" x14ac:dyDescent="0.2">
      <c r="X306" s="176"/>
      <c r="Y306" s="300"/>
    </row>
    <row r="307" spans="24:25" x14ac:dyDescent="0.2">
      <c r="X307" s="176"/>
      <c r="Y307" s="300"/>
    </row>
    <row r="308" spans="24:25" x14ac:dyDescent="0.2">
      <c r="X308" s="176"/>
      <c r="Y308" s="300"/>
    </row>
    <row r="309" spans="24:25" x14ac:dyDescent="0.2">
      <c r="X309" s="176"/>
      <c r="Y309" s="300"/>
    </row>
    <row r="310" spans="24:25" x14ac:dyDescent="0.2">
      <c r="X310" s="176"/>
      <c r="Y310" s="300"/>
    </row>
    <row r="311" spans="24:25" x14ac:dyDescent="0.2">
      <c r="X311" s="176"/>
      <c r="Y311" s="300"/>
    </row>
    <row r="312" spans="24:25" x14ac:dyDescent="0.2">
      <c r="X312" s="176"/>
      <c r="Y312" s="300"/>
    </row>
    <row r="313" spans="24:25" x14ac:dyDescent="0.2">
      <c r="X313" s="176"/>
      <c r="Y313" s="300"/>
    </row>
    <row r="314" spans="24:25" x14ac:dyDescent="0.2">
      <c r="X314" s="176"/>
      <c r="Y314" s="300"/>
    </row>
    <row r="315" spans="24:25" x14ac:dyDescent="0.2">
      <c r="X315" s="176"/>
      <c r="Y315" s="300"/>
    </row>
    <row r="316" spans="24:25" x14ac:dyDescent="0.2">
      <c r="X316" s="176"/>
      <c r="Y316" s="300"/>
    </row>
    <row r="317" spans="24:25" x14ac:dyDescent="0.2">
      <c r="X317" s="176"/>
      <c r="Y317" s="300"/>
    </row>
    <row r="318" spans="24:25" x14ac:dyDescent="0.2">
      <c r="X318" s="176"/>
      <c r="Y318" s="300"/>
    </row>
    <row r="319" spans="24:25" x14ac:dyDescent="0.2">
      <c r="X319" s="176"/>
      <c r="Y319" s="300"/>
    </row>
    <row r="320" spans="24:25" x14ac:dyDescent="0.2">
      <c r="X320" s="176"/>
      <c r="Y320" s="300"/>
    </row>
    <row r="321" spans="24:25" x14ac:dyDescent="0.2">
      <c r="X321" s="176"/>
      <c r="Y321" s="300"/>
    </row>
    <row r="322" spans="24:25" x14ac:dyDescent="0.2">
      <c r="X322" s="176"/>
      <c r="Y322" s="300"/>
    </row>
    <row r="323" spans="24:25" x14ac:dyDescent="0.2">
      <c r="X323" s="176"/>
      <c r="Y323" s="300"/>
    </row>
    <row r="324" spans="24:25" x14ac:dyDescent="0.2">
      <c r="X324" s="176"/>
      <c r="Y324" s="300"/>
    </row>
    <row r="325" spans="24:25" x14ac:dyDescent="0.2">
      <c r="X325" s="176"/>
      <c r="Y325" s="300"/>
    </row>
    <row r="326" spans="24:25" x14ac:dyDescent="0.2">
      <c r="X326" s="176"/>
      <c r="Y326" s="300"/>
    </row>
    <row r="327" spans="24:25" x14ac:dyDescent="0.2">
      <c r="X327" s="176"/>
      <c r="Y327" s="300"/>
    </row>
    <row r="328" spans="24:25" x14ac:dyDescent="0.2">
      <c r="X328" s="176"/>
      <c r="Y328" s="300"/>
    </row>
    <row r="329" spans="24:25" x14ac:dyDescent="0.2">
      <c r="X329" s="176"/>
      <c r="Y329" s="300"/>
    </row>
    <row r="330" spans="24:25" x14ac:dyDescent="0.2">
      <c r="X330" s="176"/>
      <c r="Y330" s="300"/>
    </row>
    <row r="331" spans="24:25" x14ac:dyDescent="0.2">
      <c r="X331" s="176"/>
      <c r="Y331" s="300"/>
    </row>
    <row r="332" spans="24:25" x14ac:dyDescent="0.2">
      <c r="X332" s="176"/>
      <c r="Y332" s="300"/>
    </row>
    <row r="333" spans="24:25" x14ac:dyDescent="0.2">
      <c r="X333" s="176"/>
      <c r="Y333" s="300"/>
    </row>
    <row r="334" spans="24:25" x14ac:dyDescent="0.2">
      <c r="X334" s="176"/>
      <c r="Y334" s="300"/>
    </row>
    <row r="335" spans="24:25" x14ac:dyDescent="0.2">
      <c r="X335" s="176"/>
      <c r="Y335" s="300"/>
    </row>
    <row r="336" spans="24:25" x14ac:dyDescent="0.2">
      <c r="X336" s="176"/>
      <c r="Y336" s="300"/>
    </row>
    <row r="337" spans="24:25" x14ac:dyDescent="0.2">
      <c r="X337" s="176"/>
      <c r="Y337" s="300"/>
    </row>
    <row r="338" spans="24:25" x14ac:dyDescent="0.2">
      <c r="X338" s="176"/>
      <c r="Y338" s="300"/>
    </row>
    <row r="339" spans="24:25" x14ac:dyDescent="0.2">
      <c r="X339" s="176"/>
      <c r="Y339" s="300"/>
    </row>
    <row r="340" spans="24:25" x14ac:dyDescent="0.2">
      <c r="X340" s="176"/>
      <c r="Y340" s="300"/>
    </row>
    <row r="341" spans="24:25" x14ac:dyDescent="0.2">
      <c r="X341" s="176"/>
      <c r="Y341" s="300"/>
    </row>
    <row r="342" spans="24:25" x14ac:dyDescent="0.2">
      <c r="X342" s="176"/>
      <c r="Y342" s="300"/>
    </row>
    <row r="343" spans="24:25" x14ac:dyDescent="0.2">
      <c r="X343" s="176"/>
      <c r="Y343" s="300"/>
    </row>
    <row r="344" spans="24:25" x14ac:dyDescent="0.2">
      <c r="X344" s="176"/>
      <c r="Y344" s="300"/>
    </row>
    <row r="345" spans="24:25" x14ac:dyDescent="0.2">
      <c r="X345" s="176"/>
      <c r="Y345" s="300"/>
    </row>
    <row r="346" spans="24:25" x14ac:dyDescent="0.2">
      <c r="X346" s="176"/>
      <c r="Y346" s="300"/>
    </row>
    <row r="347" spans="24:25" x14ac:dyDescent="0.2">
      <c r="X347" s="176"/>
      <c r="Y347" s="300"/>
    </row>
    <row r="348" spans="24:25" x14ac:dyDescent="0.2">
      <c r="X348" s="176"/>
      <c r="Y348" s="300"/>
    </row>
    <row r="349" spans="24:25" x14ac:dyDescent="0.2">
      <c r="X349" s="176"/>
      <c r="Y349" s="300"/>
    </row>
    <row r="350" spans="24:25" x14ac:dyDescent="0.2">
      <c r="X350" s="176"/>
      <c r="Y350" s="300"/>
    </row>
    <row r="351" spans="24:25" x14ac:dyDescent="0.2">
      <c r="X351" s="176"/>
      <c r="Y351" s="300"/>
    </row>
    <row r="352" spans="24:25" x14ac:dyDescent="0.2">
      <c r="X352" s="176"/>
      <c r="Y352" s="300"/>
    </row>
    <row r="353" spans="24:25" x14ac:dyDescent="0.2">
      <c r="X353" s="176"/>
      <c r="Y353" s="300"/>
    </row>
    <row r="354" spans="24:25" x14ac:dyDescent="0.2">
      <c r="X354" s="176"/>
      <c r="Y354" s="300"/>
    </row>
    <row r="355" spans="24:25" x14ac:dyDescent="0.2">
      <c r="X355" s="176"/>
      <c r="Y355" s="300"/>
    </row>
    <row r="356" spans="24:25" x14ac:dyDescent="0.2">
      <c r="X356" s="176"/>
      <c r="Y356" s="300"/>
    </row>
    <row r="357" spans="24:25" x14ac:dyDescent="0.2">
      <c r="X357" s="176"/>
      <c r="Y357" s="300"/>
    </row>
    <row r="358" spans="24:25" x14ac:dyDescent="0.2">
      <c r="X358" s="176"/>
      <c r="Y358" s="300"/>
    </row>
    <row r="359" spans="24:25" x14ac:dyDescent="0.2">
      <c r="X359" s="176"/>
      <c r="Y359" s="300"/>
    </row>
    <row r="360" spans="24:25" x14ac:dyDescent="0.2">
      <c r="X360" s="176"/>
      <c r="Y360" s="300"/>
    </row>
    <row r="361" spans="24:25" x14ac:dyDescent="0.2">
      <c r="X361" s="176"/>
      <c r="Y361" s="300"/>
    </row>
    <row r="362" spans="24:25" x14ac:dyDescent="0.2">
      <c r="X362" s="176"/>
      <c r="Y362" s="300"/>
    </row>
    <row r="363" spans="24:25" x14ac:dyDescent="0.2">
      <c r="X363" s="176"/>
      <c r="Y363" s="300"/>
    </row>
    <row r="364" spans="24:25" x14ac:dyDescent="0.2">
      <c r="X364" s="176"/>
      <c r="Y364" s="300"/>
    </row>
    <row r="365" spans="24:25" x14ac:dyDescent="0.2">
      <c r="X365" s="176"/>
      <c r="Y365" s="300"/>
    </row>
    <row r="366" spans="24:25" x14ac:dyDescent="0.2">
      <c r="X366" s="176"/>
      <c r="Y366" s="300"/>
    </row>
    <row r="367" spans="24:25" x14ac:dyDescent="0.2">
      <c r="X367" s="176"/>
      <c r="Y367" s="300"/>
    </row>
    <row r="368" spans="24:25" x14ac:dyDescent="0.2">
      <c r="X368" s="176"/>
      <c r="Y368" s="300"/>
    </row>
    <row r="369" spans="24:25" x14ac:dyDescent="0.2">
      <c r="X369" s="176"/>
      <c r="Y369" s="300"/>
    </row>
    <row r="370" spans="24:25" x14ac:dyDescent="0.2">
      <c r="X370" s="176"/>
      <c r="Y370" s="300"/>
    </row>
    <row r="371" spans="24:25" x14ac:dyDescent="0.2">
      <c r="X371" s="176"/>
      <c r="Y371" s="300"/>
    </row>
    <row r="372" spans="24:25" x14ac:dyDescent="0.2">
      <c r="X372" s="176"/>
      <c r="Y372" s="300"/>
    </row>
    <row r="373" spans="24:25" x14ac:dyDescent="0.2">
      <c r="X373" s="176"/>
      <c r="Y373" s="300"/>
    </row>
    <row r="374" spans="24:25" x14ac:dyDescent="0.2">
      <c r="X374" s="176"/>
      <c r="Y374" s="300"/>
    </row>
    <row r="375" spans="24:25" x14ac:dyDescent="0.2">
      <c r="X375" s="176"/>
      <c r="Y375" s="300"/>
    </row>
    <row r="376" spans="24:25" x14ac:dyDescent="0.2">
      <c r="X376" s="176"/>
      <c r="Y376" s="300"/>
    </row>
    <row r="377" spans="24:25" x14ac:dyDescent="0.2">
      <c r="X377" s="176"/>
      <c r="Y377" s="300"/>
    </row>
    <row r="378" spans="24:25" x14ac:dyDescent="0.2">
      <c r="X378" s="176"/>
      <c r="Y378" s="300"/>
    </row>
    <row r="379" spans="24:25" x14ac:dyDescent="0.2">
      <c r="X379" s="176"/>
      <c r="Y379" s="300"/>
    </row>
    <row r="380" spans="24:25" x14ac:dyDescent="0.2">
      <c r="X380" s="176"/>
      <c r="Y380" s="300"/>
    </row>
    <row r="381" spans="24:25" x14ac:dyDescent="0.2">
      <c r="X381" s="176"/>
      <c r="Y381" s="300"/>
    </row>
    <row r="382" spans="24:25" x14ac:dyDescent="0.2">
      <c r="X382" s="176"/>
      <c r="Y382" s="300"/>
    </row>
    <row r="383" spans="24:25" x14ac:dyDescent="0.2">
      <c r="X383" s="176"/>
      <c r="Y383" s="300"/>
    </row>
    <row r="384" spans="24:25" x14ac:dyDescent="0.2">
      <c r="X384" s="176"/>
      <c r="Y384" s="300"/>
    </row>
    <row r="385" spans="24:25" x14ac:dyDescent="0.2">
      <c r="X385" s="176"/>
      <c r="Y385" s="300"/>
    </row>
    <row r="386" spans="24:25" x14ac:dyDescent="0.2">
      <c r="X386" s="176"/>
      <c r="Y386" s="300"/>
    </row>
    <row r="387" spans="24:25" x14ac:dyDescent="0.2">
      <c r="X387" s="176"/>
      <c r="Y387" s="300"/>
    </row>
    <row r="388" spans="24:25" x14ac:dyDescent="0.2">
      <c r="X388" s="176"/>
      <c r="Y388" s="300"/>
    </row>
    <row r="389" spans="24:25" x14ac:dyDescent="0.2">
      <c r="X389" s="176"/>
      <c r="Y389" s="300"/>
    </row>
    <row r="390" spans="24:25" x14ac:dyDescent="0.2">
      <c r="X390" s="176"/>
      <c r="Y390" s="300"/>
    </row>
    <row r="391" spans="24:25" x14ac:dyDescent="0.2">
      <c r="X391" s="176"/>
      <c r="Y391" s="300"/>
    </row>
    <row r="392" spans="24:25" x14ac:dyDescent="0.2">
      <c r="X392" s="176"/>
      <c r="Y392" s="300"/>
    </row>
    <row r="393" spans="24:25" x14ac:dyDescent="0.2">
      <c r="X393" s="176"/>
      <c r="Y393" s="300"/>
    </row>
    <row r="394" spans="24:25" x14ac:dyDescent="0.2">
      <c r="X394" s="176"/>
      <c r="Y394" s="300"/>
    </row>
    <row r="395" spans="24:25" x14ac:dyDescent="0.2">
      <c r="X395" s="176"/>
      <c r="Y395" s="300"/>
    </row>
    <row r="396" spans="24:25" x14ac:dyDescent="0.2">
      <c r="X396" s="176"/>
      <c r="Y396" s="300"/>
    </row>
    <row r="397" spans="24:25" x14ac:dyDescent="0.2">
      <c r="X397" s="176"/>
      <c r="Y397" s="300"/>
    </row>
    <row r="398" spans="24:25" x14ac:dyDescent="0.2">
      <c r="X398" s="176"/>
      <c r="Y398" s="300"/>
    </row>
    <row r="399" spans="24:25" x14ac:dyDescent="0.2">
      <c r="X399" s="176"/>
      <c r="Y399" s="300"/>
    </row>
    <row r="400" spans="24:25" x14ac:dyDescent="0.2">
      <c r="X400" s="176"/>
      <c r="Y400" s="300"/>
    </row>
    <row r="401" spans="24:25" x14ac:dyDescent="0.2">
      <c r="X401" s="176"/>
      <c r="Y401" s="300"/>
    </row>
    <row r="402" spans="24:25" x14ac:dyDescent="0.2">
      <c r="X402" s="176"/>
      <c r="Y402" s="300"/>
    </row>
    <row r="403" spans="24:25" x14ac:dyDescent="0.2">
      <c r="X403" s="176"/>
      <c r="Y403" s="300"/>
    </row>
    <row r="404" spans="24:25" x14ac:dyDescent="0.2">
      <c r="X404" s="176"/>
      <c r="Y404" s="300"/>
    </row>
    <row r="405" spans="24:25" x14ac:dyDescent="0.2">
      <c r="X405" s="176"/>
      <c r="Y405" s="300"/>
    </row>
    <row r="406" spans="24:25" x14ac:dyDescent="0.2">
      <c r="X406" s="176"/>
      <c r="Y406" s="300"/>
    </row>
    <row r="407" spans="24:25" x14ac:dyDescent="0.2">
      <c r="X407" s="176"/>
      <c r="Y407" s="300"/>
    </row>
    <row r="408" spans="24:25" x14ac:dyDescent="0.2">
      <c r="X408" s="176"/>
      <c r="Y408" s="300"/>
    </row>
    <row r="409" spans="24:25" x14ac:dyDescent="0.2">
      <c r="X409" s="176"/>
      <c r="Y409" s="300"/>
    </row>
    <row r="410" spans="24:25" x14ac:dyDescent="0.2">
      <c r="X410" s="176"/>
      <c r="Y410" s="300"/>
    </row>
    <row r="411" spans="24:25" x14ac:dyDescent="0.2">
      <c r="X411" s="176"/>
      <c r="Y411" s="300"/>
    </row>
    <row r="412" spans="24:25" x14ac:dyDescent="0.2">
      <c r="X412" s="176"/>
      <c r="Y412" s="300"/>
    </row>
    <row r="413" spans="24:25" x14ac:dyDescent="0.2">
      <c r="X413" s="176"/>
      <c r="Y413" s="300"/>
    </row>
    <row r="414" spans="24:25" x14ac:dyDescent="0.2">
      <c r="X414" s="176"/>
      <c r="Y414" s="300"/>
    </row>
    <row r="415" spans="24:25" x14ac:dyDescent="0.2">
      <c r="X415" s="176"/>
      <c r="Y415" s="300"/>
    </row>
    <row r="416" spans="24:25" x14ac:dyDescent="0.2">
      <c r="X416" s="176"/>
      <c r="Y416" s="300"/>
    </row>
    <row r="417" spans="24:25" x14ac:dyDescent="0.2">
      <c r="X417" s="176"/>
      <c r="Y417" s="300"/>
    </row>
    <row r="418" spans="24:25" x14ac:dyDescent="0.2">
      <c r="X418" s="176"/>
      <c r="Y418" s="300"/>
    </row>
    <row r="419" spans="24:25" x14ac:dyDescent="0.2">
      <c r="X419" s="176"/>
      <c r="Y419" s="300"/>
    </row>
    <row r="420" spans="24:25" x14ac:dyDescent="0.2">
      <c r="X420" s="176"/>
      <c r="Y420" s="300"/>
    </row>
    <row r="421" spans="24:25" x14ac:dyDescent="0.2">
      <c r="X421" s="176"/>
      <c r="Y421" s="300"/>
    </row>
    <row r="422" spans="24:25" x14ac:dyDescent="0.2">
      <c r="X422" s="176"/>
      <c r="Y422" s="300"/>
    </row>
    <row r="423" spans="24:25" x14ac:dyDescent="0.2">
      <c r="X423" s="176"/>
      <c r="Y423" s="300"/>
    </row>
    <row r="424" spans="24:25" x14ac:dyDescent="0.2">
      <c r="X424" s="176"/>
      <c r="Y424" s="300"/>
    </row>
    <row r="425" spans="24:25" x14ac:dyDescent="0.2">
      <c r="X425" s="176"/>
      <c r="Y425" s="300"/>
    </row>
    <row r="426" spans="24:25" x14ac:dyDescent="0.2">
      <c r="X426" s="176"/>
      <c r="Y426" s="300"/>
    </row>
    <row r="427" spans="24:25" x14ac:dyDescent="0.2">
      <c r="X427" s="176"/>
      <c r="Y427" s="300"/>
    </row>
    <row r="428" spans="24:25" x14ac:dyDescent="0.2">
      <c r="X428" s="176"/>
      <c r="Y428" s="300"/>
    </row>
    <row r="429" spans="24:25" x14ac:dyDescent="0.2">
      <c r="X429" s="176"/>
      <c r="Y429" s="300"/>
    </row>
    <row r="430" spans="24:25" x14ac:dyDescent="0.2">
      <c r="X430" s="176"/>
      <c r="Y430" s="300"/>
    </row>
    <row r="431" spans="24:25" x14ac:dyDescent="0.2">
      <c r="X431" s="176"/>
      <c r="Y431" s="300"/>
    </row>
    <row r="432" spans="24:25" x14ac:dyDescent="0.2">
      <c r="X432" s="176"/>
      <c r="Y432" s="300"/>
    </row>
    <row r="433" spans="24:25" x14ac:dyDescent="0.2">
      <c r="X433" s="176"/>
      <c r="Y433" s="300"/>
    </row>
    <row r="434" spans="24:25" x14ac:dyDescent="0.2">
      <c r="X434" s="176"/>
      <c r="Y434" s="300"/>
    </row>
    <row r="435" spans="24:25" x14ac:dyDescent="0.2">
      <c r="X435" s="176"/>
      <c r="Y435" s="300"/>
    </row>
    <row r="436" spans="24:25" x14ac:dyDescent="0.2">
      <c r="X436" s="176"/>
      <c r="Y436" s="300"/>
    </row>
    <row r="437" spans="24:25" x14ac:dyDescent="0.2">
      <c r="X437" s="176"/>
      <c r="Y437" s="300"/>
    </row>
    <row r="438" spans="24:25" x14ac:dyDescent="0.2">
      <c r="X438" s="176"/>
      <c r="Y438" s="300"/>
    </row>
    <row r="439" spans="24:25" x14ac:dyDescent="0.2">
      <c r="X439" s="176"/>
      <c r="Y439" s="300"/>
    </row>
    <row r="440" spans="24:25" x14ac:dyDescent="0.2">
      <c r="X440" s="176"/>
      <c r="Y440" s="300"/>
    </row>
    <row r="441" spans="24:25" x14ac:dyDescent="0.2">
      <c r="X441" s="176"/>
      <c r="Y441" s="300"/>
    </row>
    <row r="442" spans="24:25" x14ac:dyDescent="0.2">
      <c r="X442" s="176"/>
      <c r="Y442" s="300"/>
    </row>
    <row r="443" spans="24:25" x14ac:dyDescent="0.2">
      <c r="X443" s="176"/>
      <c r="Y443" s="300"/>
    </row>
    <row r="444" spans="24:25" x14ac:dyDescent="0.2">
      <c r="X444" s="176"/>
      <c r="Y444" s="300"/>
    </row>
    <row r="445" spans="24:25" x14ac:dyDescent="0.2">
      <c r="X445" s="176"/>
      <c r="Y445" s="300"/>
    </row>
    <row r="446" spans="24:25" x14ac:dyDescent="0.2">
      <c r="X446" s="176"/>
      <c r="Y446" s="300"/>
    </row>
    <row r="447" spans="24:25" x14ac:dyDescent="0.2">
      <c r="X447" s="176"/>
      <c r="Y447" s="300"/>
    </row>
    <row r="448" spans="24:25" x14ac:dyDescent="0.2">
      <c r="X448" s="176"/>
      <c r="Y448" s="300"/>
    </row>
    <row r="449" spans="24:25" x14ac:dyDescent="0.2">
      <c r="X449" s="176"/>
      <c r="Y449" s="300"/>
    </row>
    <row r="450" spans="24:25" x14ac:dyDescent="0.2">
      <c r="X450" s="176"/>
      <c r="Y450" s="300"/>
    </row>
    <row r="451" spans="24:25" x14ac:dyDescent="0.2">
      <c r="X451" s="176"/>
      <c r="Y451" s="300"/>
    </row>
    <row r="452" spans="24:25" x14ac:dyDescent="0.2">
      <c r="X452" s="176"/>
      <c r="Y452" s="300"/>
    </row>
    <row r="453" spans="24:25" x14ac:dyDescent="0.2">
      <c r="X453" s="176"/>
      <c r="Y453" s="300"/>
    </row>
    <row r="454" spans="24:25" x14ac:dyDescent="0.2">
      <c r="X454" s="176"/>
      <c r="Y454" s="300"/>
    </row>
    <row r="455" spans="24:25" x14ac:dyDescent="0.2">
      <c r="X455" s="176"/>
      <c r="Y455" s="300"/>
    </row>
    <row r="456" spans="24:25" x14ac:dyDescent="0.2">
      <c r="X456" s="176"/>
      <c r="Y456" s="300"/>
    </row>
    <row r="457" spans="24:25" x14ac:dyDescent="0.2">
      <c r="X457" s="176"/>
      <c r="Y457" s="300"/>
    </row>
    <row r="458" spans="24:25" x14ac:dyDescent="0.2">
      <c r="X458" s="176"/>
      <c r="Y458" s="300"/>
    </row>
    <row r="459" spans="24:25" x14ac:dyDescent="0.2">
      <c r="X459" s="176"/>
      <c r="Y459" s="300"/>
    </row>
    <row r="460" spans="24:25" x14ac:dyDescent="0.2">
      <c r="X460" s="176"/>
      <c r="Y460" s="300"/>
    </row>
    <row r="461" spans="24:25" x14ac:dyDescent="0.2">
      <c r="X461" s="176"/>
      <c r="Y461" s="300"/>
    </row>
    <row r="462" spans="24:25" x14ac:dyDescent="0.2">
      <c r="X462" s="176"/>
      <c r="Y462" s="300"/>
    </row>
    <row r="463" spans="24:25" x14ac:dyDescent="0.2">
      <c r="X463" s="176"/>
      <c r="Y463" s="300"/>
    </row>
    <row r="464" spans="24:25" x14ac:dyDescent="0.2">
      <c r="X464" s="176"/>
      <c r="Y464" s="300"/>
    </row>
    <row r="465" spans="24:25" x14ac:dyDescent="0.2">
      <c r="X465" s="176"/>
      <c r="Y465" s="300"/>
    </row>
    <row r="466" spans="24:25" x14ac:dyDescent="0.2">
      <c r="X466" s="176"/>
      <c r="Y466" s="300"/>
    </row>
    <row r="467" spans="24:25" x14ac:dyDescent="0.2">
      <c r="X467" s="176"/>
      <c r="Y467" s="300"/>
    </row>
    <row r="468" spans="24:25" x14ac:dyDescent="0.2">
      <c r="X468" s="176"/>
      <c r="Y468" s="300"/>
    </row>
    <row r="469" spans="24:25" x14ac:dyDescent="0.2">
      <c r="X469" s="176"/>
      <c r="Y469" s="300"/>
    </row>
    <row r="470" spans="24:25" x14ac:dyDescent="0.2">
      <c r="X470" s="176"/>
      <c r="Y470" s="300"/>
    </row>
    <row r="471" spans="24:25" x14ac:dyDescent="0.2">
      <c r="X471" s="176"/>
      <c r="Y471" s="300"/>
    </row>
    <row r="472" spans="24:25" x14ac:dyDescent="0.2">
      <c r="X472" s="176"/>
      <c r="Y472" s="300"/>
    </row>
    <row r="473" spans="24:25" x14ac:dyDescent="0.2">
      <c r="X473" s="176"/>
      <c r="Y473" s="300"/>
    </row>
    <row r="474" spans="24:25" x14ac:dyDescent="0.2">
      <c r="X474" s="176"/>
      <c r="Y474" s="300"/>
    </row>
    <row r="475" spans="24:25" x14ac:dyDescent="0.2">
      <c r="X475" s="176"/>
      <c r="Y475" s="300"/>
    </row>
    <row r="476" spans="24:25" x14ac:dyDescent="0.2">
      <c r="X476" s="176"/>
      <c r="Y476" s="300"/>
    </row>
    <row r="477" spans="24:25" x14ac:dyDescent="0.2">
      <c r="X477" s="176"/>
      <c r="Y477" s="300"/>
    </row>
    <row r="478" spans="24:25" x14ac:dyDescent="0.2">
      <c r="X478" s="176"/>
      <c r="Y478" s="300"/>
    </row>
    <row r="479" spans="24:25" x14ac:dyDescent="0.2">
      <c r="X479" s="176"/>
      <c r="Y479" s="300"/>
    </row>
    <row r="480" spans="24:25" x14ac:dyDescent="0.2">
      <c r="X480" s="176"/>
      <c r="Y480" s="300"/>
    </row>
    <row r="481" spans="24:25" x14ac:dyDescent="0.2">
      <c r="X481" s="176"/>
      <c r="Y481" s="300"/>
    </row>
    <row r="482" spans="24:25" x14ac:dyDescent="0.2">
      <c r="X482" s="176"/>
      <c r="Y482" s="300"/>
    </row>
    <row r="483" spans="24:25" x14ac:dyDescent="0.2">
      <c r="X483" s="176"/>
      <c r="Y483" s="300"/>
    </row>
    <row r="484" spans="24:25" x14ac:dyDescent="0.2">
      <c r="X484" s="176"/>
      <c r="Y484" s="300"/>
    </row>
    <row r="485" spans="24:25" x14ac:dyDescent="0.2">
      <c r="X485" s="176"/>
      <c r="Y485" s="300"/>
    </row>
    <row r="486" spans="24:25" x14ac:dyDescent="0.2">
      <c r="X486" s="176"/>
      <c r="Y486" s="300"/>
    </row>
    <row r="487" spans="24:25" x14ac:dyDescent="0.2">
      <c r="X487" s="176"/>
      <c r="Y487" s="300"/>
    </row>
    <row r="488" spans="24:25" x14ac:dyDescent="0.2">
      <c r="X488" s="176"/>
      <c r="Y488" s="300"/>
    </row>
    <row r="489" spans="24:25" x14ac:dyDescent="0.2">
      <c r="X489" s="176"/>
      <c r="Y489" s="300"/>
    </row>
    <row r="490" spans="24:25" x14ac:dyDescent="0.2">
      <c r="X490" s="176"/>
      <c r="Y490" s="300"/>
    </row>
    <row r="491" spans="24:25" x14ac:dyDescent="0.2">
      <c r="X491" s="176"/>
      <c r="Y491" s="300"/>
    </row>
    <row r="492" spans="24:25" x14ac:dyDescent="0.2">
      <c r="X492" s="176"/>
      <c r="Y492" s="300"/>
    </row>
    <row r="493" spans="24:25" x14ac:dyDescent="0.2">
      <c r="X493" s="176"/>
      <c r="Y493" s="300"/>
    </row>
    <row r="494" spans="24:25" x14ac:dyDescent="0.2">
      <c r="X494" s="176"/>
      <c r="Y494" s="300"/>
    </row>
    <row r="495" spans="24:25" x14ac:dyDescent="0.2">
      <c r="X495" s="176"/>
      <c r="Y495" s="300"/>
    </row>
    <row r="496" spans="24:25" x14ac:dyDescent="0.2">
      <c r="X496" s="176"/>
      <c r="Y496" s="300"/>
    </row>
    <row r="497" spans="24:25" x14ac:dyDescent="0.2">
      <c r="X497" s="176"/>
      <c r="Y497" s="300"/>
    </row>
    <row r="498" spans="24:25" x14ac:dyDescent="0.2">
      <c r="X498" s="176"/>
      <c r="Y498" s="300"/>
    </row>
    <row r="499" spans="24:25" x14ac:dyDescent="0.2">
      <c r="X499" s="176"/>
      <c r="Y499" s="300"/>
    </row>
    <row r="500" spans="24:25" x14ac:dyDescent="0.2">
      <c r="X500" s="176"/>
      <c r="Y500" s="300"/>
    </row>
    <row r="501" spans="24:25" x14ac:dyDescent="0.2">
      <c r="X501" s="176"/>
      <c r="Y501" s="300"/>
    </row>
    <row r="502" spans="24:25" x14ac:dyDescent="0.2">
      <c r="X502" s="176"/>
      <c r="Y502" s="300"/>
    </row>
    <row r="503" spans="24:25" x14ac:dyDescent="0.2">
      <c r="X503" s="176"/>
      <c r="Y503" s="300"/>
    </row>
    <row r="504" spans="24:25" x14ac:dyDescent="0.2">
      <c r="X504" s="176"/>
      <c r="Y504" s="300"/>
    </row>
    <row r="505" spans="24:25" x14ac:dyDescent="0.2">
      <c r="X505" s="176"/>
      <c r="Y505" s="300"/>
    </row>
    <row r="506" spans="24:25" x14ac:dyDescent="0.2">
      <c r="X506" s="176"/>
      <c r="Y506" s="300"/>
    </row>
    <row r="507" spans="24:25" x14ac:dyDescent="0.2">
      <c r="X507" s="176"/>
      <c r="Y507" s="300"/>
    </row>
    <row r="508" spans="24:25" x14ac:dyDescent="0.2">
      <c r="X508" s="176"/>
      <c r="Y508" s="300"/>
    </row>
    <row r="509" spans="24:25" x14ac:dyDescent="0.2">
      <c r="X509" s="176"/>
      <c r="Y509" s="300"/>
    </row>
    <row r="510" spans="24:25" x14ac:dyDescent="0.2">
      <c r="X510" s="176"/>
      <c r="Y510" s="300"/>
    </row>
    <row r="511" spans="24:25" x14ac:dyDescent="0.2">
      <c r="X511" s="176"/>
      <c r="Y511" s="300"/>
    </row>
    <row r="512" spans="24:25" x14ac:dyDescent="0.2">
      <c r="X512" s="176"/>
      <c r="Y512" s="300"/>
    </row>
    <row r="513" spans="24:25" x14ac:dyDescent="0.2">
      <c r="X513" s="176"/>
      <c r="Y513" s="300"/>
    </row>
    <row r="514" spans="24:25" x14ac:dyDescent="0.2">
      <c r="X514" s="176"/>
      <c r="Y514" s="300"/>
    </row>
    <row r="515" spans="24:25" x14ac:dyDescent="0.2">
      <c r="X515" s="176"/>
      <c r="Y515" s="300"/>
    </row>
    <row r="516" spans="24:25" x14ac:dyDescent="0.2">
      <c r="X516" s="176"/>
      <c r="Y516" s="300"/>
    </row>
    <row r="517" spans="24:25" x14ac:dyDescent="0.2">
      <c r="X517" s="176"/>
      <c r="Y517" s="300"/>
    </row>
    <row r="518" spans="24:25" x14ac:dyDescent="0.2">
      <c r="X518" s="176"/>
      <c r="Y518" s="300"/>
    </row>
    <row r="519" spans="24:25" x14ac:dyDescent="0.2">
      <c r="X519" s="176"/>
      <c r="Y519" s="300"/>
    </row>
    <row r="520" spans="24:25" x14ac:dyDescent="0.2">
      <c r="X520" s="176"/>
      <c r="Y520" s="300"/>
    </row>
    <row r="521" spans="24:25" x14ac:dyDescent="0.2">
      <c r="X521" s="176"/>
      <c r="Y521" s="300"/>
    </row>
    <row r="522" spans="24:25" x14ac:dyDescent="0.2">
      <c r="X522" s="176"/>
      <c r="Y522" s="300"/>
    </row>
    <row r="523" spans="24:25" x14ac:dyDescent="0.2">
      <c r="X523" s="176"/>
      <c r="Y523" s="300"/>
    </row>
    <row r="524" spans="24:25" x14ac:dyDescent="0.2">
      <c r="X524" s="176"/>
      <c r="Y524" s="300"/>
    </row>
    <row r="525" spans="24:25" x14ac:dyDescent="0.2">
      <c r="X525" s="176"/>
      <c r="Y525" s="300"/>
    </row>
    <row r="526" spans="24:25" x14ac:dyDescent="0.2">
      <c r="X526" s="176"/>
      <c r="Y526" s="300"/>
    </row>
    <row r="527" spans="24:25" x14ac:dyDescent="0.2">
      <c r="X527" s="176"/>
      <c r="Y527" s="300"/>
    </row>
    <row r="528" spans="24:25" x14ac:dyDescent="0.2">
      <c r="X528" s="176"/>
      <c r="Y528" s="300"/>
    </row>
    <row r="529" spans="24:25" x14ac:dyDescent="0.2">
      <c r="X529" s="176"/>
      <c r="Y529" s="300"/>
    </row>
    <row r="530" spans="24:25" x14ac:dyDescent="0.2">
      <c r="X530" s="176"/>
      <c r="Y530" s="300"/>
    </row>
    <row r="531" spans="24:25" x14ac:dyDescent="0.2">
      <c r="X531" s="176"/>
      <c r="Y531" s="300"/>
    </row>
    <row r="532" spans="24:25" x14ac:dyDescent="0.2">
      <c r="X532" s="176"/>
      <c r="Y532" s="300"/>
    </row>
    <row r="533" spans="24:25" x14ac:dyDescent="0.2">
      <c r="X533" s="176"/>
      <c r="Y533" s="300"/>
    </row>
    <row r="534" spans="24:25" x14ac:dyDescent="0.2">
      <c r="X534" s="176"/>
      <c r="Y534" s="300"/>
    </row>
    <row r="535" spans="24:25" x14ac:dyDescent="0.2">
      <c r="X535" s="176"/>
      <c r="Y535" s="300"/>
    </row>
    <row r="536" spans="24:25" x14ac:dyDescent="0.2">
      <c r="X536" s="176"/>
      <c r="Y536" s="300"/>
    </row>
    <row r="537" spans="24:25" x14ac:dyDescent="0.2">
      <c r="X537" s="176"/>
      <c r="Y537" s="300"/>
    </row>
    <row r="538" spans="24:25" x14ac:dyDescent="0.2">
      <c r="X538" s="176"/>
      <c r="Y538" s="300"/>
    </row>
    <row r="539" spans="24:25" x14ac:dyDescent="0.2">
      <c r="X539" s="176"/>
      <c r="Y539" s="300"/>
    </row>
    <row r="540" spans="24:25" x14ac:dyDescent="0.2">
      <c r="X540" s="176"/>
      <c r="Y540" s="300"/>
    </row>
    <row r="541" spans="24:25" x14ac:dyDescent="0.2">
      <c r="X541" s="176"/>
      <c r="Y541" s="300"/>
    </row>
    <row r="542" spans="24:25" x14ac:dyDescent="0.2">
      <c r="X542" s="176"/>
      <c r="Y542" s="300"/>
    </row>
    <row r="543" spans="24:25" x14ac:dyDescent="0.2">
      <c r="X543" s="176"/>
      <c r="Y543" s="300"/>
    </row>
    <row r="544" spans="24:25" x14ac:dyDescent="0.2">
      <c r="X544" s="176"/>
      <c r="Y544" s="300"/>
    </row>
    <row r="545" spans="24:25" x14ac:dyDescent="0.2">
      <c r="X545" s="176"/>
      <c r="Y545" s="300"/>
    </row>
    <row r="546" spans="24:25" x14ac:dyDescent="0.2">
      <c r="X546" s="176"/>
      <c r="Y546" s="300"/>
    </row>
    <row r="547" spans="24:25" x14ac:dyDescent="0.2">
      <c r="X547" s="176"/>
      <c r="Y547" s="300"/>
    </row>
    <row r="548" spans="24:25" x14ac:dyDescent="0.2">
      <c r="X548" s="176"/>
      <c r="Y548" s="300"/>
    </row>
    <row r="549" spans="24:25" x14ac:dyDescent="0.2">
      <c r="X549" s="176"/>
      <c r="Y549" s="300"/>
    </row>
    <row r="550" spans="24:25" x14ac:dyDescent="0.2">
      <c r="X550" s="176"/>
      <c r="Y550" s="300"/>
    </row>
    <row r="551" spans="24:25" x14ac:dyDescent="0.2">
      <c r="X551" s="176"/>
      <c r="Y551" s="300"/>
    </row>
    <row r="552" spans="24:25" x14ac:dyDescent="0.2">
      <c r="X552" s="176"/>
      <c r="Y552" s="300"/>
    </row>
    <row r="553" spans="24:25" x14ac:dyDescent="0.2">
      <c r="X553" s="176"/>
      <c r="Y553" s="300"/>
    </row>
    <row r="554" spans="24:25" x14ac:dyDescent="0.2">
      <c r="X554" s="176"/>
      <c r="Y554" s="300"/>
    </row>
    <row r="555" spans="24:25" x14ac:dyDescent="0.2">
      <c r="X555" s="176"/>
      <c r="Y555" s="300"/>
    </row>
    <row r="556" spans="24:25" x14ac:dyDescent="0.2">
      <c r="X556" s="176"/>
      <c r="Y556" s="300"/>
    </row>
    <row r="557" spans="24:25" x14ac:dyDescent="0.2">
      <c r="X557" s="176"/>
      <c r="Y557" s="300"/>
    </row>
    <row r="558" spans="24:25" x14ac:dyDescent="0.2">
      <c r="X558" s="176"/>
      <c r="Y558" s="300"/>
    </row>
    <row r="559" spans="24:25" x14ac:dyDescent="0.2">
      <c r="X559" s="176"/>
      <c r="Y559" s="300"/>
    </row>
    <row r="560" spans="24:25" x14ac:dyDescent="0.2">
      <c r="X560" s="176"/>
      <c r="Y560" s="300"/>
    </row>
    <row r="561" spans="24:25" x14ac:dyDescent="0.2">
      <c r="X561" s="176"/>
      <c r="Y561" s="300"/>
    </row>
    <row r="562" spans="24:25" x14ac:dyDescent="0.2">
      <c r="X562" s="176"/>
      <c r="Y562" s="300"/>
    </row>
    <row r="563" spans="24:25" x14ac:dyDescent="0.2">
      <c r="X563" s="176"/>
      <c r="Y563" s="300"/>
    </row>
    <row r="564" spans="24:25" x14ac:dyDescent="0.2">
      <c r="X564" s="176"/>
      <c r="Y564" s="300"/>
    </row>
    <row r="565" spans="24:25" x14ac:dyDescent="0.2">
      <c r="X565" s="176"/>
      <c r="Y565" s="300"/>
    </row>
    <row r="566" spans="24:25" x14ac:dyDescent="0.2">
      <c r="X566" s="176"/>
      <c r="Y566" s="300"/>
    </row>
    <row r="567" spans="24:25" x14ac:dyDescent="0.2">
      <c r="X567" s="176"/>
      <c r="Y567" s="300"/>
    </row>
    <row r="568" spans="24:25" x14ac:dyDescent="0.2">
      <c r="X568" s="176"/>
      <c r="Y568" s="300"/>
    </row>
    <row r="569" spans="24:25" x14ac:dyDescent="0.2">
      <c r="X569" s="176"/>
      <c r="Y569" s="300"/>
    </row>
    <row r="570" spans="24:25" x14ac:dyDescent="0.2">
      <c r="X570" s="176"/>
      <c r="Y570" s="300"/>
    </row>
    <row r="571" spans="24:25" x14ac:dyDescent="0.2">
      <c r="X571" s="176"/>
      <c r="Y571" s="300"/>
    </row>
    <row r="572" spans="24:25" x14ac:dyDescent="0.2">
      <c r="X572" s="176"/>
      <c r="Y572" s="300"/>
    </row>
    <row r="573" spans="24:25" x14ac:dyDescent="0.2">
      <c r="X573" s="176"/>
      <c r="Y573" s="300"/>
    </row>
    <row r="574" spans="24:25" x14ac:dyDescent="0.2">
      <c r="X574" s="176"/>
      <c r="Y574" s="300"/>
    </row>
    <row r="575" spans="24:25" x14ac:dyDescent="0.2">
      <c r="X575" s="176"/>
      <c r="Y575" s="300"/>
    </row>
    <row r="576" spans="24:25" x14ac:dyDescent="0.2">
      <c r="X576" s="176"/>
      <c r="Y576" s="300"/>
    </row>
    <row r="577" spans="24:25" x14ac:dyDescent="0.2">
      <c r="X577" s="176"/>
      <c r="Y577" s="300"/>
    </row>
    <row r="578" spans="24:25" x14ac:dyDescent="0.2">
      <c r="X578" s="176"/>
      <c r="Y578" s="300"/>
    </row>
    <row r="579" spans="24:25" x14ac:dyDescent="0.2">
      <c r="X579" s="176"/>
      <c r="Y579" s="300"/>
    </row>
    <row r="580" spans="24:25" x14ac:dyDescent="0.2">
      <c r="X580" s="176"/>
      <c r="Y580" s="300"/>
    </row>
    <row r="581" spans="24:25" x14ac:dyDescent="0.2">
      <c r="X581" s="176"/>
      <c r="Y581" s="300"/>
    </row>
    <row r="582" spans="24:25" x14ac:dyDescent="0.2">
      <c r="X582" s="176"/>
      <c r="Y582" s="300"/>
    </row>
    <row r="583" spans="24:25" x14ac:dyDescent="0.2">
      <c r="X583" s="176"/>
      <c r="Y583" s="300"/>
    </row>
    <row r="584" spans="24:25" x14ac:dyDescent="0.2">
      <c r="X584" s="176"/>
      <c r="Y584" s="300"/>
    </row>
    <row r="585" spans="24:25" x14ac:dyDescent="0.2">
      <c r="X585" s="176"/>
      <c r="Y585" s="300"/>
    </row>
    <row r="586" spans="24:25" x14ac:dyDescent="0.2">
      <c r="X586" s="176"/>
      <c r="Y586" s="300"/>
    </row>
    <row r="587" spans="24:25" x14ac:dyDescent="0.2">
      <c r="X587" s="176"/>
      <c r="Y587" s="300"/>
    </row>
    <row r="588" spans="24:25" x14ac:dyDescent="0.2">
      <c r="X588" s="176"/>
      <c r="Y588" s="300"/>
    </row>
    <row r="589" spans="24:25" x14ac:dyDescent="0.2">
      <c r="X589" s="176"/>
      <c r="Y589" s="300"/>
    </row>
    <row r="590" spans="24:25" x14ac:dyDescent="0.2">
      <c r="X590" s="176"/>
      <c r="Y590" s="300"/>
    </row>
    <row r="591" spans="24:25" x14ac:dyDescent="0.2">
      <c r="X591" s="176"/>
      <c r="Y591" s="300"/>
    </row>
    <row r="592" spans="24:25" x14ac:dyDescent="0.2">
      <c r="X592" s="176"/>
      <c r="Y592" s="300"/>
    </row>
    <row r="593" spans="24:25" x14ac:dyDescent="0.2">
      <c r="X593" s="176"/>
      <c r="Y593" s="300"/>
    </row>
    <row r="594" spans="24:25" x14ac:dyDescent="0.2">
      <c r="X594" s="176"/>
      <c r="Y594" s="300"/>
    </row>
    <row r="595" spans="24:25" x14ac:dyDescent="0.2">
      <c r="X595" s="176"/>
      <c r="Y595" s="300"/>
    </row>
    <row r="596" spans="24:25" x14ac:dyDescent="0.2">
      <c r="X596" s="176"/>
      <c r="Y596" s="300"/>
    </row>
    <row r="597" spans="24:25" x14ac:dyDescent="0.2">
      <c r="X597" s="176"/>
      <c r="Y597" s="300"/>
    </row>
    <row r="598" spans="24:25" x14ac:dyDescent="0.2">
      <c r="X598" s="176"/>
      <c r="Y598" s="300"/>
    </row>
    <row r="599" spans="24:25" x14ac:dyDescent="0.2">
      <c r="X599" s="176"/>
      <c r="Y599" s="300"/>
    </row>
    <row r="600" spans="24:25" x14ac:dyDescent="0.2">
      <c r="X600" s="176"/>
      <c r="Y600" s="300"/>
    </row>
    <row r="601" spans="24:25" x14ac:dyDescent="0.2">
      <c r="X601" s="176"/>
      <c r="Y601" s="300"/>
    </row>
    <row r="602" spans="24:25" x14ac:dyDescent="0.2">
      <c r="X602" s="176"/>
      <c r="Y602" s="300"/>
    </row>
    <row r="603" spans="24:25" x14ac:dyDescent="0.2">
      <c r="X603" s="176"/>
      <c r="Y603" s="300"/>
    </row>
    <row r="604" spans="24:25" x14ac:dyDescent="0.2">
      <c r="X604" s="176"/>
      <c r="Y604" s="300"/>
    </row>
    <row r="605" spans="24:25" x14ac:dyDescent="0.2">
      <c r="X605" s="176"/>
      <c r="Y605" s="300"/>
    </row>
    <row r="606" spans="24:25" x14ac:dyDescent="0.2">
      <c r="X606" s="176"/>
      <c r="Y606" s="300"/>
    </row>
    <row r="607" spans="24:25" x14ac:dyDescent="0.2">
      <c r="X607" s="176"/>
      <c r="Y607" s="300"/>
    </row>
    <row r="608" spans="24:25" x14ac:dyDescent="0.2">
      <c r="X608" s="176"/>
      <c r="Y608" s="300"/>
    </row>
    <row r="609" spans="24:25" x14ac:dyDescent="0.2">
      <c r="X609" s="176"/>
      <c r="Y609" s="300"/>
    </row>
    <row r="610" spans="24:25" x14ac:dyDescent="0.2">
      <c r="X610" s="176"/>
      <c r="Y610" s="300"/>
    </row>
    <row r="611" spans="24:25" x14ac:dyDescent="0.2">
      <c r="X611" s="176"/>
      <c r="Y611" s="300"/>
    </row>
    <row r="612" spans="24:25" x14ac:dyDescent="0.2">
      <c r="X612" s="176"/>
      <c r="Y612" s="300"/>
    </row>
    <row r="613" spans="24:25" x14ac:dyDescent="0.2">
      <c r="X613" s="176"/>
      <c r="Y613" s="300"/>
    </row>
    <row r="614" spans="24:25" x14ac:dyDescent="0.2">
      <c r="X614" s="176"/>
      <c r="Y614" s="300"/>
    </row>
    <row r="615" spans="24:25" x14ac:dyDescent="0.2">
      <c r="X615" s="176"/>
      <c r="Y615" s="300"/>
    </row>
    <row r="616" spans="24:25" x14ac:dyDescent="0.2">
      <c r="X616" s="176"/>
      <c r="Y616" s="300"/>
    </row>
    <row r="617" spans="24:25" x14ac:dyDescent="0.2">
      <c r="X617" s="176"/>
      <c r="Y617" s="300"/>
    </row>
    <row r="618" spans="24:25" x14ac:dyDescent="0.2">
      <c r="X618" s="176"/>
      <c r="Y618" s="300"/>
    </row>
    <row r="619" spans="24:25" x14ac:dyDescent="0.2">
      <c r="X619" s="176"/>
      <c r="Y619" s="300"/>
    </row>
    <row r="620" spans="24:25" x14ac:dyDescent="0.2">
      <c r="X620" s="176"/>
      <c r="Y620" s="300"/>
    </row>
    <row r="621" spans="24:25" x14ac:dyDescent="0.2">
      <c r="X621" s="176"/>
      <c r="Y621" s="300"/>
    </row>
    <row r="622" spans="24:25" x14ac:dyDescent="0.2">
      <c r="X622" s="176"/>
      <c r="Y622" s="300"/>
    </row>
    <row r="623" spans="24:25" x14ac:dyDescent="0.2">
      <c r="X623" s="176"/>
      <c r="Y623" s="300"/>
    </row>
    <row r="624" spans="24:25" x14ac:dyDescent="0.2">
      <c r="X624" s="176"/>
      <c r="Y624" s="300"/>
    </row>
    <row r="625" spans="24:25" x14ac:dyDescent="0.2">
      <c r="X625" s="176"/>
      <c r="Y625" s="300"/>
    </row>
    <row r="626" spans="24:25" x14ac:dyDescent="0.2">
      <c r="X626" s="176"/>
      <c r="Y626" s="300"/>
    </row>
    <row r="627" spans="24:25" x14ac:dyDescent="0.2">
      <c r="X627" s="176"/>
      <c r="Y627" s="300"/>
    </row>
    <row r="628" spans="24:25" x14ac:dyDescent="0.2">
      <c r="X628" s="176"/>
      <c r="Y628" s="300"/>
    </row>
    <row r="629" spans="24:25" x14ac:dyDescent="0.2">
      <c r="X629" s="176"/>
      <c r="Y629" s="300"/>
    </row>
    <row r="630" spans="24:25" x14ac:dyDescent="0.2">
      <c r="X630" s="176"/>
      <c r="Y630" s="300"/>
    </row>
    <row r="631" spans="24:25" x14ac:dyDescent="0.2">
      <c r="X631" s="176"/>
      <c r="Y631" s="300"/>
    </row>
    <row r="632" spans="24:25" x14ac:dyDescent="0.2">
      <c r="X632" s="176"/>
      <c r="Y632" s="300"/>
    </row>
    <row r="633" spans="24:25" x14ac:dyDescent="0.2">
      <c r="X633" s="176"/>
      <c r="Y633" s="300"/>
    </row>
    <row r="634" spans="24:25" x14ac:dyDescent="0.2">
      <c r="X634" s="176"/>
      <c r="Y634" s="300"/>
    </row>
    <row r="635" spans="24:25" x14ac:dyDescent="0.2">
      <c r="X635" s="176"/>
      <c r="Y635" s="300"/>
    </row>
    <row r="636" spans="24:25" x14ac:dyDescent="0.2">
      <c r="X636" s="176"/>
      <c r="Y636" s="300"/>
    </row>
    <row r="637" spans="24:25" x14ac:dyDescent="0.2">
      <c r="X637" s="176"/>
      <c r="Y637" s="300"/>
    </row>
    <row r="638" spans="24:25" x14ac:dyDescent="0.2">
      <c r="X638" s="176"/>
      <c r="Y638" s="300"/>
    </row>
    <row r="639" spans="24:25" x14ac:dyDescent="0.2">
      <c r="X639" s="176"/>
      <c r="Y639" s="300"/>
    </row>
    <row r="640" spans="24:25" x14ac:dyDescent="0.2">
      <c r="X640" s="176"/>
      <c r="Y640" s="300"/>
    </row>
    <row r="641" spans="24:25" x14ac:dyDescent="0.2">
      <c r="X641" s="176"/>
      <c r="Y641" s="300"/>
    </row>
    <row r="642" spans="24:25" x14ac:dyDescent="0.2">
      <c r="X642" s="176"/>
      <c r="Y642" s="300"/>
    </row>
    <row r="643" spans="24:25" x14ac:dyDescent="0.2">
      <c r="X643" s="176"/>
      <c r="Y643" s="300"/>
    </row>
    <row r="644" spans="24:25" x14ac:dyDescent="0.2">
      <c r="X644" s="176"/>
      <c r="Y644" s="300"/>
    </row>
    <row r="645" spans="24:25" x14ac:dyDescent="0.2">
      <c r="X645" s="176"/>
      <c r="Y645" s="300"/>
    </row>
    <row r="646" spans="24:25" x14ac:dyDescent="0.2">
      <c r="X646" s="176"/>
      <c r="Y646" s="300"/>
    </row>
    <row r="647" spans="24:25" x14ac:dyDescent="0.2">
      <c r="X647" s="176"/>
      <c r="Y647" s="300"/>
    </row>
    <row r="648" spans="24:25" x14ac:dyDescent="0.2">
      <c r="X648" s="176"/>
      <c r="Y648" s="300"/>
    </row>
    <row r="649" spans="24:25" x14ac:dyDescent="0.2">
      <c r="X649" s="176"/>
      <c r="Y649" s="300"/>
    </row>
    <row r="650" spans="24:25" x14ac:dyDescent="0.2">
      <c r="X650" s="176"/>
      <c r="Y650" s="300"/>
    </row>
    <row r="651" spans="24:25" x14ac:dyDescent="0.2">
      <c r="X651" s="176"/>
      <c r="Y651" s="300"/>
    </row>
    <row r="652" spans="24:25" x14ac:dyDescent="0.2">
      <c r="X652" s="176"/>
      <c r="Y652" s="300"/>
    </row>
    <row r="653" spans="24:25" x14ac:dyDescent="0.2">
      <c r="X653" s="176"/>
      <c r="Y653" s="300"/>
    </row>
    <row r="654" spans="24:25" x14ac:dyDescent="0.2">
      <c r="X654" s="176"/>
      <c r="Y654" s="300"/>
    </row>
    <row r="655" spans="24:25" x14ac:dyDescent="0.2">
      <c r="X655" s="176"/>
      <c r="Y655" s="300"/>
    </row>
    <row r="656" spans="24:25" x14ac:dyDescent="0.2">
      <c r="X656" s="176"/>
      <c r="Y656" s="300"/>
    </row>
    <row r="657" spans="24:25" x14ac:dyDescent="0.2">
      <c r="X657" s="176"/>
      <c r="Y657" s="300"/>
    </row>
    <row r="658" spans="24:25" x14ac:dyDescent="0.2">
      <c r="X658" s="176"/>
      <c r="Y658" s="300"/>
    </row>
    <row r="659" spans="24:25" x14ac:dyDescent="0.2">
      <c r="X659" s="176"/>
      <c r="Y659" s="300"/>
    </row>
    <row r="660" spans="24:25" x14ac:dyDescent="0.2">
      <c r="X660" s="176"/>
      <c r="Y660" s="300"/>
    </row>
    <row r="661" spans="24:25" x14ac:dyDescent="0.2">
      <c r="X661" s="176"/>
      <c r="Y661" s="300"/>
    </row>
    <row r="662" spans="24:25" x14ac:dyDescent="0.2">
      <c r="X662" s="176"/>
      <c r="Y662" s="300"/>
    </row>
    <row r="663" spans="24:25" x14ac:dyDescent="0.2">
      <c r="X663" s="176"/>
      <c r="Y663" s="300"/>
    </row>
    <row r="664" spans="24:25" x14ac:dyDescent="0.2">
      <c r="X664" s="176"/>
      <c r="Y664" s="300"/>
    </row>
    <row r="665" spans="24:25" x14ac:dyDescent="0.2">
      <c r="X665" s="176"/>
      <c r="Y665" s="300"/>
    </row>
    <row r="666" spans="24:25" x14ac:dyDescent="0.2">
      <c r="X666" s="176"/>
      <c r="Y666" s="300"/>
    </row>
    <row r="667" spans="24:25" x14ac:dyDescent="0.2">
      <c r="X667" s="176"/>
      <c r="Y667" s="300"/>
    </row>
    <row r="668" spans="24:25" x14ac:dyDescent="0.2">
      <c r="X668" s="176"/>
      <c r="Y668" s="300"/>
    </row>
    <row r="669" spans="24:25" x14ac:dyDescent="0.2">
      <c r="X669" s="176"/>
      <c r="Y669" s="300"/>
    </row>
    <row r="670" spans="24:25" x14ac:dyDescent="0.2">
      <c r="X670" s="176"/>
      <c r="Y670" s="300"/>
    </row>
    <row r="671" spans="24:25" x14ac:dyDescent="0.2">
      <c r="X671" s="176"/>
      <c r="Y671" s="300"/>
    </row>
    <row r="672" spans="24:25" x14ac:dyDescent="0.2">
      <c r="X672" s="176"/>
      <c r="Y672" s="300"/>
    </row>
    <row r="673" spans="24:25" x14ac:dyDescent="0.2">
      <c r="X673" s="176"/>
      <c r="Y673" s="300"/>
    </row>
    <row r="674" spans="24:25" x14ac:dyDescent="0.2">
      <c r="X674" s="176"/>
      <c r="Y674" s="300"/>
    </row>
    <row r="675" spans="24:25" x14ac:dyDescent="0.2">
      <c r="X675" s="176"/>
      <c r="Y675" s="300"/>
    </row>
    <row r="676" spans="24:25" x14ac:dyDescent="0.2">
      <c r="X676" s="176"/>
      <c r="Y676" s="300"/>
    </row>
    <row r="677" spans="24:25" x14ac:dyDescent="0.2">
      <c r="X677" s="176"/>
      <c r="Y677" s="300"/>
    </row>
    <row r="678" spans="24:25" x14ac:dyDescent="0.2">
      <c r="X678" s="176"/>
      <c r="Y678" s="300"/>
    </row>
    <row r="679" spans="24:25" x14ac:dyDescent="0.2">
      <c r="X679" s="176"/>
      <c r="Y679" s="300"/>
    </row>
    <row r="680" spans="24:25" x14ac:dyDescent="0.2">
      <c r="X680" s="176"/>
      <c r="Y680" s="300"/>
    </row>
    <row r="681" spans="24:25" x14ac:dyDescent="0.2">
      <c r="X681" s="176"/>
      <c r="Y681" s="300"/>
    </row>
    <row r="682" spans="24:25" x14ac:dyDescent="0.2">
      <c r="X682" s="176"/>
      <c r="Y682" s="300"/>
    </row>
    <row r="683" spans="24:25" x14ac:dyDescent="0.2">
      <c r="X683" s="176"/>
      <c r="Y683" s="300"/>
    </row>
    <row r="684" spans="24:25" x14ac:dyDescent="0.2">
      <c r="X684" s="176"/>
      <c r="Y684" s="300"/>
    </row>
    <row r="685" spans="24:25" x14ac:dyDescent="0.2">
      <c r="X685" s="176"/>
      <c r="Y685" s="300"/>
    </row>
    <row r="686" spans="24:25" x14ac:dyDescent="0.2">
      <c r="X686" s="176"/>
      <c r="Y686" s="300"/>
    </row>
    <row r="687" spans="24:25" x14ac:dyDescent="0.2">
      <c r="X687" s="176"/>
      <c r="Y687" s="300"/>
    </row>
    <row r="688" spans="24:25" x14ac:dyDescent="0.2">
      <c r="X688" s="176"/>
      <c r="Y688" s="300"/>
    </row>
    <row r="689" spans="24:25" x14ac:dyDescent="0.2">
      <c r="X689" s="176"/>
      <c r="Y689" s="300"/>
    </row>
    <row r="690" spans="24:25" x14ac:dyDescent="0.2">
      <c r="X690" s="176"/>
      <c r="Y690" s="300"/>
    </row>
    <row r="691" spans="24:25" x14ac:dyDescent="0.2">
      <c r="X691" s="176"/>
      <c r="Y691" s="300"/>
    </row>
    <row r="692" spans="24:25" x14ac:dyDescent="0.2">
      <c r="X692" s="176"/>
      <c r="Y692" s="300"/>
    </row>
    <row r="693" spans="24:25" x14ac:dyDescent="0.2">
      <c r="X693" s="176"/>
      <c r="Y693" s="300"/>
    </row>
    <row r="694" spans="24:25" x14ac:dyDescent="0.2">
      <c r="X694" s="176"/>
      <c r="Y694" s="300"/>
    </row>
    <row r="695" spans="24:25" x14ac:dyDescent="0.2">
      <c r="X695" s="176"/>
      <c r="Y695" s="300"/>
    </row>
    <row r="696" spans="24:25" x14ac:dyDescent="0.2">
      <c r="X696" s="176"/>
      <c r="Y696" s="300"/>
    </row>
    <row r="697" spans="24:25" x14ac:dyDescent="0.2">
      <c r="X697" s="176"/>
      <c r="Y697" s="300"/>
    </row>
    <row r="698" spans="24:25" x14ac:dyDescent="0.2">
      <c r="X698" s="176"/>
      <c r="Y698" s="300"/>
    </row>
    <row r="699" spans="24:25" x14ac:dyDescent="0.2">
      <c r="X699" s="176"/>
      <c r="Y699" s="300"/>
    </row>
    <row r="700" spans="24:25" x14ac:dyDescent="0.2">
      <c r="X700" s="176"/>
      <c r="Y700" s="300"/>
    </row>
    <row r="701" spans="24:25" x14ac:dyDescent="0.2">
      <c r="X701" s="176"/>
      <c r="Y701" s="300"/>
    </row>
    <row r="702" spans="24:25" x14ac:dyDescent="0.2">
      <c r="X702" s="176"/>
      <c r="Y702" s="300"/>
    </row>
    <row r="703" spans="24:25" x14ac:dyDescent="0.2">
      <c r="X703" s="176"/>
      <c r="Y703" s="300"/>
    </row>
    <row r="704" spans="24:25" x14ac:dyDescent="0.2">
      <c r="X704" s="176"/>
      <c r="Y704" s="300"/>
    </row>
    <row r="705" spans="24:25" x14ac:dyDescent="0.2">
      <c r="X705" s="176"/>
      <c r="Y705" s="300"/>
    </row>
    <row r="706" spans="24:25" x14ac:dyDescent="0.2">
      <c r="X706" s="176"/>
      <c r="Y706" s="300"/>
    </row>
    <row r="707" spans="24:25" x14ac:dyDescent="0.2">
      <c r="X707" s="176"/>
      <c r="Y707" s="300"/>
    </row>
    <row r="708" spans="24:25" x14ac:dyDescent="0.2">
      <c r="X708" s="176"/>
      <c r="Y708" s="300"/>
    </row>
    <row r="709" spans="24:25" x14ac:dyDescent="0.2">
      <c r="X709" s="176"/>
      <c r="Y709" s="300"/>
    </row>
    <row r="710" spans="24:25" x14ac:dyDescent="0.2">
      <c r="X710" s="176"/>
      <c r="Y710" s="300"/>
    </row>
    <row r="711" spans="24:25" x14ac:dyDescent="0.2">
      <c r="X711" s="176"/>
      <c r="Y711" s="300"/>
    </row>
    <row r="712" spans="24:25" x14ac:dyDescent="0.2">
      <c r="X712" s="176"/>
      <c r="Y712" s="300"/>
    </row>
    <row r="713" spans="24:25" x14ac:dyDescent="0.2">
      <c r="X713" s="176"/>
      <c r="Y713" s="300"/>
    </row>
    <row r="714" spans="24:25" x14ac:dyDescent="0.2">
      <c r="X714" s="176"/>
      <c r="Y714" s="300"/>
    </row>
    <row r="715" spans="24:25" x14ac:dyDescent="0.2">
      <c r="X715" s="176"/>
      <c r="Y715" s="300"/>
    </row>
    <row r="716" spans="24:25" x14ac:dyDescent="0.2">
      <c r="X716" s="176"/>
      <c r="Y716" s="300"/>
    </row>
    <row r="717" spans="24:25" x14ac:dyDescent="0.2">
      <c r="X717" s="176"/>
      <c r="Y717" s="300"/>
    </row>
    <row r="718" spans="24:25" x14ac:dyDescent="0.2">
      <c r="X718" s="176"/>
      <c r="Y718" s="300"/>
    </row>
    <row r="719" spans="24:25" x14ac:dyDescent="0.2">
      <c r="X719" s="176"/>
      <c r="Y719" s="300"/>
    </row>
    <row r="720" spans="24:25" x14ac:dyDescent="0.2">
      <c r="X720" s="176"/>
      <c r="Y720" s="300"/>
    </row>
    <row r="721" spans="24:25" x14ac:dyDescent="0.2">
      <c r="X721" s="176"/>
      <c r="Y721" s="300"/>
    </row>
    <row r="722" spans="24:25" x14ac:dyDescent="0.2">
      <c r="X722" s="176"/>
      <c r="Y722" s="300"/>
    </row>
    <row r="723" spans="24:25" x14ac:dyDescent="0.2">
      <c r="X723" s="176"/>
      <c r="Y723" s="300"/>
    </row>
    <row r="724" spans="24:25" x14ac:dyDescent="0.2">
      <c r="X724" s="176"/>
      <c r="Y724" s="300"/>
    </row>
    <row r="725" spans="24:25" x14ac:dyDescent="0.2">
      <c r="X725" s="176"/>
      <c r="Y725" s="300"/>
    </row>
    <row r="726" spans="24:25" x14ac:dyDescent="0.2">
      <c r="X726" s="176"/>
      <c r="Y726" s="300"/>
    </row>
    <row r="727" spans="24:25" x14ac:dyDescent="0.2">
      <c r="X727" s="176"/>
      <c r="Y727" s="300"/>
    </row>
    <row r="728" spans="24:25" x14ac:dyDescent="0.2">
      <c r="X728" s="176"/>
      <c r="Y728" s="300"/>
    </row>
    <row r="729" spans="24:25" x14ac:dyDescent="0.2">
      <c r="X729" s="176"/>
      <c r="Y729" s="300"/>
    </row>
    <row r="730" spans="24:25" x14ac:dyDescent="0.2">
      <c r="X730" s="176"/>
      <c r="Y730" s="300"/>
    </row>
    <row r="731" spans="24:25" x14ac:dyDescent="0.2">
      <c r="X731" s="176"/>
      <c r="Y731" s="300"/>
    </row>
    <row r="732" spans="24:25" x14ac:dyDescent="0.2">
      <c r="X732" s="176"/>
      <c r="Y732" s="300"/>
    </row>
    <row r="733" spans="24:25" x14ac:dyDescent="0.2">
      <c r="X733" s="176"/>
      <c r="Y733" s="300"/>
    </row>
    <row r="734" spans="24:25" x14ac:dyDescent="0.2">
      <c r="X734" s="176"/>
      <c r="Y734" s="300"/>
    </row>
    <row r="735" spans="24:25" x14ac:dyDescent="0.2">
      <c r="X735" s="176"/>
      <c r="Y735" s="300"/>
    </row>
    <row r="736" spans="24:25" x14ac:dyDescent="0.2">
      <c r="X736" s="176"/>
      <c r="Y736" s="300"/>
    </row>
    <row r="737" spans="24:25" x14ac:dyDescent="0.2">
      <c r="X737" s="176"/>
      <c r="Y737" s="300"/>
    </row>
    <row r="738" spans="24:25" x14ac:dyDescent="0.2">
      <c r="X738" s="176"/>
      <c r="Y738" s="300"/>
    </row>
    <row r="739" spans="24:25" x14ac:dyDescent="0.2">
      <c r="X739" s="176"/>
      <c r="Y739" s="300"/>
    </row>
    <row r="740" spans="24:25" x14ac:dyDescent="0.2">
      <c r="X740" s="176"/>
      <c r="Y740" s="300"/>
    </row>
    <row r="741" spans="24:25" x14ac:dyDescent="0.2">
      <c r="X741" s="176"/>
      <c r="Y741" s="300"/>
    </row>
    <row r="742" spans="24:25" x14ac:dyDescent="0.2">
      <c r="X742" s="176"/>
      <c r="Y742" s="300"/>
    </row>
    <row r="743" spans="24:25" x14ac:dyDescent="0.2">
      <c r="X743" s="176"/>
      <c r="Y743" s="300"/>
    </row>
    <row r="744" spans="24:25" x14ac:dyDescent="0.2">
      <c r="X744" s="176"/>
      <c r="Y744" s="300"/>
    </row>
    <row r="745" spans="24:25" x14ac:dyDescent="0.2">
      <c r="X745" s="176"/>
      <c r="Y745" s="300"/>
    </row>
    <row r="746" spans="24:25" x14ac:dyDescent="0.2">
      <c r="X746" s="176"/>
      <c r="Y746" s="300"/>
    </row>
    <row r="747" spans="24:25" x14ac:dyDescent="0.2">
      <c r="X747" s="176"/>
      <c r="Y747" s="300"/>
    </row>
    <row r="748" spans="24:25" x14ac:dyDescent="0.2">
      <c r="X748" s="176"/>
      <c r="Y748" s="300"/>
    </row>
    <row r="749" spans="24:25" x14ac:dyDescent="0.2">
      <c r="X749" s="176"/>
      <c r="Y749" s="300"/>
    </row>
    <row r="750" spans="24:25" x14ac:dyDescent="0.2">
      <c r="X750" s="176"/>
      <c r="Y750" s="300"/>
    </row>
    <row r="751" spans="24:25" x14ac:dyDescent="0.2">
      <c r="X751" s="176"/>
      <c r="Y751" s="300"/>
    </row>
    <row r="752" spans="24:25" x14ac:dyDescent="0.2">
      <c r="X752" s="176"/>
      <c r="Y752" s="300"/>
    </row>
    <row r="753" spans="24:25" x14ac:dyDescent="0.2">
      <c r="X753" s="176"/>
      <c r="Y753" s="300"/>
    </row>
    <row r="754" spans="24:25" x14ac:dyDescent="0.2">
      <c r="X754" s="176"/>
      <c r="Y754" s="300"/>
    </row>
    <row r="755" spans="24:25" x14ac:dyDescent="0.2">
      <c r="X755" s="176"/>
      <c r="Y755" s="300"/>
    </row>
    <row r="756" spans="24:25" x14ac:dyDescent="0.2">
      <c r="X756" s="176"/>
      <c r="Y756" s="300"/>
    </row>
    <row r="757" spans="24:25" x14ac:dyDescent="0.2">
      <c r="X757" s="176"/>
      <c r="Y757" s="300"/>
    </row>
    <row r="758" spans="24:25" x14ac:dyDescent="0.2">
      <c r="X758" s="176"/>
      <c r="Y758" s="300"/>
    </row>
    <row r="759" spans="24:25" x14ac:dyDescent="0.2">
      <c r="X759" s="176"/>
      <c r="Y759" s="300"/>
    </row>
    <row r="760" spans="24:25" x14ac:dyDescent="0.2">
      <c r="X760" s="176"/>
      <c r="Y760" s="300"/>
    </row>
    <row r="761" spans="24:25" x14ac:dyDescent="0.2">
      <c r="X761" s="176"/>
      <c r="Y761" s="300"/>
    </row>
    <row r="762" spans="24:25" x14ac:dyDescent="0.2">
      <c r="X762" s="176"/>
      <c r="Y762" s="300"/>
    </row>
    <row r="763" spans="24:25" x14ac:dyDescent="0.2">
      <c r="X763" s="176"/>
      <c r="Y763" s="300"/>
    </row>
    <row r="764" spans="24:25" x14ac:dyDescent="0.2">
      <c r="X764" s="176"/>
      <c r="Y764" s="300"/>
    </row>
    <row r="765" spans="24:25" x14ac:dyDescent="0.2">
      <c r="X765" s="176"/>
      <c r="Y765" s="300"/>
    </row>
    <row r="766" spans="24:25" x14ac:dyDescent="0.2">
      <c r="X766" s="176"/>
      <c r="Y766" s="300"/>
    </row>
    <row r="767" spans="24:25" x14ac:dyDescent="0.2">
      <c r="X767" s="176"/>
      <c r="Y767" s="300"/>
    </row>
    <row r="768" spans="24:25" x14ac:dyDescent="0.2">
      <c r="X768" s="176"/>
      <c r="Y768" s="300"/>
    </row>
    <row r="769" spans="24:25" x14ac:dyDescent="0.2">
      <c r="X769" s="176"/>
      <c r="Y769" s="300"/>
    </row>
    <row r="770" spans="24:25" x14ac:dyDescent="0.2">
      <c r="X770" s="176"/>
      <c r="Y770" s="300"/>
    </row>
    <row r="771" spans="24:25" x14ac:dyDescent="0.2">
      <c r="X771" s="176"/>
      <c r="Y771" s="300"/>
    </row>
    <row r="772" spans="24:25" x14ac:dyDescent="0.2">
      <c r="X772" s="176"/>
      <c r="Y772" s="300"/>
    </row>
    <row r="773" spans="24:25" x14ac:dyDescent="0.2">
      <c r="X773" s="176"/>
      <c r="Y773" s="300"/>
    </row>
    <row r="774" spans="24:25" x14ac:dyDescent="0.2">
      <c r="X774" s="176"/>
      <c r="Y774" s="300"/>
    </row>
    <row r="775" spans="24:25" x14ac:dyDescent="0.2">
      <c r="X775" s="176"/>
      <c r="Y775" s="300"/>
    </row>
    <row r="776" spans="24:25" x14ac:dyDescent="0.2">
      <c r="X776" s="176"/>
      <c r="Y776" s="300"/>
    </row>
    <row r="777" spans="24:25" x14ac:dyDescent="0.2">
      <c r="X777" s="176"/>
      <c r="Y777" s="300"/>
    </row>
    <row r="778" spans="24:25" x14ac:dyDescent="0.2">
      <c r="X778" s="176"/>
      <c r="Y778" s="300"/>
    </row>
    <row r="779" spans="24:25" x14ac:dyDescent="0.2">
      <c r="X779" s="176"/>
      <c r="Y779" s="300"/>
    </row>
    <row r="780" spans="24:25" x14ac:dyDescent="0.2">
      <c r="X780" s="176"/>
      <c r="Y780" s="300"/>
    </row>
    <row r="781" spans="24:25" x14ac:dyDescent="0.2">
      <c r="X781" s="176"/>
      <c r="Y781" s="300"/>
    </row>
    <row r="782" spans="24:25" x14ac:dyDescent="0.2">
      <c r="X782" s="176"/>
      <c r="Y782" s="300"/>
    </row>
    <row r="783" spans="24:25" x14ac:dyDescent="0.2">
      <c r="X783" s="176"/>
      <c r="Y783" s="300"/>
    </row>
    <row r="784" spans="24:25" x14ac:dyDescent="0.2">
      <c r="X784" s="176"/>
      <c r="Y784" s="300"/>
    </row>
    <row r="785" spans="24:25" x14ac:dyDescent="0.2">
      <c r="X785" s="176"/>
      <c r="Y785" s="300"/>
    </row>
    <row r="786" spans="24:25" x14ac:dyDescent="0.2">
      <c r="X786" s="176"/>
      <c r="Y786" s="300"/>
    </row>
    <row r="787" spans="24:25" x14ac:dyDescent="0.2">
      <c r="X787" s="176"/>
      <c r="Y787" s="300"/>
    </row>
    <row r="788" spans="24:25" x14ac:dyDescent="0.2">
      <c r="X788" s="176"/>
      <c r="Y788" s="300"/>
    </row>
    <row r="789" spans="24:25" x14ac:dyDescent="0.2">
      <c r="X789" s="176"/>
      <c r="Y789" s="300"/>
    </row>
    <row r="790" spans="24:25" x14ac:dyDescent="0.2">
      <c r="X790" s="176"/>
      <c r="Y790" s="300"/>
    </row>
    <row r="791" spans="24:25" x14ac:dyDescent="0.2">
      <c r="X791" s="176"/>
      <c r="Y791" s="300"/>
    </row>
    <row r="792" spans="24:25" x14ac:dyDescent="0.2">
      <c r="X792" s="176"/>
      <c r="Y792" s="300"/>
    </row>
    <row r="793" spans="24:25" x14ac:dyDescent="0.2">
      <c r="X793" s="176"/>
      <c r="Y793" s="300"/>
    </row>
    <row r="794" spans="24:25" x14ac:dyDescent="0.2">
      <c r="X794" s="176"/>
      <c r="Y794" s="300"/>
    </row>
    <row r="795" spans="24:25" x14ac:dyDescent="0.2">
      <c r="X795" s="176"/>
      <c r="Y795" s="300"/>
    </row>
    <row r="796" spans="24:25" x14ac:dyDescent="0.2">
      <c r="X796" s="176"/>
      <c r="Y796" s="300"/>
    </row>
    <row r="797" spans="24:25" x14ac:dyDescent="0.2">
      <c r="X797" s="176"/>
      <c r="Y797" s="300"/>
    </row>
    <row r="798" spans="24:25" x14ac:dyDescent="0.2">
      <c r="X798" s="176"/>
      <c r="Y798" s="300"/>
    </row>
    <row r="799" spans="24:25" x14ac:dyDescent="0.2">
      <c r="X799" s="176"/>
      <c r="Y799" s="300"/>
    </row>
    <row r="800" spans="24:25" x14ac:dyDescent="0.2">
      <c r="X800" s="176"/>
      <c r="Y800" s="300"/>
    </row>
    <row r="801" spans="24:25" x14ac:dyDescent="0.2">
      <c r="X801" s="176"/>
      <c r="Y801" s="300"/>
    </row>
    <row r="802" spans="24:25" x14ac:dyDescent="0.2">
      <c r="X802" s="176"/>
      <c r="Y802" s="300"/>
    </row>
    <row r="803" spans="24:25" x14ac:dyDescent="0.2">
      <c r="X803" s="176"/>
      <c r="Y803" s="300"/>
    </row>
    <row r="804" spans="24:25" x14ac:dyDescent="0.2">
      <c r="X804" s="176"/>
      <c r="Y804" s="300"/>
    </row>
    <row r="805" spans="24:25" x14ac:dyDescent="0.2">
      <c r="X805" s="176"/>
      <c r="Y805" s="300"/>
    </row>
    <row r="806" spans="24:25" x14ac:dyDescent="0.2">
      <c r="X806" s="176"/>
      <c r="Y806" s="300"/>
    </row>
    <row r="807" spans="24:25" x14ac:dyDescent="0.2">
      <c r="X807" s="176"/>
      <c r="Y807" s="300"/>
    </row>
    <row r="808" spans="24:25" x14ac:dyDescent="0.2">
      <c r="X808" s="176"/>
      <c r="Y808" s="300"/>
    </row>
    <row r="809" spans="24:25" x14ac:dyDescent="0.2">
      <c r="X809" s="176"/>
      <c r="Y809" s="300"/>
    </row>
    <row r="810" spans="24:25" x14ac:dyDescent="0.2">
      <c r="X810" s="176"/>
      <c r="Y810" s="300"/>
    </row>
    <row r="811" spans="24:25" x14ac:dyDescent="0.2">
      <c r="X811" s="176"/>
      <c r="Y811" s="300"/>
    </row>
    <row r="812" spans="24:25" x14ac:dyDescent="0.2">
      <c r="X812" s="176"/>
      <c r="Y812" s="300"/>
    </row>
    <row r="813" spans="24:25" x14ac:dyDescent="0.2">
      <c r="X813" s="176"/>
      <c r="Y813" s="300"/>
    </row>
    <row r="814" spans="24:25" x14ac:dyDescent="0.2">
      <c r="X814" s="176"/>
      <c r="Y814" s="300"/>
    </row>
    <row r="815" spans="24:25" x14ac:dyDescent="0.2">
      <c r="X815" s="176"/>
      <c r="Y815" s="300"/>
    </row>
    <row r="816" spans="24:25" x14ac:dyDescent="0.2">
      <c r="X816" s="176"/>
      <c r="Y816" s="300"/>
    </row>
    <row r="817" spans="24:25" x14ac:dyDescent="0.2">
      <c r="X817" s="176"/>
      <c r="Y817" s="300"/>
    </row>
    <row r="818" spans="24:25" x14ac:dyDescent="0.2">
      <c r="X818" s="176"/>
      <c r="Y818" s="300"/>
    </row>
    <row r="819" spans="24:25" x14ac:dyDescent="0.2">
      <c r="X819" s="176"/>
      <c r="Y819" s="300"/>
    </row>
    <row r="820" spans="24:25" x14ac:dyDescent="0.2">
      <c r="X820" s="176"/>
      <c r="Y820" s="300"/>
    </row>
    <row r="821" spans="24:25" x14ac:dyDescent="0.2">
      <c r="X821" s="176"/>
      <c r="Y821" s="300"/>
    </row>
    <row r="822" spans="24:25" x14ac:dyDescent="0.2">
      <c r="X822" s="176"/>
      <c r="Y822" s="300"/>
    </row>
    <row r="823" spans="24:25" x14ac:dyDescent="0.2">
      <c r="X823" s="176"/>
      <c r="Y823" s="300"/>
    </row>
    <row r="824" spans="24:25" x14ac:dyDescent="0.2">
      <c r="X824" s="176"/>
      <c r="Y824" s="300"/>
    </row>
    <row r="825" spans="24:25" x14ac:dyDescent="0.2">
      <c r="X825" s="176"/>
      <c r="Y825" s="300"/>
    </row>
    <row r="826" spans="24:25" x14ac:dyDescent="0.2">
      <c r="X826" s="176"/>
      <c r="Y826" s="300"/>
    </row>
    <row r="827" spans="24:25" x14ac:dyDescent="0.2">
      <c r="X827" s="176"/>
      <c r="Y827" s="300"/>
    </row>
    <row r="828" spans="24:25" x14ac:dyDescent="0.2">
      <c r="X828" s="176"/>
      <c r="Y828" s="300"/>
    </row>
    <row r="829" spans="24:25" x14ac:dyDescent="0.2">
      <c r="X829" s="176"/>
      <c r="Y829" s="300"/>
    </row>
    <row r="830" spans="24:25" x14ac:dyDescent="0.2">
      <c r="X830" s="176"/>
      <c r="Y830" s="300"/>
    </row>
    <row r="831" spans="24:25" x14ac:dyDescent="0.2">
      <c r="X831" s="176"/>
      <c r="Y831" s="300"/>
    </row>
    <row r="832" spans="24:25" x14ac:dyDescent="0.2">
      <c r="X832" s="176"/>
      <c r="Y832" s="300"/>
    </row>
    <row r="833" spans="24:25" x14ac:dyDescent="0.2">
      <c r="X833" s="176"/>
      <c r="Y833" s="300"/>
    </row>
    <row r="834" spans="24:25" x14ac:dyDescent="0.2">
      <c r="X834" s="176"/>
      <c r="Y834" s="300"/>
    </row>
    <row r="835" spans="24:25" x14ac:dyDescent="0.2">
      <c r="X835" s="176"/>
      <c r="Y835" s="300"/>
    </row>
    <row r="836" spans="24:25" x14ac:dyDescent="0.2">
      <c r="X836" s="176"/>
      <c r="Y836" s="300"/>
    </row>
    <row r="837" spans="24:25" x14ac:dyDescent="0.2">
      <c r="X837" s="176"/>
      <c r="Y837" s="300"/>
    </row>
    <row r="838" spans="24:25" x14ac:dyDescent="0.2">
      <c r="X838" s="176"/>
      <c r="Y838" s="300"/>
    </row>
    <row r="839" spans="24:25" x14ac:dyDescent="0.2">
      <c r="X839" s="176"/>
      <c r="Y839" s="300"/>
    </row>
    <row r="840" spans="24:25" x14ac:dyDescent="0.2">
      <c r="X840" s="176"/>
      <c r="Y840" s="300"/>
    </row>
    <row r="841" spans="24:25" x14ac:dyDescent="0.2">
      <c r="X841" s="176"/>
      <c r="Y841" s="300"/>
    </row>
    <row r="842" spans="24:25" x14ac:dyDescent="0.2">
      <c r="X842" s="176"/>
      <c r="Y842" s="300"/>
    </row>
    <row r="843" spans="24:25" x14ac:dyDescent="0.2">
      <c r="X843" s="176"/>
      <c r="Y843" s="300"/>
    </row>
    <row r="844" spans="24:25" x14ac:dyDescent="0.2">
      <c r="X844" s="176"/>
      <c r="Y844" s="300"/>
    </row>
    <row r="845" spans="24:25" x14ac:dyDescent="0.2">
      <c r="X845" s="176"/>
      <c r="Y845" s="300"/>
    </row>
    <row r="846" spans="24:25" x14ac:dyDescent="0.2">
      <c r="X846" s="176"/>
      <c r="Y846" s="300"/>
    </row>
    <row r="847" spans="24:25" x14ac:dyDescent="0.2">
      <c r="X847" s="176"/>
      <c r="Y847" s="300"/>
    </row>
    <row r="848" spans="24:25" x14ac:dyDescent="0.2">
      <c r="X848" s="176"/>
      <c r="Y848" s="300"/>
    </row>
    <row r="849" spans="24:25" x14ac:dyDescent="0.2">
      <c r="X849" s="176"/>
      <c r="Y849" s="300"/>
    </row>
    <row r="850" spans="24:25" x14ac:dyDescent="0.2">
      <c r="X850" s="176"/>
      <c r="Y850" s="300"/>
    </row>
    <row r="851" spans="24:25" x14ac:dyDescent="0.2">
      <c r="X851" s="176"/>
      <c r="Y851" s="300"/>
    </row>
    <row r="852" spans="24:25" x14ac:dyDescent="0.2">
      <c r="X852" s="176"/>
      <c r="Y852" s="300"/>
    </row>
    <row r="853" spans="24:25" x14ac:dyDescent="0.2">
      <c r="X853" s="176"/>
      <c r="Y853" s="300"/>
    </row>
    <row r="854" spans="24:25" x14ac:dyDescent="0.2">
      <c r="X854" s="176"/>
      <c r="Y854" s="300"/>
    </row>
    <row r="855" spans="24:25" x14ac:dyDescent="0.2">
      <c r="X855" s="176"/>
      <c r="Y855" s="300"/>
    </row>
    <row r="856" spans="24:25" x14ac:dyDescent="0.2">
      <c r="X856" s="176"/>
      <c r="Y856" s="300"/>
    </row>
    <row r="857" spans="24:25" x14ac:dyDescent="0.2">
      <c r="X857" s="176"/>
      <c r="Y857" s="300"/>
    </row>
    <row r="858" spans="24:25" x14ac:dyDescent="0.2">
      <c r="X858" s="176"/>
      <c r="Y858" s="300"/>
    </row>
    <row r="859" spans="24:25" x14ac:dyDescent="0.2">
      <c r="X859" s="176"/>
      <c r="Y859" s="300"/>
    </row>
    <row r="860" spans="24:25" x14ac:dyDescent="0.2">
      <c r="X860" s="176"/>
      <c r="Y860" s="300"/>
    </row>
    <row r="861" spans="24:25" x14ac:dyDescent="0.2">
      <c r="X861" s="176"/>
      <c r="Y861" s="300"/>
    </row>
    <row r="862" spans="24:25" x14ac:dyDescent="0.2">
      <c r="X862" s="176"/>
      <c r="Y862" s="300"/>
    </row>
    <row r="863" spans="24:25" x14ac:dyDescent="0.2">
      <c r="X863" s="176"/>
      <c r="Y863" s="300"/>
    </row>
    <row r="864" spans="24:25" x14ac:dyDescent="0.2">
      <c r="X864" s="176"/>
      <c r="Y864" s="300"/>
    </row>
    <row r="865" spans="24:25" x14ac:dyDescent="0.2">
      <c r="X865" s="176"/>
      <c r="Y865" s="300"/>
    </row>
    <row r="866" spans="24:25" x14ac:dyDescent="0.2">
      <c r="X866" s="176"/>
      <c r="Y866" s="300"/>
    </row>
    <row r="867" spans="24:25" x14ac:dyDescent="0.2">
      <c r="X867" s="176"/>
      <c r="Y867" s="300"/>
    </row>
    <row r="868" spans="24:25" x14ac:dyDescent="0.2">
      <c r="X868" s="176"/>
      <c r="Y868" s="300"/>
    </row>
    <row r="869" spans="24:25" x14ac:dyDescent="0.2">
      <c r="X869" s="176"/>
      <c r="Y869" s="300"/>
    </row>
    <row r="870" spans="24:25" x14ac:dyDescent="0.2">
      <c r="X870" s="176"/>
      <c r="Y870" s="300"/>
    </row>
    <row r="871" spans="24:25" x14ac:dyDescent="0.2">
      <c r="X871" s="176"/>
      <c r="Y871" s="300"/>
    </row>
    <row r="872" spans="24:25" x14ac:dyDescent="0.2">
      <c r="X872" s="176"/>
      <c r="Y872" s="300"/>
    </row>
    <row r="873" spans="24:25" x14ac:dyDescent="0.2">
      <c r="X873" s="176"/>
      <c r="Y873" s="300"/>
    </row>
    <row r="874" spans="24:25" x14ac:dyDescent="0.2">
      <c r="X874" s="176"/>
      <c r="Y874" s="300"/>
    </row>
    <row r="875" spans="24:25" x14ac:dyDescent="0.2">
      <c r="X875" s="176"/>
      <c r="Y875" s="300"/>
    </row>
    <row r="876" spans="24:25" x14ac:dyDescent="0.2">
      <c r="X876" s="176"/>
      <c r="Y876" s="300"/>
    </row>
    <row r="877" spans="24:25" x14ac:dyDescent="0.2">
      <c r="X877" s="176"/>
      <c r="Y877" s="300"/>
    </row>
    <row r="878" spans="24:25" x14ac:dyDescent="0.2">
      <c r="X878" s="176"/>
      <c r="Y878" s="300"/>
    </row>
    <row r="879" spans="24:25" x14ac:dyDescent="0.2">
      <c r="X879" s="176"/>
      <c r="Y879" s="300"/>
    </row>
    <row r="880" spans="24:25" x14ac:dyDescent="0.2">
      <c r="X880" s="176"/>
      <c r="Y880" s="300"/>
    </row>
    <row r="881" spans="24:25" x14ac:dyDescent="0.2">
      <c r="X881" s="176"/>
      <c r="Y881" s="300"/>
    </row>
    <row r="882" spans="24:25" x14ac:dyDescent="0.2">
      <c r="X882" s="176"/>
      <c r="Y882" s="300"/>
    </row>
    <row r="883" spans="24:25" x14ac:dyDescent="0.2">
      <c r="X883" s="176"/>
      <c r="Y883" s="300"/>
    </row>
    <row r="884" spans="24:25" x14ac:dyDescent="0.2">
      <c r="X884" s="176"/>
      <c r="Y884" s="300"/>
    </row>
    <row r="885" spans="24:25" x14ac:dyDescent="0.2">
      <c r="X885" s="176"/>
      <c r="Y885" s="300"/>
    </row>
    <row r="886" spans="24:25" x14ac:dyDescent="0.2">
      <c r="X886" s="176"/>
      <c r="Y886" s="300"/>
    </row>
    <row r="887" spans="24:25" x14ac:dyDescent="0.2">
      <c r="X887" s="176"/>
      <c r="Y887" s="300"/>
    </row>
    <row r="888" spans="24:25" x14ac:dyDescent="0.2">
      <c r="X888" s="176"/>
      <c r="Y888" s="300"/>
    </row>
    <row r="889" spans="24:25" x14ac:dyDescent="0.2">
      <c r="X889" s="176"/>
      <c r="Y889" s="300"/>
    </row>
    <row r="890" spans="24:25" x14ac:dyDescent="0.2">
      <c r="X890" s="176"/>
      <c r="Y890" s="300"/>
    </row>
    <row r="891" spans="24:25" x14ac:dyDescent="0.2">
      <c r="X891" s="176"/>
      <c r="Y891" s="300"/>
    </row>
    <row r="892" spans="24:25" x14ac:dyDescent="0.2">
      <c r="X892" s="176"/>
      <c r="Y892" s="300"/>
    </row>
    <row r="893" spans="24:25" x14ac:dyDescent="0.2">
      <c r="X893" s="176"/>
      <c r="Y893" s="300"/>
    </row>
    <row r="894" spans="24:25" x14ac:dyDescent="0.2">
      <c r="X894" s="176"/>
      <c r="Y894" s="300"/>
    </row>
    <row r="895" spans="24:25" x14ac:dyDescent="0.2">
      <c r="X895" s="176"/>
      <c r="Y895" s="300"/>
    </row>
    <row r="896" spans="24:25" x14ac:dyDescent="0.2">
      <c r="X896" s="176"/>
      <c r="Y896" s="300"/>
    </row>
    <row r="897" spans="24:25" x14ac:dyDescent="0.2">
      <c r="X897" s="176"/>
      <c r="Y897" s="300"/>
    </row>
    <row r="898" spans="24:25" x14ac:dyDescent="0.2">
      <c r="X898" s="176"/>
      <c r="Y898" s="300"/>
    </row>
    <row r="899" spans="24:25" x14ac:dyDescent="0.2">
      <c r="X899" s="176"/>
      <c r="Y899" s="300"/>
    </row>
    <row r="900" spans="24:25" x14ac:dyDescent="0.2">
      <c r="X900" s="176"/>
      <c r="Y900" s="300"/>
    </row>
    <row r="901" spans="24:25" x14ac:dyDescent="0.2">
      <c r="X901" s="176"/>
      <c r="Y901" s="300"/>
    </row>
    <row r="902" spans="24:25" x14ac:dyDescent="0.2">
      <c r="X902" s="176"/>
      <c r="Y902" s="300"/>
    </row>
    <row r="903" spans="24:25" x14ac:dyDescent="0.2">
      <c r="X903" s="176"/>
      <c r="Y903" s="300"/>
    </row>
    <row r="904" spans="24:25" x14ac:dyDescent="0.2">
      <c r="X904" s="176"/>
      <c r="Y904" s="300"/>
    </row>
    <row r="905" spans="24:25" x14ac:dyDescent="0.2">
      <c r="X905" s="176"/>
      <c r="Y905" s="300"/>
    </row>
    <row r="906" spans="24:25" x14ac:dyDescent="0.2">
      <c r="X906" s="176"/>
      <c r="Y906" s="300"/>
    </row>
    <row r="907" spans="24:25" x14ac:dyDescent="0.2">
      <c r="X907" s="176"/>
      <c r="Y907" s="300"/>
    </row>
    <row r="908" spans="24:25" x14ac:dyDescent="0.2">
      <c r="X908" s="176"/>
      <c r="Y908" s="300"/>
    </row>
    <row r="909" spans="24:25" x14ac:dyDescent="0.2">
      <c r="X909" s="176"/>
      <c r="Y909" s="300"/>
    </row>
    <row r="910" spans="24:25" x14ac:dyDescent="0.2">
      <c r="X910" s="176"/>
      <c r="Y910" s="300"/>
    </row>
    <row r="911" spans="24:25" x14ac:dyDescent="0.2">
      <c r="X911" s="176"/>
      <c r="Y911" s="300"/>
    </row>
    <row r="912" spans="24:25" x14ac:dyDescent="0.2">
      <c r="X912" s="176"/>
      <c r="Y912" s="300"/>
    </row>
    <row r="913" spans="24:25" x14ac:dyDescent="0.2">
      <c r="X913" s="176"/>
      <c r="Y913" s="300"/>
    </row>
    <row r="914" spans="24:25" x14ac:dyDescent="0.2">
      <c r="X914" s="176"/>
      <c r="Y914" s="300"/>
    </row>
    <row r="915" spans="24:25" x14ac:dyDescent="0.2">
      <c r="X915" s="176"/>
      <c r="Y915" s="300"/>
    </row>
    <row r="916" spans="24:25" x14ac:dyDescent="0.2">
      <c r="X916" s="176"/>
      <c r="Y916" s="300"/>
    </row>
    <row r="917" spans="24:25" x14ac:dyDescent="0.2">
      <c r="X917" s="176"/>
      <c r="Y917" s="300"/>
    </row>
    <row r="918" spans="24:25" x14ac:dyDescent="0.2">
      <c r="X918" s="176"/>
      <c r="Y918" s="300"/>
    </row>
    <row r="919" spans="24:25" x14ac:dyDescent="0.2">
      <c r="X919" s="176"/>
      <c r="Y919" s="300"/>
    </row>
    <row r="920" spans="24:25" x14ac:dyDescent="0.2">
      <c r="X920" s="176"/>
      <c r="Y920" s="300"/>
    </row>
    <row r="921" spans="24:25" x14ac:dyDescent="0.2">
      <c r="X921" s="176"/>
      <c r="Y921" s="300"/>
    </row>
    <row r="922" spans="24:25" x14ac:dyDescent="0.2">
      <c r="X922" s="176"/>
      <c r="Y922" s="300"/>
    </row>
    <row r="923" spans="24:25" x14ac:dyDescent="0.2">
      <c r="X923" s="176"/>
      <c r="Y923" s="300"/>
    </row>
    <row r="924" spans="24:25" x14ac:dyDescent="0.2">
      <c r="X924" s="176"/>
      <c r="Y924" s="300"/>
    </row>
    <row r="925" spans="24:25" x14ac:dyDescent="0.2">
      <c r="X925" s="176"/>
      <c r="Y925" s="300"/>
    </row>
    <row r="926" spans="24:25" x14ac:dyDescent="0.2">
      <c r="X926" s="176"/>
      <c r="Y926" s="300"/>
    </row>
    <row r="927" spans="24:25" x14ac:dyDescent="0.2">
      <c r="X927" s="176"/>
      <c r="Y927" s="300"/>
    </row>
    <row r="928" spans="24:25" x14ac:dyDescent="0.2">
      <c r="X928" s="176"/>
      <c r="Y928" s="300"/>
    </row>
    <row r="929" spans="24:25" x14ac:dyDescent="0.2">
      <c r="X929" s="176"/>
      <c r="Y929" s="300"/>
    </row>
    <row r="930" spans="24:25" x14ac:dyDescent="0.2">
      <c r="X930" s="176"/>
      <c r="Y930" s="300"/>
    </row>
    <row r="931" spans="24:25" x14ac:dyDescent="0.2">
      <c r="X931" s="176"/>
      <c r="Y931" s="300"/>
    </row>
    <row r="932" spans="24:25" x14ac:dyDescent="0.2">
      <c r="X932" s="176"/>
      <c r="Y932" s="300"/>
    </row>
    <row r="933" spans="24:25" x14ac:dyDescent="0.2">
      <c r="X933" s="176"/>
      <c r="Y933" s="300"/>
    </row>
    <row r="934" spans="24:25" x14ac:dyDescent="0.2">
      <c r="X934" s="176"/>
      <c r="Y934" s="300"/>
    </row>
    <row r="935" spans="24:25" x14ac:dyDescent="0.2">
      <c r="X935" s="176"/>
      <c r="Y935" s="300"/>
    </row>
    <row r="936" spans="24:25" x14ac:dyDescent="0.2">
      <c r="X936" s="176"/>
      <c r="Y936" s="300"/>
    </row>
    <row r="937" spans="24:25" x14ac:dyDescent="0.2">
      <c r="X937" s="176"/>
      <c r="Y937" s="300"/>
    </row>
    <row r="938" spans="24:25" x14ac:dyDescent="0.2">
      <c r="X938" s="176"/>
      <c r="Y938" s="300"/>
    </row>
    <row r="939" spans="24:25" x14ac:dyDescent="0.2">
      <c r="X939" s="176"/>
      <c r="Y939" s="300"/>
    </row>
    <row r="940" spans="24:25" x14ac:dyDescent="0.2">
      <c r="X940" s="176"/>
      <c r="Y940" s="300"/>
    </row>
    <row r="941" spans="24:25" x14ac:dyDescent="0.2">
      <c r="X941" s="176"/>
      <c r="Y941" s="300"/>
    </row>
    <row r="942" spans="24:25" x14ac:dyDescent="0.2">
      <c r="X942" s="176"/>
      <c r="Y942" s="300"/>
    </row>
    <row r="943" spans="24:25" x14ac:dyDescent="0.2">
      <c r="X943" s="176"/>
      <c r="Y943" s="300"/>
    </row>
    <row r="944" spans="24:25" x14ac:dyDescent="0.2">
      <c r="X944" s="176"/>
      <c r="Y944" s="300"/>
    </row>
    <row r="945" spans="24:25" x14ac:dyDescent="0.2">
      <c r="X945" s="176"/>
      <c r="Y945" s="300"/>
    </row>
    <row r="946" spans="24:25" x14ac:dyDescent="0.2">
      <c r="X946" s="176"/>
      <c r="Y946" s="300"/>
    </row>
    <row r="947" spans="24:25" x14ac:dyDescent="0.2">
      <c r="X947" s="176"/>
      <c r="Y947" s="300"/>
    </row>
    <row r="948" spans="24:25" x14ac:dyDescent="0.2">
      <c r="X948" s="176"/>
      <c r="Y948" s="300"/>
    </row>
    <row r="949" spans="24:25" x14ac:dyDescent="0.2">
      <c r="X949" s="176"/>
      <c r="Y949" s="300"/>
    </row>
    <row r="950" spans="24:25" x14ac:dyDescent="0.2">
      <c r="X950" s="176"/>
      <c r="Y950" s="300"/>
    </row>
    <row r="951" spans="24:25" x14ac:dyDescent="0.2">
      <c r="X951" s="176"/>
      <c r="Y951" s="300"/>
    </row>
    <row r="952" spans="24:25" x14ac:dyDescent="0.2">
      <c r="X952" s="176"/>
      <c r="Y952" s="300"/>
    </row>
    <row r="953" spans="24:25" x14ac:dyDescent="0.2">
      <c r="X953" s="176"/>
      <c r="Y953" s="300"/>
    </row>
    <row r="954" spans="24:25" x14ac:dyDescent="0.2">
      <c r="X954" s="176"/>
      <c r="Y954" s="300"/>
    </row>
    <row r="955" spans="24:25" x14ac:dyDescent="0.2">
      <c r="X955" s="176"/>
      <c r="Y955" s="300"/>
    </row>
    <row r="956" spans="24:25" x14ac:dyDescent="0.2">
      <c r="X956" s="176"/>
      <c r="Y956" s="300"/>
    </row>
    <row r="957" spans="24:25" x14ac:dyDescent="0.2">
      <c r="X957" s="176"/>
      <c r="Y957" s="300"/>
    </row>
    <row r="958" spans="24:25" x14ac:dyDescent="0.2">
      <c r="X958" s="176"/>
      <c r="Y958" s="300"/>
    </row>
    <row r="959" spans="24:25" x14ac:dyDescent="0.2">
      <c r="X959" s="176"/>
      <c r="Y959" s="300"/>
    </row>
    <row r="960" spans="24:25" x14ac:dyDescent="0.2">
      <c r="X960" s="176"/>
      <c r="Y960" s="300"/>
    </row>
    <row r="961" spans="24:25" x14ac:dyDescent="0.2">
      <c r="X961" s="176"/>
      <c r="Y961" s="300"/>
    </row>
    <row r="962" spans="24:25" x14ac:dyDescent="0.2">
      <c r="X962" s="176"/>
      <c r="Y962" s="300"/>
    </row>
    <row r="963" spans="24:25" x14ac:dyDescent="0.2">
      <c r="X963" s="176"/>
      <c r="Y963" s="300"/>
    </row>
    <row r="964" spans="24:25" x14ac:dyDescent="0.2">
      <c r="X964" s="176"/>
      <c r="Y964" s="300"/>
    </row>
    <row r="965" spans="24:25" x14ac:dyDescent="0.2">
      <c r="X965" s="176"/>
      <c r="Y965" s="300"/>
    </row>
    <row r="966" spans="24:25" x14ac:dyDescent="0.2">
      <c r="X966" s="176"/>
      <c r="Y966" s="300"/>
    </row>
    <row r="967" spans="24:25" x14ac:dyDescent="0.2">
      <c r="X967" s="176"/>
      <c r="Y967" s="300"/>
    </row>
    <row r="968" spans="24:25" x14ac:dyDescent="0.2">
      <c r="X968" s="176"/>
      <c r="Y968" s="300"/>
    </row>
    <row r="969" spans="24:25" x14ac:dyDescent="0.2">
      <c r="X969" s="176"/>
      <c r="Y969" s="300"/>
    </row>
    <row r="970" spans="24:25" x14ac:dyDescent="0.2">
      <c r="X970" s="176"/>
      <c r="Y970" s="300"/>
    </row>
    <row r="971" spans="24:25" x14ac:dyDescent="0.2">
      <c r="X971" s="176"/>
      <c r="Y971" s="300"/>
    </row>
    <row r="972" spans="24:25" x14ac:dyDescent="0.2">
      <c r="X972" s="176"/>
      <c r="Y972" s="300"/>
    </row>
    <row r="973" spans="24:25" x14ac:dyDescent="0.2">
      <c r="X973" s="176"/>
      <c r="Y973" s="300"/>
    </row>
    <row r="974" spans="24:25" x14ac:dyDescent="0.2">
      <c r="X974" s="176"/>
      <c r="Y974" s="300"/>
    </row>
    <row r="975" spans="24:25" x14ac:dyDescent="0.2">
      <c r="X975" s="176"/>
      <c r="Y975" s="300"/>
    </row>
    <row r="976" spans="24:25" x14ac:dyDescent="0.2">
      <c r="X976" s="176"/>
      <c r="Y976" s="300"/>
    </row>
    <row r="977" spans="24:25" x14ac:dyDescent="0.2">
      <c r="X977" s="176"/>
      <c r="Y977" s="300"/>
    </row>
    <row r="978" spans="24:25" x14ac:dyDescent="0.2">
      <c r="X978" s="176"/>
      <c r="Y978" s="300"/>
    </row>
    <row r="979" spans="24:25" x14ac:dyDescent="0.2">
      <c r="X979" s="176"/>
      <c r="Y979" s="300"/>
    </row>
    <row r="980" spans="24:25" x14ac:dyDescent="0.2">
      <c r="X980" s="176"/>
      <c r="Y980" s="300"/>
    </row>
    <row r="981" spans="24:25" x14ac:dyDescent="0.2">
      <c r="X981" s="176"/>
      <c r="Y981" s="300"/>
    </row>
    <row r="982" spans="24:25" x14ac:dyDescent="0.2">
      <c r="X982" s="176"/>
      <c r="Y982" s="300"/>
    </row>
    <row r="983" spans="24:25" x14ac:dyDescent="0.2">
      <c r="X983" s="176"/>
      <c r="Y983" s="300"/>
    </row>
    <row r="984" spans="24:25" x14ac:dyDescent="0.2">
      <c r="X984" s="176"/>
      <c r="Y984" s="300"/>
    </row>
    <row r="985" spans="24:25" x14ac:dyDescent="0.2">
      <c r="X985" s="176"/>
      <c r="Y985" s="300"/>
    </row>
    <row r="986" spans="24:25" x14ac:dyDescent="0.2">
      <c r="X986" s="176"/>
      <c r="Y986" s="300"/>
    </row>
    <row r="987" spans="24:25" x14ac:dyDescent="0.2">
      <c r="X987" s="176"/>
      <c r="Y987" s="300"/>
    </row>
    <row r="988" spans="24:25" x14ac:dyDescent="0.2">
      <c r="X988" s="176"/>
      <c r="Y988" s="300"/>
    </row>
    <row r="989" spans="24:25" x14ac:dyDescent="0.2">
      <c r="X989" s="176"/>
      <c r="Y989" s="300"/>
    </row>
    <row r="990" spans="24:25" x14ac:dyDescent="0.2">
      <c r="X990" s="176"/>
      <c r="Y990" s="300"/>
    </row>
    <row r="991" spans="24:25" x14ac:dyDescent="0.2">
      <c r="X991" s="176"/>
      <c r="Y991" s="300"/>
    </row>
    <row r="992" spans="24:25" x14ac:dyDescent="0.2">
      <c r="X992" s="176"/>
      <c r="Y992" s="300"/>
    </row>
    <row r="993" spans="24:25" x14ac:dyDescent="0.2">
      <c r="X993" s="176"/>
      <c r="Y993" s="300"/>
    </row>
    <row r="994" spans="24:25" x14ac:dyDescent="0.2">
      <c r="X994" s="176"/>
      <c r="Y994" s="300"/>
    </row>
    <row r="995" spans="24:25" x14ac:dyDescent="0.2">
      <c r="X995" s="176"/>
      <c r="Y995" s="300"/>
    </row>
    <row r="996" spans="24:25" x14ac:dyDescent="0.2">
      <c r="X996" s="176"/>
      <c r="Y996" s="300"/>
    </row>
    <row r="997" spans="24:25" x14ac:dyDescent="0.2">
      <c r="X997" s="176"/>
      <c r="Y997" s="300"/>
    </row>
    <row r="998" spans="24:25" x14ac:dyDescent="0.2">
      <c r="X998" s="176"/>
      <c r="Y998" s="300"/>
    </row>
    <row r="999" spans="24:25" x14ac:dyDescent="0.2">
      <c r="X999" s="176"/>
    </row>
    <row r="1000" spans="24:25" x14ac:dyDescent="0.2">
      <c r="X1000" s="42"/>
    </row>
    <row r="1001" spans="24:25" x14ac:dyDescent="0.2">
      <c r="X1001" s="42"/>
    </row>
    <row r="1002" spans="24:25" x14ac:dyDescent="0.2">
      <c r="X1002" s="42"/>
    </row>
    <row r="1003" spans="24:25" x14ac:dyDescent="0.2">
      <c r="X1003" s="42"/>
    </row>
    <row r="1004" spans="24:25" x14ac:dyDescent="0.2">
      <c r="X1004" s="42"/>
    </row>
    <row r="1005" spans="24:25" x14ac:dyDescent="0.2">
      <c r="X1005" s="42"/>
    </row>
  </sheetData>
  <sheetProtection formatCells="0" formatColumns="0" formatRows="0" insertColumns="0" insertRows="0" insertHyperlinks="0" deleteColumns="0" deleteRows="0" sort="0" autoFilter="0" pivotTables="0"/>
  <mergeCells count="3">
    <mergeCell ref="P6:R6"/>
    <mergeCell ref="J6:O6"/>
    <mergeCell ref="D6:I6"/>
  </mergeCells>
  <phoneticPr fontId="16" type="noConversion"/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58"/>
  <sheetViews>
    <sheetView topLeftCell="J1" workbookViewId="0">
      <selection activeCell="V17" sqref="V17"/>
    </sheetView>
  </sheetViews>
  <sheetFormatPr defaultRowHeight="12.75" x14ac:dyDescent="0.2"/>
  <cols>
    <col min="1" max="1" width="6" customWidth="1"/>
    <col min="2" max="2" width="7.7109375" customWidth="1"/>
    <col min="3" max="3" width="9.85546875" customWidth="1"/>
    <col min="4" max="4" width="5.85546875" customWidth="1"/>
    <col min="9" max="9" width="10.42578125" customWidth="1"/>
    <col min="16" max="16" width="6.42578125" customWidth="1"/>
    <col min="17" max="17" width="26.5703125" style="4" customWidth="1"/>
    <col min="18" max="18" width="6.140625" customWidth="1"/>
    <col min="19" max="19" width="13.85546875" style="29" customWidth="1"/>
    <col min="20" max="20" width="25.7109375" style="29" customWidth="1"/>
    <col min="21" max="21" width="13.85546875" style="29" customWidth="1"/>
    <col min="22" max="22" width="28.7109375" style="29" customWidth="1"/>
    <col min="23" max="23" width="17.28515625" style="29" customWidth="1"/>
    <col min="24" max="25" width="14.42578125" style="29" customWidth="1"/>
    <col min="26" max="26" width="14.140625" style="29" customWidth="1"/>
    <col min="27" max="27" width="12.28515625" style="29" customWidth="1"/>
    <col min="28" max="28" width="16.85546875" style="95" customWidth="1"/>
    <col min="29" max="29" width="22.7109375" style="29" customWidth="1"/>
    <col min="30" max="30" width="24.42578125" style="29" customWidth="1"/>
    <col min="31" max="31" width="19.5703125" style="29" customWidth="1"/>
    <col min="32" max="32" width="16.140625" style="29" customWidth="1"/>
  </cols>
  <sheetData>
    <row r="1" spans="1:33" s="25" customFormat="1" x14ac:dyDescent="0.2">
      <c r="A1" s="25">
        <v>1</v>
      </c>
      <c r="B1" s="25">
        <v>2</v>
      </c>
      <c r="C1" s="25">
        <v>3</v>
      </c>
      <c r="D1" s="25">
        <v>4</v>
      </c>
      <c r="E1" s="25">
        <v>5</v>
      </c>
      <c r="F1" s="25">
        <v>6</v>
      </c>
      <c r="G1" s="25">
        <v>7</v>
      </c>
      <c r="H1" s="25">
        <v>8</v>
      </c>
      <c r="I1" s="25">
        <v>9</v>
      </c>
      <c r="J1" s="25">
        <v>10</v>
      </c>
      <c r="K1" s="25">
        <v>11</v>
      </c>
      <c r="L1" s="25">
        <v>12</v>
      </c>
      <c r="M1" s="25">
        <v>13</v>
      </c>
      <c r="N1" s="25">
        <v>14</v>
      </c>
      <c r="O1" s="25">
        <v>15</v>
      </c>
      <c r="P1" s="25">
        <v>16</v>
      </c>
      <c r="Q1" s="25">
        <v>17</v>
      </c>
      <c r="R1" s="25">
        <v>18</v>
      </c>
      <c r="S1" s="25">
        <v>19</v>
      </c>
      <c r="T1" s="25">
        <v>20</v>
      </c>
      <c r="U1" s="25">
        <v>21</v>
      </c>
      <c r="V1" s="25">
        <v>22</v>
      </c>
      <c r="W1" s="25">
        <v>23</v>
      </c>
      <c r="X1" s="25">
        <v>24</v>
      </c>
      <c r="Y1" s="25">
        <v>25</v>
      </c>
      <c r="Z1" s="25">
        <v>26</v>
      </c>
      <c r="AA1" s="25">
        <v>27</v>
      </c>
      <c r="AB1" s="25">
        <v>28</v>
      </c>
      <c r="AC1" s="25">
        <v>29</v>
      </c>
      <c r="AD1" s="25">
        <v>30</v>
      </c>
      <c r="AE1" s="25">
        <v>31</v>
      </c>
      <c r="AF1" s="25">
        <v>32</v>
      </c>
    </row>
    <row r="2" spans="1:33" s="25" customFormat="1" x14ac:dyDescent="0.2">
      <c r="Q2" s="55"/>
      <c r="S2" s="42"/>
      <c r="T2" s="42"/>
      <c r="U2" s="42"/>
      <c r="V2" s="42"/>
      <c r="W2" s="42"/>
      <c r="X2" s="42"/>
      <c r="Y2" s="42"/>
      <c r="Z2" s="42"/>
      <c r="AA2" s="42"/>
      <c r="AB2" s="98"/>
      <c r="AC2" s="42"/>
      <c r="AD2" s="42"/>
      <c r="AE2" s="42"/>
      <c r="AF2" s="42"/>
    </row>
    <row r="3" spans="1:33" s="25" customFormat="1" x14ac:dyDescent="0.2">
      <c r="B3" s="25">
        <v>1</v>
      </c>
      <c r="C3" s="25">
        <v>2</v>
      </c>
      <c r="D3" s="25">
        <v>3</v>
      </c>
      <c r="E3" s="25">
        <v>4</v>
      </c>
      <c r="F3" s="25">
        <v>5</v>
      </c>
      <c r="G3" s="25">
        <v>6</v>
      </c>
      <c r="H3" s="25">
        <v>7</v>
      </c>
      <c r="I3" s="25">
        <v>8</v>
      </c>
      <c r="J3" s="25">
        <v>9</v>
      </c>
      <c r="K3" s="25">
        <v>10</v>
      </c>
      <c r="L3" s="25">
        <v>11</v>
      </c>
      <c r="M3" s="25">
        <v>12</v>
      </c>
      <c r="N3" s="25">
        <v>13</v>
      </c>
      <c r="O3" s="25">
        <v>14</v>
      </c>
      <c r="P3" s="25">
        <v>15</v>
      </c>
      <c r="Q3" s="25">
        <v>16</v>
      </c>
      <c r="R3" s="25">
        <v>17</v>
      </c>
      <c r="S3" s="25">
        <v>18</v>
      </c>
      <c r="T3" s="25">
        <v>19</v>
      </c>
      <c r="U3" s="25">
        <v>20</v>
      </c>
      <c r="V3" s="25">
        <v>21</v>
      </c>
      <c r="W3" s="25">
        <v>22</v>
      </c>
      <c r="X3" s="25">
        <v>23</v>
      </c>
      <c r="Y3" s="25">
        <v>24</v>
      </c>
      <c r="Z3" s="25">
        <v>25</v>
      </c>
      <c r="AA3" s="25">
        <v>26</v>
      </c>
      <c r="AB3" s="25">
        <v>27</v>
      </c>
      <c r="AC3" s="25">
        <v>28</v>
      </c>
      <c r="AD3" s="25">
        <v>29</v>
      </c>
      <c r="AE3" s="25">
        <v>30</v>
      </c>
      <c r="AF3" s="25">
        <v>31</v>
      </c>
    </row>
    <row r="4" spans="1:33" s="25" customFormat="1" x14ac:dyDescent="0.2">
      <c r="I4" s="174"/>
      <c r="J4" s="24">
        <v>1</v>
      </c>
      <c r="K4" s="24">
        <v>2</v>
      </c>
      <c r="L4" s="24">
        <v>3</v>
      </c>
      <c r="M4" s="24">
        <v>4</v>
      </c>
      <c r="N4" s="24">
        <v>5</v>
      </c>
      <c r="O4" s="24">
        <v>6</v>
      </c>
      <c r="P4" s="24">
        <v>7</v>
      </c>
      <c r="Q4" s="24">
        <v>8</v>
      </c>
      <c r="R4" s="24">
        <v>9</v>
      </c>
      <c r="S4" s="24">
        <v>10</v>
      </c>
      <c r="T4" s="24">
        <v>11</v>
      </c>
      <c r="U4" s="24">
        <v>12</v>
      </c>
      <c r="V4" s="24">
        <v>13</v>
      </c>
      <c r="W4" s="24">
        <v>14</v>
      </c>
      <c r="X4" s="24">
        <v>15</v>
      </c>
      <c r="Y4" s="24">
        <v>16</v>
      </c>
      <c r="Z4" s="24">
        <v>17</v>
      </c>
      <c r="AA4" s="24">
        <v>18</v>
      </c>
      <c r="AB4" s="24">
        <v>19</v>
      </c>
      <c r="AC4" s="24">
        <v>20</v>
      </c>
      <c r="AD4" s="24">
        <v>21</v>
      </c>
      <c r="AE4" s="24">
        <v>22</v>
      </c>
      <c r="AF4" s="24">
        <v>23</v>
      </c>
    </row>
    <row r="5" spans="1:33" s="25" customFormat="1" x14ac:dyDescent="0.2">
      <c r="P5" s="34"/>
      <c r="Q5" s="55"/>
      <c r="S5" s="42"/>
      <c r="T5" s="42"/>
      <c r="U5" s="42"/>
      <c r="V5" s="42"/>
      <c r="W5" s="42"/>
      <c r="X5" s="42"/>
      <c r="Y5" s="42"/>
      <c r="Z5" s="42"/>
      <c r="AA5" s="42"/>
      <c r="AB5" s="98"/>
      <c r="AC5" s="42"/>
      <c r="AD5" s="42"/>
      <c r="AE5" s="42"/>
      <c r="AF5" s="42"/>
    </row>
    <row r="6" spans="1:33" s="25" customFormat="1" x14ac:dyDescent="0.2">
      <c r="A6" s="525" t="s">
        <v>328</v>
      </c>
      <c r="B6" s="676" t="s">
        <v>306</v>
      </c>
      <c r="C6" s="677"/>
      <c r="D6" s="676" t="s">
        <v>304</v>
      </c>
      <c r="E6" s="679"/>
      <c r="F6" s="679"/>
      <c r="G6" s="679"/>
      <c r="H6" s="679"/>
      <c r="I6" s="677"/>
      <c r="J6" s="683" t="s">
        <v>260</v>
      </c>
      <c r="K6" s="684"/>
      <c r="L6" s="684"/>
      <c r="M6" s="684"/>
      <c r="N6" s="684"/>
      <c r="O6" s="685"/>
      <c r="P6" s="673" t="s">
        <v>65</v>
      </c>
      <c r="Q6" s="674"/>
      <c r="R6" s="675"/>
      <c r="S6" s="42"/>
      <c r="T6" s="42"/>
      <c r="U6" s="42"/>
      <c r="V6" s="24">
        <v>1</v>
      </c>
      <c r="W6" s="24">
        <v>2</v>
      </c>
      <c r="X6" s="24">
        <v>3</v>
      </c>
      <c r="Y6" s="24">
        <v>4</v>
      </c>
      <c r="Z6" s="24">
        <v>5</v>
      </c>
      <c r="AA6" s="24">
        <v>6</v>
      </c>
      <c r="AB6" s="24">
        <v>7</v>
      </c>
      <c r="AC6" s="24">
        <v>8</v>
      </c>
      <c r="AD6" s="24">
        <v>9</v>
      </c>
      <c r="AE6" s="24">
        <v>10</v>
      </c>
      <c r="AF6" s="24">
        <v>11</v>
      </c>
    </row>
    <row r="7" spans="1:33" s="25" customFormat="1" x14ac:dyDescent="0.2">
      <c r="A7" s="525" t="s">
        <v>327</v>
      </c>
      <c r="B7" s="544"/>
      <c r="C7" s="547" t="s">
        <v>305</v>
      </c>
      <c r="D7" s="544" t="s">
        <v>12</v>
      </c>
      <c r="E7" s="545" t="s">
        <v>296</v>
      </c>
      <c r="F7" s="545" t="s">
        <v>238</v>
      </c>
      <c r="G7" s="545" t="s">
        <v>240</v>
      </c>
      <c r="H7" s="545" t="s">
        <v>298</v>
      </c>
      <c r="I7" s="546" t="s">
        <v>297</v>
      </c>
      <c r="J7" s="336" t="s">
        <v>12</v>
      </c>
      <c r="K7" s="333" t="s">
        <v>192</v>
      </c>
      <c r="L7" s="333" t="s">
        <v>240</v>
      </c>
      <c r="M7" s="334" t="s">
        <v>239</v>
      </c>
      <c r="N7" s="334" t="s">
        <v>238</v>
      </c>
      <c r="O7" s="335" t="s">
        <v>237</v>
      </c>
      <c r="P7" s="44" t="s">
        <v>12</v>
      </c>
      <c r="Q7" s="49" t="s">
        <v>70</v>
      </c>
      <c r="R7" s="43">
        <f>SUM($R$9:$R$462)</f>
        <v>0</v>
      </c>
      <c r="S7" s="56" t="s">
        <v>11</v>
      </c>
      <c r="T7" s="171" t="s">
        <v>8</v>
      </c>
      <c r="U7" s="171" t="s">
        <v>7</v>
      </c>
      <c r="V7" s="171" t="s">
        <v>166</v>
      </c>
      <c r="W7" s="46" t="s">
        <v>167</v>
      </c>
      <c r="X7" s="172" t="s">
        <v>185</v>
      </c>
      <c r="Y7" s="172" t="s">
        <v>241</v>
      </c>
      <c r="Z7" s="172" t="s">
        <v>27</v>
      </c>
      <c r="AA7" s="172" t="s">
        <v>248</v>
      </c>
      <c r="AB7" s="99" t="s">
        <v>189</v>
      </c>
      <c r="AC7" s="79" t="s">
        <v>190</v>
      </c>
      <c r="AD7" s="172" t="s">
        <v>261</v>
      </c>
      <c r="AE7" s="172" t="s">
        <v>242</v>
      </c>
      <c r="AF7" s="79" t="s">
        <v>191</v>
      </c>
    </row>
    <row r="8" spans="1:33" s="25" customFormat="1" x14ac:dyDescent="0.2">
      <c r="C8" s="25">
        <f>COUNTIF(C$9:C$1451,"&gt;0")</f>
        <v>0</v>
      </c>
      <c r="I8" s="25">
        <f>COUNTIF(I$9:I$1451,"&gt;0")</f>
        <v>0</v>
      </c>
      <c r="O8" s="25">
        <f>COUNTIF(O$9:O$1451,"&gt;0")</f>
        <v>1</v>
      </c>
      <c r="P8" s="55"/>
      <c r="S8" s="42"/>
      <c r="T8" s="42"/>
      <c r="U8" s="42"/>
      <c r="V8" s="42"/>
      <c r="W8" s="42"/>
      <c r="X8" s="42"/>
      <c r="Y8" s="42"/>
      <c r="Z8" s="207"/>
      <c r="AA8" s="42"/>
      <c r="AB8" s="98"/>
      <c r="AC8" s="42"/>
      <c r="AD8" s="42"/>
      <c r="AE8" s="42"/>
      <c r="AF8" s="42"/>
    </row>
    <row r="9" spans="1:33" s="47" customFormat="1" x14ac:dyDescent="0.2">
      <c r="P9" s="60"/>
      <c r="Q9" s="47">
        <v>0</v>
      </c>
      <c r="S9" s="37"/>
      <c r="T9" s="37"/>
      <c r="U9" s="399"/>
      <c r="V9" s="37"/>
      <c r="W9" s="100"/>
      <c r="X9" s="39"/>
      <c r="Y9" s="38"/>
      <c r="Z9" s="208"/>
      <c r="AA9" s="52"/>
      <c r="AB9" s="39"/>
      <c r="AC9" s="39"/>
      <c r="AD9" s="38"/>
      <c r="AE9" s="52"/>
      <c r="AF9" s="38"/>
    </row>
    <row r="10" spans="1:33" s="25" customFormat="1" x14ac:dyDescent="0.2">
      <c r="A10" s="47">
        <f>IF(B10=0,0,RANK($B10,$B$9:$B$10))</f>
        <v>0</v>
      </c>
      <c r="B10" s="58">
        <f t="shared" ref="B10" si="0">IF(OR(C10=0,Z10="No Go"),0,AA10+ROW(C10)/1000000000000)</f>
        <v>0</v>
      </c>
      <c r="C10" s="60">
        <f>(IF(OR($X10&lt;'Historical Report'!$M$8,$X10&gt;'Historical Report'!$M$9),0,IF('Historical Report'!$M$11="Day",YEAR(X10)*10000+MONTH(X10)*100+DAY(X10),IF('Historical Report'!$M$11="Week",YEAR(X10)*100+WEEKNUM(X10),IF('Historical Report'!$M$11="Month",YEAR(X10)*100+MONTH(X10),IF('Historical Report'!$M$11="Quarter",YEAR(X10)*10+ROUNDUP(MONTH(X10)/3,0),IF('Historical Report'!$M$11="Year",YEAR(X10))))))))*R10</f>
        <v>0</v>
      </c>
      <c r="D10" s="58">
        <f>IF($I10=0,0,$I$8-RANK($I10,$I$9:$I$1451,0)+1)</f>
        <v>0</v>
      </c>
      <c r="E10" s="60">
        <f>IF(OR('Historical Report'!$R$5="All",'Historical Report'!$T$5=Y10,'Historical Report'!$U$5=Y10,'Historical Report'!$V$5=Y10,'Historical Report'!$W$5=Y10,'Historical Report'!$X$5=Y10),1,0)</f>
        <v>1</v>
      </c>
      <c r="F10" s="60">
        <f>IF(OR('Historical Report'!$R$7="All",'Historical Report'!$T$7=AE10,'Historical Report'!$U$7=AE10,'Historical Report'!$V$7=AE10,'Historical Report'!$W$7=AE10,'Historical Report'!$X$7=AE10),1,0)</f>
        <v>1</v>
      </c>
      <c r="G10" s="60">
        <f>IF(OR('Historical Report'!$R$9="All",'Historical Report'!$T$9=AF10,'Historical Report'!$U$9=AF10,'Historical Report'!$V$9=AF10,'Historical Report'!$W$9=AF10,'Historical Report'!$X$9=AF10),1,0)</f>
        <v>1</v>
      </c>
      <c r="H10" s="60">
        <f>IF(OR('Historical Report'!$R$11="All",'Historical Report'!$T$11=VLOOKUP($Q10,O!$O$9:$AJ$10,12,FALSE),'Historical Report'!$U$11=VLOOKUP($Q10,O!$O$9:$AJ$10,12,FALSE),'Historical Report'!$V$11=VLOOKUP($Q10,O!$O$9:$AJ$10,12,FALSE),'Historical Report'!$W$11=VLOOKUP($Q10,O!$O$9:$AJ$10,12,FALSE),'Historical Report'!$X$11=VLOOKUP($Q10,O!$O$9:$AJ$10,12,FALSE)),1,0)</f>
        <v>1</v>
      </c>
      <c r="I10" s="198">
        <f>(IF(OR($X10&lt;'Historical Report'!$M$8,$X10&gt;'Historical Report'!$M$9),0,$X10+ROW(S10)/10000000000))*R10*E10*F10*G10*H10</f>
        <v>0</v>
      </c>
      <c r="J10" s="58">
        <f>IF($O10=0,0,$O$8-RANK($O10,$O$9:$O$1451,0)+1)</f>
        <v>1</v>
      </c>
      <c r="K10" s="60">
        <f>IF(OR('Planning Report'!$AN$8="All",'Planning Report'!$AP$8=T10,'Planning Report'!$AQ$8=T10,'Planning Report'!$AR$8=T10,'Planning Report'!$AS$8=T10,'Planning Report'!$AT$8=T10),1,0)</f>
        <v>1</v>
      </c>
      <c r="L10" s="60">
        <f>IF(OR('Planning Report'!$AN$12="All",'Planning Report'!$AP$12=AF10,'Planning Report'!$AQ$12=AF10,'Planning Report'!$AR$12=AF10,'Planning Report'!$AS$12=AF10,'Planning Report'!$AT$12=AF10),1,0)</f>
        <v>1</v>
      </c>
      <c r="M10" s="60">
        <f>IF(OR('Planning Report'!$AN$14="All",'Planning Report'!$AP$14=Y10,'Planning Report'!$AQ$14=Y10,'Planning Report'!$AR$14=Y10,'Planning Report'!$AS$14=Y10,'Planning Report'!$AT$14=Y10),1,0)</f>
        <v>1</v>
      </c>
      <c r="N10" s="60">
        <f>IF(OR('Planning Report'!$AN$10="All",'Planning Report'!$AP$10=AE10,'Planning Report'!$AQ$10=AE10,'Planning Report'!$AR$10=AE10,'Planning Report'!$AS$10=AE10,'Planning Report'!$AT$10=AE10),1,0)</f>
        <v>1</v>
      </c>
      <c r="O10" s="198">
        <f>IF(AND('Planning Report'!$AN$5&lt;=X10,'Planning Report'!$AN$6&gt;=X10),X10+ROW(S10)/10000000000,0)*K10*L10*M10*N10</f>
        <v>1.0000000000000001E-9</v>
      </c>
      <c r="P10" s="35">
        <f>IF(R10=0,0,SUM($R$9:$R10))</f>
        <v>0</v>
      </c>
      <c r="Q10" s="35">
        <f t="shared" ref="Q10" si="1">IF(R10=0,0,$V10)</f>
        <v>0</v>
      </c>
      <c r="R10" s="35">
        <f>IF(S10=0,0,IF(COUNTIF($V$9:$V10,$V10)=1,1,0))</f>
        <v>0</v>
      </c>
      <c r="S10" s="37">
        <v>40471</v>
      </c>
      <c r="T10" s="47"/>
      <c r="U10" s="47"/>
      <c r="V10" s="47"/>
      <c r="W10" s="102"/>
      <c r="X10" s="211"/>
      <c r="Y10" s="300"/>
      <c r="Z10" s="169"/>
      <c r="AA10" s="173"/>
      <c r="AB10" s="211"/>
      <c r="AC10"/>
      <c r="AD10"/>
      <c r="AE10" s="65"/>
      <c r="AF10" s="174"/>
      <c r="AG10" t="s">
        <v>21</v>
      </c>
    </row>
    <row r="11" spans="1:33" s="25" customFormat="1" x14ac:dyDescent="0.2">
      <c r="P11" s="55"/>
      <c r="S11" s="42"/>
      <c r="T11" s="47"/>
      <c r="U11" s="47"/>
      <c r="V11" s="47"/>
      <c r="W11" s="102"/>
      <c r="X11" s="211"/>
      <c r="Y11" s="300"/>
      <c r="Z11" s="42"/>
      <c r="AA11" s="173"/>
      <c r="AB11" s="98"/>
      <c r="AC11" s="42"/>
      <c r="AD11" s="42"/>
      <c r="AE11" s="42"/>
      <c r="AF11" s="42"/>
    </row>
    <row r="12" spans="1:33" x14ac:dyDescent="0.2">
      <c r="P12" s="25"/>
      <c r="Q12" s="55"/>
      <c r="R12" s="25"/>
      <c r="S12" s="42"/>
      <c r="T12" s="47"/>
      <c r="U12" s="47"/>
      <c r="V12" s="47"/>
      <c r="W12" s="102"/>
      <c r="X12" s="211"/>
      <c r="Y12" s="300"/>
      <c r="Z12" s="42"/>
      <c r="AA12" s="173"/>
      <c r="AB12" s="98"/>
      <c r="AC12" s="42"/>
      <c r="AD12" s="42"/>
      <c r="AE12" s="42"/>
      <c r="AF12" s="42"/>
      <c r="AG12" s="25"/>
    </row>
    <row r="13" spans="1:33" x14ac:dyDescent="0.2">
      <c r="P13" s="25"/>
      <c r="Q13" s="55"/>
      <c r="R13" s="25"/>
      <c r="S13" s="42"/>
      <c r="T13" s="47"/>
      <c r="U13" s="47"/>
      <c r="V13" s="47"/>
      <c r="W13" s="102"/>
      <c r="X13" s="211"/>
      <c r="Y13" s="300"/>
      <c r="Z13" s="42"/>
      <c r="AA13" s="42"/>
      <c r="AB13" s="98"/>
      <c r="AC13" s="42"/>
      <c r="AD13" s="42"/>
      <c r="AE13" s="42"/>
      <c r="AF13" s="42"/>
      <c r="AG13" s="25"/>
    </row>
    <row r="14" spans="1:33" x14ac:dyDescent="0.2">
      <c r="P14" s="25"/>
      <c r="Q14" s="55"/>
      <c r="R14" s="25"/>
      <c r="S14" s="42"/>
      <c r="T14" s="47"/>
      <c r="U14" s="47"/>
      <c r="V14" s="47"/>
      <c r="W14" s="102"/>
      <c r="X14" s="211"/>
      <c r="Y14" s="300"/>
      <c r="Z14" s="42"/>
      <c r="AA14" s="42"/>
      <c r="AB14" s="98"/>
      <c r="AC14" s="42"/>
      <c r="AD14" s="42"/>
      <c r="AE14" s="42"/>
      <c r="AF14" s="42"/>
      <c r="AG14" s="25"/>
    </row>
    <row r="15" spans="1:33" x14ac:dyDescent="0.2">
      <c r="P15" s="25"/>
      <c r="Q15" s="55"/>
      <c r="R15" s="25"/>
      <c r="S15" s="42"/>
      <c r="T15" s="47"/>
      <c r="U15" s="47"/>
      <c r="V15" s="47"/>
      <c r="W15" s="102"/>
      <c r="X15" s="211"/>
      <c r="Y15" s="300"/>
      <c r="Z15" s="42"/>
      <c r="AA15" s="42"/>
      <c r="AB15" s="98"/>
      <c r="AC15" s="42"/>
      <c r="AD15" s="42"/>
      <c r="AE15" s="42"/>
      <c r="AF15" s="42"/>
      <c r="AG15" s="25"/>
    </row>
    <row r="16" spans="1:33" x14ac:dyDescent="0.2">
      <c r="P16" s="25"/>
      <c r="Q16" s="55"/>
      <c r="R16" s="25"/>
      <c r="S16" s="42"/>
      <c r="T16" s="47"/>
      <c r="U16" s="47"/>
      <c r="V16" s="47"/>
      <c r="W16" s="102"/>
      <c r="X16" s="211"/>
      <c r="Y16" s="300"/>
      <c r="Z16" s="42"/>
      <c r="AA16" s="42"/>
      <c r="AB16" s="98"/>
      <c r="AC16" s="42"/>
      <c r="AD16" s="42"/>
      <c r="AE16" s="42"/>
      <c r="AF16" s="42"/>
      <c r="AG16" s="25"/>
    </row>
    <row r="17" spans="16:33" x14ac:dyDescent="0.2">
      <c r="P17" s="25"/>
      <c r="Q17" s="55"/>
      <c r="R17" s="25"/>
      <c r="S17" s="42"/>
      <c r="T17" s="42"/>
      <c r="U17" s="42"/>
      <c r="V17" s="42"/>
      <c r="W17" s="42"/>
      <c r="X17" s="42"/>
      <c r="Y17" s="300"/>
      <c r="Z17" s="42"/>
      <c r="AA17" s="42"/>
      <c r="AB17" s="98"/>
      <c r="AC17" s="42"/>
      <c r="AD17" s="42"/>
      <c r="AE17" s="42"/>
      <c r="AF17" s="42"/>
      <c r="AG17" s="25"/>
    </row>
    <row r="18" spans="16:33" x14ac:dyDescent="0.2">
      <c r="P18" s="25"/>
      <c r="Q18" s="55"/>
      <c r="R18" s="25"/>
      <c r="S18" s="42"/>
      <c r="T18" s="42"/>
      <c r="U18" s="42"/>
      <c r="V18" s="42"/>
      <c r="W18" s="42"/>
      <c r="X18" s="42"/>
      <c r="Y18" s="300"/>
      <c r="Z18" s="42"/>
      <c r="AA18" s="42"/>
      <c r="AB18" s="98"/>
      <c r="AC18" s="42"/>
      <c r="AD18" s="42"/>
      <c r="AE18" s="42"/>
      <c r="AF18" s="42"/>
      <c r="AG18" s="25"/>
    </row>
    <row r="19" spans="16:33" x14ac:dyDescent="0.2">
      <c r="P19" s="25"/>
      <c r="Q19" s="55"/>
      <c r="R19" s="25"/>
      <c r="S19" s="42"/>
      <c r="T19" s="42"/>
      <c r="U19" s="42"/>
      <c r="V19" s="42"/>
      <c r="W19" s="42"/>
      <c r="X19" s="42"/>
      <c r="Y19" s="300"/>
      <c r="Z19" s="42"/>
      <c r="AA19" s="42"/>
      <c r="AB19" s="98"/>
      <c r="AC19" s="42"/>
      <c r="AD19" s="42"/>
      <c r="AE19" s="42"/>
      <c r="AF19" s="42"/>
      <c r="AG19" s="25"/>
    </row>
    <row r="20" spans="16:33" x14ac:dyDescent="0.2">
      <c r="P20" s="25"/>
      <c r="Q20" s="55"/>
      <c r="R20" s="25"/>
      <c r="S20" s="42"/>
      <c r="T20" s="42"/>
      <c r="U20" s="42"/>
      <c r="V20" s="42"/>
      <c r="W20" s="42"/>
      <c r="X20" s="42"/>
      <c r="Y20" s="300"/>
      <c r="Z20" s="42"/>
      <c r="AA20" s="42"/>
      <c r="AB20" s="98"/>
      <c r="AC20" s="42"/>
      <c r="AD20" s="42"/>
      <c r="AE20" s="42"/>
      <c r="AF20" s="42"/>
      <c r="AG20" s="25"/>
    </row>
    <row r="21" spans="16:33" x14ac:dyDescent="0.2">
      <c r="Y21" s="300"/>
    </row>
    <row r="22" spans="16:33" x14ac:dyDescent="0.2">
      <c r="Y22" s="300"/>
    </row>
    <row r="23" spans="16:33" x14ac:dyDescent="0.2">
      <c r="Y23" s="300"/>
    </row>
    <row r="24" spans="16:33" x14ac:dyDescent="0.2">
      <c r="Y24" s="300"/>
    </row>
    <row r="25" spans="16:33" x14ac:dyDescent="0.2">
      <c r="Y25" s="300"/>
    </row>
    <row r="26" spans="16:33" x14ac:dyDescent="0.2">
      <c r="Y26" s="300"/>
    </row>
    <row r="27" spans="16:33" x14ac:dyDescent="0.2">
      <c r="Y27" s="300"/>
    </row>
    <row r="28" spans="16:33" x14ac:dyDescent="0.2">
      <c r="Y28" s="300"/>
    </row>
    <row r="29" spans="16:33" x14ac:dyDescent="0.2">
      <c r="Y29" s="300"/>
    </row>
    <row r="30" spans="16:33" x14ac:dyDescent="0.2">
      <c r="Y30" s="300"/>
    </row>
    <row r="31" spans="16:33" x14ac:dyDescent="0.2">
      <c r="Y31" s="300"/>
    </row>
    <row r="32" spans="16:33" x14ac:dyDescent="0.2">
      <c r="Y32" s="300"/>
    </row>
    <row r="33" spans="25:25" x14ac:dyDescent="0.2">
      <c r="Y33" s="300"/>
    </row>
    <row r="34" spans="25:25" x14ac:dyDescent="0.2">
      <c r="Y34" s="300"/>
    </row>
    <row r="35" spans="25:25" x14ac:dyDescent="0.2">
      <c r="Y35" s="300"/>
    </row>
    <row r="36" spans="25:25" x14ac:dyDescent="0.2">
      <c r="Y36" s="300"/>
    </row>
    <row r="37" spans="25:25" x14ac:dyDescent="0.2">
      <c r="Y37" s="300"/>
    </row>
    <row r="38" spans="25:25" x14ac:dyDescent="0.2">
      <c r="Y38" s="300"/>
    </row>
    <row r="39" spans="25:25" x14ac:dyDescent="0.2">
      <c r="Y39" s="300"/>
    </row>
    <row r="40" spans="25:25" x14ac:dyDescent="0.2">
      <c r="Y40" s="300"/>
    </row>
    <row r="41" spans="25:25" x14ac:dyDescent="0.2">
      <c r="Y41" s="300"/>
    </row>
    <row r="42" spans="25:25" x14ac:dyDescent="0.2">
      <c r="Y42" s="300"/>
    </row>
    <row r="43" spans="25:25" x14ac:dyDescent="0.2">
      <c r="Y43" s="300"/>
    </row>
    <row r="44" spans="25:25" x14ac:dyDescent="0.2">
      <c r="Y44" s="300"/>
    </row>
    <row r="45" spans="25:25" x14ac:dyDescent="0.2">
      <c r="Y45" s="300"/>
    </row>
    <row r="46" spans="25:25" x14ac:dyDescent="0.2">
      <c r="Y46" s="300"/>
    </row>
    <row r="47" spans="25:25" x14ac:dyDescent="0.2">
      <c r="Y47" s="300"/>
    </row>
    <row r="48" spans="25:25" x14ac:dyDescent="0.2">
      <c r="Y48" s="300"/>
    </row>
    <row r="49" spans="25:25" x14ac:dyDescent="0.2">
      <c r="Y49" s="300"/>
    </row>
    <row r="50" spans="25:25" x14ac:dyDescent="0.2">
      <c r="Y50" s="300"/>
    </row>
    <row r="51" spans="25:25" x14ac:dyDescent="0.2">
      <c r="Y51" s="300"/>
    </row>
    <row r="52" spans="25:25" x14ac:dyDescent="0.2">
      <c r="Y52" s="300"/>
    </row>
    <row r="53" spans="25:25" x14ac:dyDescent="0.2">
      <c r="Y53" s="300"/>
    </row>
    <row r="54" spans="25:25" x14ac:dyDescent="0.2">
      <c r="Y54" s="300"/>
    </row>
    <row r="55" spans="25:25" x14ac:dyDescent="0.2">
      <c r="Y55" s="300"/>
    </row>
    <row r="56" spans="25:25" x14ac:dyDescent="0.2">
      <c r="Y56" s="300"/>
    </row>
    <row r="57" spans="25:25" x14ac:dyDescent="0.2">
      <c r="Y57" s="300"/>
    </row>
    <row r="58" spans="25:25" x14ac:dyDescent="0.2">
      <c r="Y58" s="300"/>
    </row>
  </sheetData>
  <sheetProtection formatCells="0" formatColumns="0" formatRows="0" insertColumns="0" insertRows="0" insertHyperlinks="0" deleteColumns="0" deleteRows="0" sort="0" autoFilter="0" pivotTables="0"/>
  <mergeCells count="4">
    <mergeCell ref="B6:C6"/>
    <mergeCell ref="P6:R6"/>
    <mergeCell ref="J6:O6"/>
    <mergeCell ref="D6:I6"/>
  </mergeCells>
  <phoneticPr fontId="16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CC114"/>
  <sheetViews>
    <sheetView zoomScale="110" zoomScaleNormal="110" workbookViewId="0">
      <selection activeCell="M8" sqref="M8:N9"/>
    </sheetView>
  </sheetViews>
  <sheetFormatPr defaultRowHeight="12.75" x14ac:dyDescent="0.2"/>
  <cols>
    <col min="1" max="1" width="5.42578125" style="194" customWidth="1"/>
    <col min="2" max="3" width="9.140625" hidden="1" customWidth="1"/>
    <col min="4" max="4" width="9.7109375" hidden="1" customWidth="1"/>
    <col min="5" max="5" width="9.85546875" hidden="1" customWidth="1"/>
    <col min="6" max="7" width="9.140625" hidden="1" customWidth="1"/>
    <col min="8" max="8" width="12" hidden="1" customWidth="1"/>
    <col min="9" max="9" width="2.7109375" customWidth="1"/>
    <col min="10" max="10" width="10" customWidth="1"/>
    <col min="11" max="12" width="9.28515625" customWidth="1"/>
    <col min="13" max="25" width="8.7109375" customWidth="1"/>
    <col min="26" max="26" width="2.7109375" customWidth="1"/>
    <col min="27" max="27" width="1.7109375" style="543" customWidth="1"/>
    <col min="28" max="29" width="2.7109375" customWidth="1"/>
    <col min="30" max="30" width="18.7109375" customWidth="1"/>
    <col min="31" max="31" width="10.140625" bestFit="1" customWidth="1"/>
    <col min="32" max="32" width="10.42578125" customWidth="1"/>
    <col min="33" max="33" width="10.140625" bestFit="1" customWidth="1"/>
    <col min="34" max="34" width="7.7109375" customWidth="1"/>
    <col min="35" max="36" width="2.7109375" customWidth="1"/>
    <col min="37" max="37" width="18.7109375" customWidth="1"/>
    <col min="38" max="38" width="10.140625" customWidth="1"/>
    <col min="39" max="39" width="5.7109375" customWidth="1"/>
    <col min="41" max="41" width="7.7109375" customWidth="1"/>
    <col min="42" max="43" width="2.7109375" customWidth="1"/>
    <col min="44" max="44" width="18.7109375" customWidth="1"/>
    <col min="45" max="45" width="10.140625" customWidth="1"/>
    <col min="46" max="46" width="5.7109375" customWidth="1"/>
    <col min="48" max="48" width="7.7109375" customWidth="1"/>
    <col min="49" max="50" width="2.7109375" customWidth="1"/>
    <col min="51" max="51" width="18.7109375" customWidth="1"/>
    <col min="52" max="52" width="10.140625" customWidth="1"/>
    <col min="53" max="53" width="5.7109375" customWidth="1"/>
    <col min="55" max="55" width="7.7109375" customWidth="1"/>
    <col min="56" max="56" width="2.7109375" customWidth="1"/>
    <col min="57" max="57" width="1.7109375" style="543" customWidth="1"/>
    <col min="58" max="77" width="9.140625" style="543"/>
  </cols>
  <sheetData>
    <row r="1" spans="1:81" s="543" customFormat="1" ht="13.5" thickBot="1" x14ac:dyDescent="0.25">
      <c r="A1" s="194"/>
      <c r="AA1" s="582"/>
      <c r="AD1" s="585"/>
      <c r="AE1" s="586"/>
      <c r="AF1" s="587"/>
    </row>
    <row r="2" spans="1:81" ht="12.75" customHeight="1" thickTop="1" thickBot="1" x14ac:dyDescent="0.25">
      <c r="A2" s="195"/>
      <c r="B2" s="115"/>
      <c r="C2" s="115"/>
      <c r="D2" s="115"/>
      <c r="E2" s="115"/>
      <c r="F2" s="115"/>
      <c r="G2" s="115"/>
      <c r="H2" s="115"/>
      <c r="I2" s="215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216"/>
      <c r="W2" s="216"/>
      <c r="X2" s="216"/>
      <c r="Y2" s="216"/>
      <c r="Z2" s="216"/>
      <c r="AA2" s="584"/>
      <c r="AB2" s="216"/>
      <c r="AC2" s="216"/>
      <c r="AD2" s="257"/>
      <c r="AE2" s="216"/>
      <c r="AF2" s="256"/>
      <c r="AG2" s="216"/>
      <c r="AH2" s="216"/>
      <c r="AI2" s="216"/>
      <c r="AJ2" s="216"/>
      <c r="AK2" s="216"/>
      <c r="AL2" s="216"/>
      <c r="AM2" s="216"/>
      <c r="AN2" s="216"/>
      <c r="AO2" s="216"/>
      <c r="AP2" s="216"/>
      <c r="AQ2" s="216"/>
      <c r="AR2" s="216"/>
      <c r="AS2" s="216"/>
      <c r="AT2" s="216"/>
      <c r="AU2" s="216"/>
      <c r="AV2" s="216"/>
      <c r="AW2" s="216"/>
      <c r="AX2" s="216"/>
      <c r="AY2" s="216"/>
      <c r="AZ2" s="216"/>
      <c r="BA2" s="216"/>
      <c r="BB2" s="216"/>
      <c r="BC2" s="216"/>
      <c r="BD2" s="217"/>
      <c r="BE2" s="227"/>
      <c r="BZ2" s="161"/>
      <c r="CA2" s="148"/>
      <c r="CB2" s="148"/>
      <c r="CC2" s="148"/>
    </row>
    <row r="3" spans="1:81" ht="12.75" customHeight="1" x14ac:dyDescent="0.25">
      <c r="A3" s="195"/>
      <c r="B3" s="115"/>
      <c r="C3" s="115"/>
      <c r="D3" s="115"/>
      <c r="E3" s="115"/>
      <c r="F3" s="115"/>
      <c r="G3" s="115"/>
      <c r="H3" s="115"/>
      <c r="I3" s="218"/>
      <c r="J3" s="728" t="s">
        <v>116</v>
      </c>
      <c r="K3" s="729"/>
      <c r="L3" s="729"/>
      <c r="M3" s="729"/>
      <c r="N3" s="729"/>
      <c r="O3" s="729"/>
      <c r="P3" s="457"/>
      <c r="Q3" s="457"/>
      <c r="R3" s="455"/>
      <c r="S3" s="220"/>
      <c r="T3" s="220"/>
      <c r="U3" s="220"/>
      <c r="V3" s="220"/>
      <c r="W3" s="220"/>
      <c r="X3" s="220"/>
      <c r="Y3" s="221"/>
      <c r="Z3" s="575"/>
      <c r="AA3" s="584"/>
      <c r="AB3" s="222"/>
      <c r="AC3" s="19"/>
      <c r="AD3" s="721"/>
      <c r="AE3" s="721"/>
      <c r="AF3" s="721"/>
      <c r="AG3" s="721"/>
      <c r="AH3" s="721"/>
      <c r="AI3" s="222"/>
      <c r="AJ3" s="19"/>
      <c r="AK3" s="721"/>
      <c r="AL3" s="721"/>
      <c r="AM3" s="721"/>
      <c r="AN3" s="721"/>
      <c r="AO3" s="721"/>
      <c r="AP3" s="222"/>
      <c r="AQ3" s="19"/>
      <c r="AR3" s="721"/>
      <c r="AS3" s="721"/>
      <c r="AT3" s="721"/>
      <c r="AU3" s="721"/>
      <c r="AV3" s="721"/>
      <c r="AW3" s="222"/>
      <c r="AX3" s="19"/>
      <c r="AY3" s="721"/>
      <c r="AZ3" s="721"/>
      <c r="BA3" s="721"/>
      <c r="BB3" s="721"/>
      <c r="BC3" s="721"/>
      <c r="BD3" s="223"/>
      <c r="BE3" s="227"/>
      <c r="BZ3" s="169"/>
      <c r="CA3" s="184"/>
      <c r="CB3" s="184"/>
      <c r="CC3" s="184"/>
    </row>
    <row r="4" spans="1:81" ht="12.75" customHeight="1" x14ac:dyDescent="0.2">
      <c r="A4" s="195"/>
      <c r="B4" s="115"/>
      <c r="C4" s="115"/>
      <c r="D4" s="115"/>
      <c r="E4" s="115"/>
      <c r="F4" s="115"/>
      <c r="G4" s="115"/>
      <c r="H4" s="115"/>
      <c r="I4" s="218"/>
      <c r="J4" s="730"/>
      <c r="K4" s="731"/>
      <c r="L4" s="731"/>
      <c r="M4" s="731"/>
      <c r="N4" s="731"/>
      <c r="O4" s="731"/>
      <c r="P4" s="582"/>
      <c r="Q4" s="582"/>
      <c r="R4" s="582"/>
      <c r="S4" s="582"/>
      <c r="T4" s="582"/>
      <c r="U4" s="582"/>
      <c r="V4" s="582"/>
      <c r="W4" s="582"/>
      <c r="X4" s="582"/>
      <c r="Y4" s="583"/>
      <c r="Z4" s="575"/>
      <c r="AA4" s="584"/>
      <c r="AB4" s="222"/>
      <c r="AC4" s="19"/>
      <c r="AD4" s="19"/>
      <c r="AE4" s="19"/>
      <c r="AF4" s="19"/>
      <c r="AG4" s="19"/>
      <c r="AH4" s="19"/>
      <c r="AI4" s="222"/>
      <c r="AJ4" s="19"/>
      <c r="AK4" s="19"/>
      <c r="AL4" s="19"/>
      <c r="AM4" s="19"/>
      <c r="AN4" s="19"/>
      <c r="AO4" s="19"/>
      <c r="AP4" s="222"/>
      <c r="AQ4" s="19"/>
      <c r="AR4" s="19"/>
      <c r="AS4" s="19"/>
      <c r="AT4" s="19"/>
      <c r="AU4" s="19"/>
      <c r="AV4" s="19"/>
      <c r="AW4" s="222"/>
      <c r="AX4" s="19"/>
      <c r="AY4" s="19"/>
      <c r="AZ4" s="19"/>
      <c r="BA4" s="19"/>
      <c r="BB4" s="19"/>
      <c r="BC4" s="19"/>
      <c r="BD4" s="223"/>
      <c r="BE4" s="227"/>
      <c r="BZ4" s="169"/>
      <c r="CA4" s="184"/>
      <c r="CB4" s="184"/>
      <c r="CC4" s="184"/>
    </row>
    <row r="5" spans="1:81" ht="12.75" customHeight="1" x14ac:dyDescent="0.2">
      <c r="A5" s="195"/>
      <c r="B5" s="115"/>
      <c r="C5" s="115"/>
      <c r="D5" s="115"/>
      <c r="E5" s="115"/>
      <c r="F5" s="115"/>
      <c r="G5" s="115"/>
      <c r="H5" s="115"/>
      <c r="I5" s="218"/>
      <c r="J5" s="730"/>
      <c r="K5" s="731"/>
      <c r="L5" s="731"/>
      <c r="M5" s="731"/>
      <c r="N5" s="731"/>
      <c r="O5" s="731"/>
      <c r="P5" s="582"/>
      <c r="Q5" s="371" t="s">
        <v>292</v>
      </c>
      <c r="R5" s="244" t="s">
        <v>15</v>
      </c>
      <c r="S5" s="182" t="s">
        <v>90</v>
      </c>
      <c r="T5" s="245"/>
      <c r="U5" s="246"/>
      <c r="V5" s="246"/>
      <c r="W5" s="246"/>
      <c r="X5" s="247"/>
      <c r="Y5" s="583"/>
      <c r="Z5" s="575"/>
      <c r="AA5" s="584"/>
      <c r="AB5" s="222"/>
      <c r="AC5" s="19"/>
      <c r="AD5" s="19"/>
      <c r="AE5" s="19"/>
      <c r="AF5" s="19"/>
      <c r="AG5" s="19"/>
      <c r="AH5" s="19"/>
      <c r="AI5" s="222"/>
      <c r="AJ5" s="19"/>
      <c r="AK5" s="19"/>
      <c r="AL5" s="19"/>
      <c r="AM5" s="19"/>
      <c r="AN5" s="19"/>
      <c r="AO5" s="19"/>
      <c r="AP5" s="222"/>
      <c r="AQ5" s="19"/>
      <c r="AR5" s="19"/>
      <c r="AS5" s="19"/>
      <c r="AT5" s="19"/>
      <c r="AU5" s="19"/>
      <c r="AV5" s="19"/>
      <c r="AW5" s="222"/>
      <c r="AX5" s="19"/>
      <c r="AY5" s="19"/>
      <c r="AZ5" s="19"/>
      <c r="BA5" s="19"/>
      <c r="BB5" s="19"/>
      <c r="BC5" s="19"/>
      <c r="BD5" s="223"/>
      <c r="BE5" s="227"/>
      <c r="BZ5" s="169"/>
      <c r="CA5" s="148"/>
      <c r="CB5" s="148"/>
      <c r="CC5" s="148"/>
    </row>
    <row r="6" spans="1:81" ht="12.75" customHeight="1" x14ac:dyDescent="0.2">
      <c r="A6" s="195"/>
      <c r="B6" s="115"/>
      <c r="C6" s="115"/>
      <c r="D6" s="115"/>
      <c r="E6" s="115"/>
      <c r="F6" s="115"/>
      <c r="G6" s="115"/>
      <c r="H6" s="115"/>
      <c r="I6" s="218"/>
      <c r="J6" s="730"/>
      <c r="K6" s="731"/>
      <c r="L6" s="731"/>
      <c r="M6" s="731"/>
      <c r="N6" s="731"/>
      <c r="O6" s="731"/>
      <c r="P6" s="582"/>
      <c r="Q6" s="225"/>
      <c r="R6" s="229"/>
      <c r="S6" s="225"/>
      <c r="T6" s="225"/>
      <c r="U6" s="225"/>
      <c r="V6" s="225"/>
      <c r="W6" s="225"/>
      <c r="X6" s="225"/>
      <c r="Y6" s="583"/>
      <c r="Z6" s="575"/>
      <c r="AA6" s="584"/>
      <c r="AB6" s="222"/>
      <c r="AC6" s="19"/>
      <c r="AD6" s="19"/>
      <c r="AE6" s="19"/>
      <c r="AF6" s="19"/>
      <c r="AG6" s="19"/>
      <c r="AH6" s="19"/>
      <c r="AI6" s="222"/>
      <c r="AJ6" s="19"/>
      <c r="AK6" s="19"/>
      <c r="AL6" s="19"/>
      <c r="AM6" s="19"/>
      <c r="AN6" s="19"/>
      <c r="AO6" s="19"/>
      <c r="AP6" s="222"/>
      <c r="AQ6" s="19"/>
      <c r="AR6" s="19"/>
      <c r="AS6" s="19"/>
      <c r="AT6" s="19"/>
      <c r="AU6" s="19"/>
      <c r="AV6" s="19"/>
      <c r="AW6" s="222"/>
      <c r="AX6" s="19"/>
      <c r="AY6" s="19"/>
      <c r="AZ6" s="19"/>
      <c r="BA6" s="19"/>
      <c r="BB6" s="19"/>
      <c r="BC6" s="19"/>
      <c r="BD6" s="223"/>
      <c r="BE6" s="227"/>
      <c r="CA6" s="2"/>
      <c r="CB6" s="2"/>
      <c r="CC6" s="2"/>
    </row>
    <row r="7" spans="1:81" ht="12.75" customHeight="1" x14ac:dyDescent="0.2">
      <c r="A7" s="195"/>
      <c r="B7" s="115"/>
      <c r="C7" s="115"/>
      <c r="D7" s="115"/>
      <c r="E7" s="115"/>
      <c r="F7" s="115"/>
      <c r="G7" s="115"/>
      <c r="H7" s="115"/>
      <c r="I7" s="218"/>
      <c r="J7" s="730"/>
      <c r="K7" s="731"/>
      <c r="L7" s="731"/>
      <c r="M7" s="731"/>
      <c r="N7" s="731"/>
      <c r="O7" s="731"/>
      <c r="P7" s="582"/>
      <c r="Q7" s="371" t="s">
        <v>242</v>
      </c>
      <c r="R7" s="244" t="s">
        <v>15</v>
      </c>
      <c r="S7" s="182" t="s">
        <v>90</v>
      </c>
      <c r="T7" s="245"/>
      <c r="U7" s="246"/>
      <c r="V7" s="246"/>
      <c r="W7" s="573"/>
      <c r="X7" s="247"/>
      <c r="Y7" s="583"/>
      <c r="Z7" s="575"/>
      <c r="AA7" s="584"/>
      <c r="AB7" s="222"/>
      <c r="AC7" s="19"/>
      <c r="AD7" s="19"/>
      <c r="AE7" s="19"/>
      <c r="AF7" s="19"/>
      <c r="AG7" s="19"/>
      <c r="AH7" s="19"/>
      <c r="AI7" s="222"/>
      <c r="AJ7" s="19"/>
      <c r="AK7" s="19"/>
      <c r="AL7" s="19"/>
      <c r="AM7" s="19"/>
      <c r="AN7" s="19"/>
      <c r="AO7" s="19"/>
      <c r="AP7" s="222"/>
      <c r="AQ7" s="19"/>
      <c r="AR7" s="19"/>
      <c r="AS7" s="19"/>
      <c r="AT7" s="19"/>
      <c r="AU7" s="19"/>
      <c r="AV7" s="19"/>
      <c r="AW7" s="222"/>
      <c r="AX7" s="19"/>
      <c r="AY7" s="19"/>
      <c r="AZ7" s="19"/>
      <c r="BA7" s="19"/>
      <c r="BB7" s="19"/>
      <c r="BC7" s="19"/>
      <c r="BD7" s="223"/>
      <c r="BE7" s="227"/>
      <c r="BZ7" s="169"/>
      <c r="CA7" s="184"/>
      <c r="CB7" s="184"/>
      <c r="CC7" s="184"/>
    </row>
    <row r="8" spans="1:81" x14ac:dyDescent="0.2">
      <c r="A8" s="195"/>
      <c r="B8" s="115"/>
      <c r="C8" s="115"/>
      <c r="D8" s="115"/>
      <c r="E8" s="115"/>
      <c r="F8" s="115"/>
      <c r="G8" s="115"/>
      <c r="H8" s="115"/>
      <c r="I8" s="218"/>
      <c r="J8" s="224"/>
      <c r="K8" s="582"/>
      <c r="L8" s="371" t="s">
        <v>307</v>
      </c>
      <c r="M8" s="742"/>
      <c r="N8" s="743"/>
      <c r="O8" s="582"/>
      <c r="P8" s="582"/>
      <c r="Q8" s="225"/>
      <c r="R8" s="225"/>
      <c r="S8" s="225"/>
      <c r="T8" s="225"/>
      <c r="U8" s="225"/>
      <c r="V8" s="225"/>
      <c r="W8" s="225"/>
      <c r="X8" s="225"/>
      <c r="Y8" s="583"/>
      <c r="Z8" s="575"/>
      <c r="AA8" s="584"/>
      <c r="AB8" s="222"/>
      <c r="AC8" s="19"/>
      <c r="AD8" s="19"/>
      <c r="AE8" s="19"/>
      <c r="AF8" s="19"/>
      <c r="AG8" s="19"/>
      <c r="AH8" s="19"/>
      <c r="AI8" s="222"/>
      <c r="AJ8" s="19"/>
      <c r="AK8" s="19"/>
      <c r="AL8" s="19"/>
      <c r="AM8" s="19"/>
      <c r="AN8" s="19"/>
      <c r="AO8" s="19"/>
      <c r="AP8" s="222"/>
      <c r="AQ8" s="19"/>
      <c r="AR8" s="19"/>
      <c r="AS8" s="19"/>
      <c r="AT8" s="19"/>
      <c r="AU8" s="19"/>
      <c r="AV8" s="19"/>
      <c r="AW8" s="222"/>
      <c r="AX8" s="19"/>
      <c r="AY8" s="19"/>
      <c r="AZ8" s="19"/>
      <c r="BA8" s="19"/>
      <c r="BB8" s="19"/>
      <c r="BC8" s="19"/>
      <c r="BD8" s="223"/>
      <c r="BE8" s="227"/>
      <c r="CA8" s="622"/>
      <c r="CB8" s="622"/>
      <c r="CC8" s="622"/>
    </row>
    <row r="9" spans="1:81" s="2" customFormat="1" x14ac:dyDescent="0.2">
      <c r="A9" s="195"/>
      <c r="B9" s="115"/>
      <c r="C9" s="115"/>
      <c r="D9" s="115"/>
      <c r="E9" s="115"/>
      <c r="F9" s="115"/>
      <c r="G9" s="115"/>
      <c r="H9" s="115"/>
      <c r="I9" s="218"/>
      <c r="J9" s="224"/>
      <c r="K9" s="582"/>
      <c r="L9" s="371" t="s">
        <v>308</v>
      </c>
      <c r="M9" s="737"/>
      <c r="N9" s="738"/>
      <c r="O9" s="582"/>
      <c r="P9" s="582"/>
      <c r="Q9" s="371" t="s">
        <v>191</v>
      </c>
      <c r="R9" s="244" t="s">
        <v>15</v>
      </c>
      <c r="S9" s="182" t="s">
        <v>90</v>
      </c>
      <c r="T9" s="248"/>
      <c r="U9" s="249"/>
      <c r="V9" s="249"/>
      <c r="W9" s="249"/>
      <c r="X9" s="250"/>
      <c r="Y9" s="583"/>
      <c r="Z9" s="575"/>
      <c r="AA9" s="584"/>
      <c r="AB9" s="222"/>
      <c r="AC9" s="69"/>
      <c r="AD9" s="69"/>
      <c r="AE9" s="69"/>
      <c r="AF9" s="69"/>
      <c r="AG9" s="69"/>
      <c r="AH9" s="69"/>
      <c r="AI9" s="222"/>
      <c r="AJ9" s="69"/>
      <c r="AK9" s="69"/>
      <c r="AL9" s="69"/>
      <c r="AM9" s="69"/>
      <c r="AN9" s="69"/>
      <c r="AO9" s="69"/>
      <c r="AP9" s="222"/>
      <c r="AQ9" s="69"/>
      <c r="AR9" s="69"/>
      <c r="AS9" s="69"/>
      <c r="AT9" s="69"/>
      <c r="AU9" s="69"/>
      <c r="AV9" s="69"/>
      <c r="AW9" s="222"/>
      <c r="AX9" s="69"/>
      <c r="AY9" s="69"/>
      <c r="AZ9" s="69"/>
      <c r="BA9" s="69"/>
      <c r="BB9" s="69"/>
      <c r="BC9" s="69"/>
      <c r="BD9" s="223"/>
      <c r="BE9" s="227"/>
      <c r="BF9" s="543"/>
      <c r="BG9" s="543"/>
      <c r="BH9" s="543"/>
      <c r="BI9" s="543"/>
      <c r="BJ9" s="543"/>
      <c r="BK9" s="543"/>
      <c r="BL9" s="543"/>
      <c r="BM9" s="543"/>
      <c r="BN9" s="543"/>
      <c r="BO9" s="543"/>
      <c r="BP9" s="543"/>
      <c r="BQ9" s="543"/>
      <c r="BR9" s="543"/>
      <c r="BS9" s="543"/>
      <c r="BT9" s="543"/>
      <c r="BU9" s="543"/>
      <c r="BV9" s="543"/>
      <c r="BW9" s="543"/>
      <c r="BX9" s="543"/>
      <c r="BY9" s="543"/>
      <c r="BZ9" s="169"/>
      <c r="CA9" s="162"/>
      <c r="CB9" s="162"/>
      <c r="CC9" s="162"/>
    </row>
    <row r="10" spans="1:81" x14ac:dyDescent="0.2">
      <c r="A10" s="195"/>
      <c r="B10" s="115"/>
      <c r="C10" s="115"/>
      <c r="D10" s="115"/>
      <c r="E10" s="115"/>
      <c r="F10" s="115"/>
      <c r="G10" s="115"/>
      <c r="H10" s="115"/>
      <c r="I10" s="218"/>
      <c r="J10" s="224"/>
      <c r="K10" s="582"/>
      <c r="L10" s="225"/>
      <c r="M10" s="225"/>
      <c r="N10" s="559"/>
      <c r="O10" s="582"/>
      <c r="P10" s="582"/>
      <c r="Q10" s="225"/>
      <c r="R10" s="229"/>
      <c r="S10" s="225"/>
      <c r="T10" s="225"/>
      <c r="U10" s="225"/>
      <c r="V10" s="225"/>
      <c r="W10" s="225"/>
      <c r="X10" s="225"/>
      <c r="Y10" s="583"/>
      <c r="Z10" s="575"/>
      <c r="AA10" s="584"/>
      <c r="AB10" s="222"/>
      <c r="AC10" s="19"/>
      <c r="AD10" s="19"/>
      <c r="AE10" s="19"/>
      <c r="AF10" s="19"/>
      <c r="AG10" s="19"/>
      <c r="AH10" s="19"/>
      <c r="AI10" s="222"/>
      <c r="AJ10" s="19"/>
      <c r="AK10" s="19"/>
      <c r="AL10" s="19"/>
      <c r="AM10" s="19"/>
      <c r="AN10" s="19"/>
      <c r="AO10" s="19"/>
      <c r="AP10" s="222"/>
      <c r="AQ10" s="19"/>
      <c r="AR10" s="19"/>
      <c r="AS10" s="19"/>
      <c r="AT10" s="19"/>
      <c r="AU10" s="19"/>
      <c r="AV10" s="19"/>
      <c r="AW10" s="222"/>
      <c r="AX10" s="19"/>
      <c r="AY10" s="19"/>
      <c r="AZ10" s="19"/>
      <c r="BA10" s="19"/>
      <c r="BB10" s="19"/>
      <c r="BC10" s="19"/>
      <c r="BD10" s="223"/>
      <c r="BE10" s="227"/>
      <c r="BZ10" s="183"/>
      <c r="CA10" s="184"/>
      <c r="CB10" s="184"/>
      <c r="CC10" s="184"/>
    </row>
    <row r="11" spans="1:81" x14ac:dyDescent="0.2">
      <c r="A11" s="195"/>
      <c r="B11" s="115"/>
      <c r="C11" s="132" t="s">
        <v>91</v>
      </c>
      <c r="D11" s="132" t="s">
        <v>83</v>
      </c>
      <c r="E11" s="132" t="s">
        <v>84</v>
      </c>
      <c r="F11" s="115"/>
      <c r="G11" s="115"/>
      <c r="H11" s="115"/>
      <c r="I11" s="218"/>
      <c r="J11" s="224"/>
      <c r="K11" s="582"/>
      <c r="L11" s="228" t="s">
        <v>74</v>
      </c>
      <c r="M11" s="739" t="s">
        <v>76</v>
      </c>
      <c r="N11" s="740"/>
      <c r="O11" s="582"/>
      <c r="P11" s="582"/>
      <c r="Q11" s="228" t="s">
        <v>23</v>
      </c>
      <c r="R11" s="244" t="s">
        <v>15</v>
      </c>
      <c r="S11" s="182" t="s">
        <v>90</v>
      </c>
      <c r="T11" s="245"/>
      <c r="U11" s="246"/>
      <c r="V11" s="246"/>
      <c r="W11" s="246"/>
      <c r="X11" s="247"/>
      <c r="Y11" s="583"/>
      <c r="Z11" s="575"/>
      <c r="AA11" s="584"/>
      <c r="AB11" s="222"/>
      <c r="AC11" s="19"/>
      <c r="AD11" s="19"/>
      <c r="AE11" s="19"/>
      <c r="AF11" s="19"/>
      <c r="AG11" s="19"/>
      <c r="AH11" s="19"/>
      <c r="AI11" s="222"/>
      <c r="AJ11" s="19"/>
      <c r="AK11" s="19"/>
      <c r="AL11" s="19"/>
      <c r="AM11" s="19"/>
      <c r="AN11" s="19"/>
      <c r="AO11" s="19"/>
      <c r="AP11" s="222"/>
      <c r="AQ11" s="19"/>
      <c r="AR11" s="19"/>
      <c r="AS11" s="19"/>
      <c r="AT11" s="19"/>
      <c r="AU11" s="19"/>
      <c r="AV11" s="19"/>
      <c r="AW11" s="222"/>
      <c r="AX11" s="19"/>
      <c r="AY11" s="19"/>
      <c r="AZ11" s="19"/>
      <c r="BA11" s="19"/>
      <c r="BB11" s="19"/>
      <c r="BC11" s="19"/>
      <c r="BD11" s="223"/>
      <c r="BE11" s="227"/>
    </row>
    <row r="12" spans="1:81" ht="12.75" customHeight="1" thickBot="1" x14ac:dyDescent="0.3">
      <c r="A12" s="195"/>
      <c r="B12" s="124" t="s">
        <v>75</v>
      </c>
      <c r="C12" s="129">
        <f>'Historical Report'!M9-'Historical Report'!M8+1</f>
        <v>1</v>
      </c>
      <c r="D12" s="125">
        <f>YEAR('Historical Report'!M8)*10000+MONTH('Historical Report'!M8)*100+DAY('Historical Report'!M8)</f>
        <v>19000100</v>
      </c>
      <c r="E12" s="125">
        <f>YEAR('Historical Report'!M9)*10000+MONTH('Historical Report'!M9)*100+DAY('Historical Report'!M9)</f>
        <v>19000100</v>
      </c>
      <c r="F12" s="115"/>
      <c r="G12" s="115"/>
      <c r="H12" s="115"/>
      <c r="I12" s="218"/>
      <c r="J12" s="230"/>
      <c r="K12" s="231"/>
      <c r="L12" s="231"/>
      <c r="M12" s="231"/>
      <c r="N12" s="231"/>
      <c r="O12" s="231"/>
      <c r="P12" s="231"/>
      <c r="Q12" s="231"/>
      <c r="R12" s="566"/>
      <c r="S12" s="231"/>
      <c r="T12" s="231"/>
      <c r="U12" s="231"/>
      <c r="V12" s="231"/>
      <c r="W12" s="231"/>
      <c r="X12" s="231"/>
      <c r="Y12" s="232"/>
      <c r="Z12" s="575"/>
      <c r="AA12" s="584"/>
      <c r="AB12" s="222"/>
      <c r="AC12" s="19"/>
      <c r="AD12" s="233"/>
      <c r="AE12" s="19"/>
      <c r="AF12" s="19"/>
      <c r="AG12" s="19"/>
      <c r="AH12" s="19"/>
      <c r="AI12" s="222"/>
      <c r="AJ12" s="19"/>
      <c r="AK12" s="19"/>
      <c r="AL12" s="19"/>
      <c r="AM12" s="19"/>
      <c r="AN12" s="19"/>
      <c r="AO12" s="19"/>
      <c r="AP12" s="222"/>
      <c r="AQ12" s="19"/>
      <c r="AR12" s="19"/>
      <c r="AS12" s="19"/>
      <c r="AT12" s="19"/>
      <c r="AU12" s="19"/>
      <c r="AV12" s="19"/>
      <c r="AW12" s="222"/>
      <c r="AX12" s="19"/>
      <c r="AY12" s="19"/>
      <c r="AZ12" s="19"/>
      <c r="BA12" s="19"/>
      <c r="BB12" s="19"/>
      <c r="BC12" s="19"/>
      <c r="BD12" s="223"/>
      <c r="BE12" s="227"/>
    </row>
    <row r="13" spans="1:81" ht="12.75" customHeight="1" thickBot="1" x14ac:dyDescent="0.3">
      <c r="A13" s="195"/>
      <c r="B13" s="124" t="s">
        <v>76</v>
      </c>
      <c r="C13" s="130">
        <f>'Historical Report'!E13-'Historical Report'!D13+1</f>
        <v>1</v>
      </c>
      <c r="D13" s="126">
        <f>YEAR('Historical Report'!M8)*100+WEEKNUM('Historical Report'!M8)</f>
        <v>190000</v>
      </c>
      <c r="E13" s="126">
        <f>YEAR('Historical Report'!M9)*100+WEEKNUM('Historical Report'!M9)</f>
        <v>190000</v>
      </c>
      <c r="F13" s="115"/>
      <c r="G13" s="115"/>
      <c r="H13" s="115"/>
      <c r="I13" s="218"/>
      <c r="J13" s="222"/>
      <c r="K13" s="191"/>
      <c r="L13" s="191"/>
      <c r="M13" s="222"/>
      <c r="N13" s="222"/>
      <c r="O13" s="222"/>
      <c r="P13" s="222"/>
      <c r="Q13" s="222"/>
      <c r="R13" s="222"/>
      <c r="S13" s="222"/>
      <c r="T13" s="222"/>
      <c r="U13" s="222"/>
      <c r="V13" s="222"/>
      <c r="W13" s="222"/>
      <c r="X13" s="222"/>
      <c r="Y13" s="222"/>
      <c r="Z13" s="222"/>
      <c r="AA13" s="584"/>
      <c r="AB13" s="222"/>
      <c r="AC13" s="19"/>
      <c r="AD13" s="233"/>
      <c r="AE13" s="19"/>
      <c r="AF13" s="19"/>
      <c r="AG13" s="19"/>
      <c r="AH13" s="19"/>
      <c r="AI13" s="222"/>
      <c r="AJ13" s="19"/>
      <c r="AK13" s="19"/>
      <c r="AL13" s="19"/>
      <c r="AM13" s="19"/>
      <c r="AN13" s="19"/>
      <c r="AO13" s="19"/>
      <c r="AP13" s="222"/>
      <c r="AQ13" s="19"/>
      <c r="AR13" s="19"/>
      <c r="AS13" s="19"/>
      <c r="AT13" s="19"/>
      <c r="AU13" s="19"/>
      <c r="AV13" s="19"/>
      <c r="AW13" s="222"/>
      <c r="AX13" s="19"/>
      <c r="AY13" s="19"/>
      <c r="AZ13" s="19"/>
      <c r="BA13" s="19"/>
      <c r="BB13" s="19"/>
      <c r="BC13" s="19"/>
      <c r="BD13" s="223"/>
      <c r="BE13" s="227"/>
    </row>
    <row r="14" spans="1:81" ht="33.75" customHeight="1" x14ac:dyDescent="0.25">
      <c r="A14" s="196"/>
      <c r="B14" s="124" t="s">
        <v>77</v>
      </c>
      <c r="C14" s="130">
        <f>'Historical Report'!E14-'Historical Report'!D14+1</f>
        <v>1</v>
      </c>
      <c r="D14" s="126">
        <f>YEAR('Historical Report'!M8)*100+MONTH('Historical Report'!M8)</f>
        <v>190001</v>
      </c>
      <c r="E14" s="126">
        <f>YEAR('Historical Report'!M9)*100+MONTH('Historical Report'!M9)</f>
        <v>190001</v>
      </c>
      <c r="F14" s="116"/>
      <c r="G14" s="116"/>
      <c r="H14" s="116"/>
      <c r="I14" s="192"/>
      <c r="J14" s="592"/>
      <c r="K14" s="722" t="str">
        <f>CONCATENATE("All Sales (",$M$11,"ly)")</f>
        <v>All Sales (Weekly)</v>
      </c>
      <c r="L14" s="723"/>
      <c r="M14" s="744" t="str">
        <f>CONCATENATE("Sales Activity (as defined by Report Parameters): ",'Historical Report'!$M$11,"ly")</f>
        <v>Sales Activity (as defined by Report Parameters): Weekly</v>
      </c>
      <c r="N14" s="745"/>
      <c r="O14" s="745"/>
      <c r="P14" s="745"/>
      <c r="Q14" s="745"/>
      <c r="R14" s="745"/>
      <c r="S14" s="745"/>
      <c r="T14" s="745"/>
      <c r="U14" s="745"/>
      <c r="V14" s="745"/>
      <c r="W14" s="745"/>
      <c r="X14" s="745"/>
      <c r="Y14" s="746"/>
      <c r="Z14" s="222"/>
      <c r="AA14" s="584"/>
      <c r="AB14" s="222"/>
      <c r="AC14" s="19"/>
      <c r="AD14" s="19"/>
      <c r="AE14" s="19"/>
      <c r="AF14" s="19"/>
      <c r="AG14" s="19"/>
      <c r="AH14" s="19"/>
      <c r="AI14" s="222"/>
      <c r="AJ14" s="19"/>
      <c r="AK14" s="19"/>
      <c r="AL14" s="19"/>
      <c r="AM14" s="19"/>
      <c r="AN14" s="19"/>
      <c r="AO14" s="19"/>
      <c r="AP14" s="222"/>
      <c r="AQ14" s="19"/>
      <c r="AR14" s="19"/>
      <c r="AS14" s="19"/>
      <c r="AT14" s="19"/>
      <c r="AU14" s="19"/>
      <c r="AV14" s="19"/>
      <c r="AW14" s="222"/>
      <c r="AX14" s="19"/>
      <c r="AY14" s="19"/>
      <c r="AZ14" s="19"/>
      <c r="BA14" s="19"/>
      <c r="BB14" s="19"/>
      <c r="BC14" s="19"/>
      <c r="BD14" s="223"/>
      <c r="BE14" s="227"/>
    </row>
    <row r="15" spans="1:81" ht="16.5" customHeight="1" x14ac:dyDescent="0.25">
      <c r="A15" s="196"/>
      <c r="B15" s="124" t="s">
        <v>85</v>
      </c>
      <c r="C15" s="130">
        <f>'Historical Report'!E15-'Historical Report'!D15+1</f>
        <v>1</v>
      </c>
      <c r="D15" s="127">
        <f>YEAR('Historical Report'!M8)*10+IF(OR(MONTH('Historical Report'!M8)=1,MONTH('Historical Report'!M8)=2,MONTH('Historical Report'!M8)=3),1,IF(OR(MONTH('Historical Report'!M8)=4,MONTH('Historical Report'!M8)=5,MONTH('Historical Report'!M8)=6),2,IF(OR(MONTH('Historical Report'!M8)=7,MONTH('Historical Report'!M8)=8,MONTH('Historical Report'!M8)=9),3,4)))</f>
        <v>19001</v>
      </c>
      <c r="E15" s="127">
        <f>YEAR('Historical Report'!M9)*10+IF(OR(MONTH('Historical Report'!M9)=1,MONTH('Historical Report'!M9)=2,MONTH('Historical Report'!M9)=3),1,IF(OR(MONTH('Historical Report'!M9)=4,MONTH('Historical Report'!M9)=5,MONTH('Historical Report'!M9)=6),2,IF(OR(MONTH('Historical Report'!M9)=7,MONTH('Historical Report'!M9)=8,MONTH('Historical Report'!M9)=9),3,4)))</f>
        <v>19001</v>
      </c>
      <c r="F15" s="116"/>
      <c r="G15" s="116"/>
      <c r="H15" s="116"/>
      <c r="I15" s="192"/>
      <c r="J15" s="593"/>
      <c r="K15" s="724"/>
      <c r="L15" s="725"/>
      <c r="M15" s="747"/>
      <c r="N15" s="748"/>
      <c r="O15" s="748"/>
      <c r="P15" s="748"/>
      <c r="Q15" s="748"/>
      <c r="R15" s="748"/>
      <c r="S15" s="748"/>
      <c r="T15" s="748"/>
      <c r="U15" s="748"/>
      <c r="V15" s="748"/>
      <c r="W15" s="748"/>
      <c r="X15" s="748"/>
      <c r="Y15" s="749"/>
      <c r="Z15" s="222"/>
      <c r="AA15" s="584"/>
      <c r="AB15" s="222"/>
      <c r="AC15" s="19"/>
      <c r="AD15" s="19"/>
      <c r="AE15" s="19"/>
      <c r="AF15" s="19"/>
      <c r="AG15" s="19"/>
      <c r="AH15" s="19"/>
      <c r="AI15" s="222"/>
      <c r="AJ15" s="19"/>
      <c r="AK15" s="19"/>
      <c r="AL15" s="19"/>
      <c r="AM15" s="19"/>
      <c r="AN15" s="19"/>
      <c r="AO15" s="19"/>
      <c r="AP15" s="222"/>
      <c r="AQ15" s="19"/>
      <c r="AR15" s="19"/>
      <c r="AS15" s="19"/>
      <c r="AT15" s="19"/>
      <c r="AU15" s="19"/>
      <c r="AV15" s="19"/>
      <c r="AW15" s="222"/>
      <c r="AX15" s="19"/>
      <c r="AY15" s="19"/>
      <c r="AZ15" s="19"/>
      <c r="BA15" s="19"/>
      <c r="BB15" s="19"/>
      <c r="BC15" s="19"/>
      <c r="BD15" s="223"/>
      <c r="BE15" s="227"/>
    </row>
    <row r="16" spans="1:81" ht="15.75" customHeight="1" thickBot="1" x14ac:dyDescent="0.3">
      <c r="A16" s="196"/>
      <c r="B16" s="124" t="s">
        <v>86</v>
      </c>
      <c r="C16" s="131">
        <f>'Historical Report'!E16-'Historical Report'!D16+1</f>
        <v>1</v>
      </c>
      <c r="D16" s="128">
        <f>YEAR('Historical Report'!M8)</f>
        <v>1900</v>
      </c>
      <c r="E16" s="128">
        <f>YEAR('Historical Report'!M9)</f>
        <v>1900</v>
      </c>
      <c r="F16" s="115"/>
      <c r="G16" s="115"/>
      <c r="H16" s="115"/>
      <c r="I16" s="192"/>
      <c r="J16" s="593"/>
      <c r="K16" s="726"/>
      <c r="L16" s="727"/>
      <c r="M16" s="734" t="s">
        <v>299</v>
      </c>
      <c r="N16" s="735"/>
      <c r="O16" s="736"/>
      <c r="P16" s="732" t="s">
        <v>300</v>
      </c>
      <c r="Q16" s="733"/>
      <c r="R16" s="733"/>
      <c r="S16" s="741"/>
      <c r="T16" s="732" t="s">
        <v>302</v>
      </c>
      <c r="U16" s="733"/>
      <c r="V16" s="733"/>
      <c r="W16" s="732" t="s">
        <v>303</v>
      </c>
      <c r="X16" s="733"/>
      <c r="Y16" s="750"/>
      <c r="Z16" s="222"/>
      <c r="AA16" s="584"/>
      <c r="AB16" s="222"/>
      <c r="AC16" s="19"/>
      <c r="AD16" s="19"/>
      <c r="AE16" s="233"/>
      <c r="AF16" s="233"/>
      <c r="AG16" s="233"/>
      <c r="AH16" s="19"/>
      <c r="AI16" s="222"/>
      <c r="AJ16" s="19"/>
      <c r="AK16" s="19"/>
      <c r="AL16" s="19"/>
      <c r="AM16" s="19"/>
      <c r="AN16" s="19"/>
      <c r="AO16" s="19"/>
      <c r="AP16" s="222"/>
      <c r="AQ16" s="19"/>
      <c r="AR16" s="19"/>
      <c r="AS16" s="19"/>
      <c r="AT16" s="19"/>
      <c r="AU16" s="19"/>
      <c r="AV16" s="19"/>
      <c r="AW16" s="222"/>
      <c r="AX16" s="19"/>
      <c r="AY16" s="19"/>
      <c r="AZ16" s="19"/>
      <c r="BA16" s="19"/>
      <c r="BB16" s="19"/>
      <c r="BC16" s="19"/>
      <c r="BD16" s="223"/>
      <c r="BE16" s="227"/>
    </row>
    <row r="17" spans="1:57" ht="42" customHeight="1" thickBot="1" x14ac:dyDescent="0.3">
      <c r="A17" s="195"/>
      <c r="B17" s="116"/>
      <c r="C17" s="117" t="s">
        <v>75</v>
      </c>
      <c r="D17" s="117" t="s">
        <v>76</v>
      </c>
      <c r="E17" s="117" t="s">
        <v>77</v>
      </c>
      <c r="F17" s="117" t="s">
        <v>85</v>
      </c>
      <c r="G17" s="117" t="s">
        <v>86</v>
      </c>
      <c r="H17" s="117" t="s">
        <v>87</v>
      </c>
      <c r="I17" s="192"/>
      <c r="J17" s="615" t="s">
        <v>88</v>
      </c>
      <c r="K17" s="567" t="s">
        <v>89</v>
      </c>
      <c r="L17" s="568" t="s">
        <v>310</v>
      </c>
      <c r="M17" s="567" t="s">
        <v>89</v>
      </c>
      <c r="N17" s="568" t="s">
        <v>313</v>
      </c>
      <c r="O17" s="569" t="s">
        <v>314</v>
      </c>
      <c r="P17" s="570" t="s">
        <v>89</v>
      </c>
      <c r="Q17" s="568" t="s">
        <v>316</v>
      </c>
      <c r="R17" s="571" t="s">
        <v>315</v>
      </c>
      <c r="S17" s="572" t="s">
        <v>312</v>
      </c>
      <c r="T17" s="570" t="s">
        <v>89</v>
      </c>
      <c r="U17" s="568" t="s">
        <v>318</v>
      </c>
      <c r="V17" s="568" t="s">
        <v>320</v>
      </c>
      <c r="W17" s="570" t="s">
        <v>89</v>
      </c>
      <c r="X17" s="568" t="s">
        <v>317</v>
      </c>
      <c r="Y17" s="574" t="s">
        <v>319</v>
      </c>
      <c r="Z17" s="222"/>
      <c r="AA17" s="584"/>
      <c r="AB17" s="222"/>
      <c r="AC17" s="19"/>
      <c r="AD17" s="19"/>
      <c r="AE17" s="19"/>
      <c r="AF17" s="19"/>
      <c r="AG17" s="19"/>
      <c r="AH17" s="19"/>
      <c r="AI17" s="222"/>
      <c r="AJ17" s="19"/>
      <c r="AK17" s="19"/>
      <c r="AL17" s="19"/>
      <c r="AM17" s="19"/>
      <c r="AN17" s="19"/>
      <c r="AO17" s="19"/>
      <c r="AP17" s="222"/>
      <c r="AQ17" s="19"/>
      <c r="AR17" s="19"/>
      <c r="AS17" s="19"/>
      <c r="AT17" s="19"/>
      <c r="AU17" s="19"/>
      <c r="AV17" s="19"/>
      <c r="AW17" s="222"/>
      <c r="AX17" s="19"/>
      <c r="AY17" s="19"/>
      <c r="AZ17" s="19"/>
      <c r="BA17" s="19"/>
      <c r="BB17" s="19"/>
      <c r="BC17" s="19"/>
      <c r="BD17" s="223"/>
      <c r="BE17" s="227"/>
    </row>
    <row r="18" spans="1:57" ht="12.75" customHeight="1" x14ac:dyDescent="0.2">
      <c r="A18" s="196">
        <f t="shared" ref="A18:A48" si="0">IF(VLOOKUP($M$11,$B$12:$C$16,2,FALSE)&lt;$B18,0,$B18)</f>
        <v>1</v>
      </c>
      <c r="B18" s="116">
        <v>1</v>
      </c>
      <c r="C18" s="116">
        <f>IF('Historical Report'!$M$11="Day",'Historical Report'!$E$12,0)</f>
        <v>0</v>
      </c>
      <c r="D18" s="116">
        <f>IF('Historical Report'!$M$11="Week",'Historical Report'!$E$13,0)</f>
        <v>190000</v>
      </c>
      <c r="E18" s="116">
        <f>IF('Historical Report'!$M$11="Month",'Historical Report'!$E$14,0)</f>
        <v>0</v>
      </c>
      <c r="F18" s="116">
        <f>IF('Historical Report'!$M$11="Quarter",'Historical Report'!$E$15,0)</f>
        <v>0</v>
      </c>
      <c r="G18" s="116">
        <f>IF('Historical Report'!$M$11="Year",'Historical Report'!$E$16,0)</f>
        <v>0</v>
      </c>
      <c r="H18" s="116">
        <f t="shared" ref="H18:H22" si="1">MAX(C18:G18)</f>
        <v>190000</v>
      </c>
      <c r="I18" s="192"/>
      <c r="J18" s="133">
        <f>IF($M$11="Day",DATE(LEFT(H18,4),MID(H18,5,2),RIGHT(H18,2)),IF($M$11="Week",DATE(LEFT(H18,4),1,1)-WEEKDAY(DATE(LEFT(H18,4),1,1))+1+7*(RIGHT(H18,2)-1),IF($M$11="Month",DATE(LEFT(H18,4),RIGHT(H18,2),1),IF($M$11="Quarter",DATE(LEFT(H18,4),RIGHT(H18,1)*3-2,1),IF($M$11="Year",DATE(H18*1,1,1),0)))))</f>
        <v>-6</v>
      </c>
      <c r="K18" s="553">
        <f>IF($H18=0,0,COUNTIFS(S!$C$9:$C$10,$H18,S!$Z$9:$Z$10,"Go"))</f>
        <v>0</v>
      </c>
      <c r="L18" s="578">
        <f>IF($H18=0,0,SUMIFS(S!$AA$9:$AA$10,S!$C$9:$C$10,$H18,S!$Z$9:$Z$10,"Go"))</f>
        <v>0</v>
      </c>
      <c r="M18" s="553">
        <f>IF('Historical Report'!$M$11="Day",COUNTIFS(T!$M$5:$M$304,$H18,T!$S$5:$S$304,"Go"),IF('Historical Report'!$M$11="Week",COUNTIFS(T!$L$5:$L$304,$H18,T!$S$5:$S$304,"Go"),IF('Historical Report'!$M$11="Month",COUNTIFS(T!$K$5:$K$304,$H18,T!$S$5:$S$304,"Go"),IF('Historical Report'!$M$11="Quarter",COUNTIFS(T!$J$5:$J$304,$H18,T!$S$5:$S$304,"Go"),IF('Historical Report'!$M$11="Year",COUNTIFS(T!$I$5:$I$304,$H18,T!$S$5:$S$304,"Go"),0)))))</f>
        <v>0</v>
      </c>
      <c r="N18" s="554">
        <f>IF('Historical Report'!$M$11="Day",SUMIFS(T!$R$5:$R$304,T!$M$5:$M$304,$H18,T!S$5:S$304,"Go"),IF('Historical Report'!$M$11="Week",SUMIFS(T!$R$5:$R$304,T!$L$5:$L$304,$H18,T!S$5:S$304,"Go"),IF('Historical Report'!$M$11="Month",SUMIFS(T!$R$5:$R$304,T!$K$5:$K$304,$H18,T!S$5:S$304,"Go"),IF('Historical Report'!$M$11="Quarter",SUMIFS(T!$R$5:$R$304,T!$J$5:$J$304,$H18,T!S$5:S$304,"Go"),IF('Historical Report'!$M$11="Year",SUMIFS(T!$R$5:$R$304,T!$I$5:$I$304,$H18,T!S$5:S$304,"Go"),0)))))</f>
        <v>0</v>
      </c>
      <c r="O18" s="555">
        <f>IF(M18=0,0,N18/M18)</f>
        <v>0</v>
      </c>
      <c r="P18" s="558">
        <f>IF('Historical Report'!$M$11="Day",COUNTIFS(T!$M$5:$M$304,$H18),IF('Historical Report'!$M$11="Week",COUNTIFS(T!$L$5:$L$304,$H18),IF('Historical Report'!$M$11="Month",COUNTIFS(T!$K$5:$K$304,$H18),IF('Historical Report'!$M$11="Quarter",COUNTIFS(T!$J$5:$J$304,$H18),IF('Historical Report'!$M$11="Year",COUNTIFS(T!$I$5:$I$304,$H18),0)))))</f>
        <v>300</v>
      </c>
      <c r="Q18" s="554">
        <f>IF('Historical Report'!$M$11="Day",SUMIFS(T!$R$5:$R$304,T!$M$5:$M$304,$H18),IF('Historical Report'!$M$11="Week",SUMIFS(T!$R$5:$R$304,T!$L$5:$L$304,$H18),IF('Historical Report'!$M$11="Month",SUMIFS(T!$R$5:$R$304,T!$K$5:$K$304,$H18),IF('Historical Report'!$M$11="Quarter",SUMIFS(T!$R$5:$R$304,T!$J$5:$J$304,$H18),IF('Historical Report'!$M$11="Year",SUMIFS(T!$R$5:$R$304,T!$I$5:$I$304,$H18),0)))))</f>
        <v>0</v>
      </c>
      <c r="R18" s="554">
        <f>IF(P18=0,0,Q18/P18)</f>
        <v>0</v>
      </c>
      <c r="S18" s="556">
        <f>IF(Q18=0,0,N18/Q18)</f>
        <v>0</v>
      </c>
      <c r="T18" s="581">
        <f>IF($H18=0,0,COUNTIF(Q!$I$9:$I$10,$H18))</f>
        <v>0</v>
      </c>
      <c r="U18" s="170">
        <f>IF($H18=0,0,SUMIFS(Q!$AA$9:$AA$10,Q!$I$9:$I$10,$H18))</f>
        <v>0</v>
      </c>
      <c r="V18" s="555">
        <f>IF(T18=0,0,U18/T18)</f>
        <v>0</v>
      </c>
      <c r="W18" s="558">
        <f>IF($H18=0,0,COUNTIF(O!$H$9:$H$10,$H18))</f>
        <v>0</v>
      </c>
      <c r="X18" s="170">
        <f>IF($H18=0,0,SUMIFS(O!$AA$9:$AA$10,O!$H$9:$H$10,$H18))</f>
        <v>0</v>
      </c>
      <c r="Y18" s="576">
        <f>IF(W18=0,0,X18/W18)</f>
        <v>0</v>
      </c>
      <c r="Z18" s="222"/>
      <c r="AA18" s="584"/>
      <c r="AB18" s="222"/>
      <c r="AC18" s="222"/>
      <c r="AD18" s="222"/>
      <c r="AE18" s="234"/>
      <c r="AF18" s="234"/>
      <c r="AG18" s="234"/>
      <c r="AH18" s="222"/>
      <c r="AI18" s="222"/>
      <c r="AJ18" s="222"/>
      <c r="AK18" s="222"/>
      <c r="AL18" s="222"/>
      <c r="AM18" s="222"/>
      <c r="AN18" s="222"/>
      <c r="AO18" s="222"/>
      <c r="AP18" s="222"/>
      <c r="AQ18" s="222"/>
      <c r="AR18" s="222"/>
      <c r="AS18" s="222"/>
      <c r="AT18" s="222"/>
      <c r="AU18" s="222"/>
      <c r="AV18" s="222"/>
      <c r="AW18" s="222"/>
      <c r="AX18" s="222"/>
      <c r="AY18" s="222"/>
      <c r="AZ18" s="222"/>
      <c r="BA18" s="222"/>
      <c r="BB18" s="222"/>
      <c r="BC18" s="222"/>
      <c r="BD18" s="223"/>
      <c r="BE18" s="227"/>
    </row>
    <row r="19" spans="1:57" ht="12.75" customHeight="1" thickBot="1" x14ac:dyDescent="0.25">
      <c r="A19" s="196">
        <f t="shared" si="0"/>
        <v>0</v>
      </c>
      <c r="B19" s="116">
        <v>2</v>
      </c>
      <c r="C19" s="116">
        <f t="shared" ref="C19:C48" si="2">1*IF($C18=0,0,IF(RIGHT($C18,4)*1=101,$C18-8870,IF(RIGHT($C18,4)*1=301,IF(LEFT($C18)/4=INT(LEFT($C18)/4),$C18-73,$C18-72),IF(OR(RIGHT($C18,4)*1=501,RIGHT($C18,4)*1=701,RIGHT($C18,4)*1=1001,RIGHT($C18,4)*1=1201),$C18-71,IF(OR(RIGHT($C18,4)*1=201,RIGHT($C18,4)*1=401,RIGHT($C18,4)*1=601,RIGHT($C18,4)*1=801,RIGHT($C18,4)*1=901,RIGHT($C18,4)*1=1101),$C18-70,$C18-1)))))</f>
        <v>0</v>
      </c>
      <c r="D19" s="116">
        <f t="shared" ref="D19:D48" si="3">IF($A19&gt;$C$13,0,IF($D18=0,0,IF(RIGHT($D18,2)*1=1,IF((LEFT($D18,4)-29)/28=INT((LEFT($D18,4)-29)/28),$D18-47,$D18-48),$D18-1)))</f>
        <v>189999</v>
      </c>
      <c r="E19" s="116">
        <f t="shared" ref="E19:E48" si="4">IF($A19&gt;$C$14,0,IF($E18=0,0,IF(RIGHT($E18,2)*1=1,$E18-89,$E18-1)))</f>
        <v>0</v>
      </c>
      <c r="F19" s="116">
        <f t="shared" ref="F19:F48" si="5">IF($A19&gt;$C$15,0,IF($F18=0,0,IF(RIGHT($F18,1)*1=1,$F18-7,$F18-1)))</f>
        <v>0</v>
      </c>
      <c r="G19" s="116">
        <f t="shared" ref="G19:G48" si="6">IF($A19&gt;$C$16,0,IF($G18=0,0,$G18-1))</f>
        <v>0</v>
      </c>
      <c r="H19" s="116">
        <f t="shared" si="1"/>
        <v>189999</v>
      </c>
      <c r="I19" s="192"/>
      <c r="J19" s="133">
        <f t="shared" ref="J19:J48" si="7">IF($M$11="Day",DATE(LEFT(H19,4),MID(H19,5,2),RIGHT(H19,2)),IF($M$11="Week",DATE(LEFT(H19,4),1,1)-WEEKDAY(DATE(LEFT(H19,4),1,1))+1+7*(RIGHT(H19,2)-1),IF($M$11="Month",DATE(LEFT(H19,4),RIGHT(H19,2),1),IF($M$11="Quarter",DATE(LEFT(H19,4),RIGHT(H19,1)*3-2,1),IF($M$11="Year",DATE(H19*1,1,1),0)))))</f>
        <v>694282</v>
      </c>
      <c r="K19" s="120">
        <f>IF($H19=0,0,COUNTIFS(S!$C$9:$C$10,$H19,S!$Z$9:$Z$10,"Go"))</f>
        <v>0</v>
      </c>
      <c r="L19" s="579">
        <f>IF($H19=0,0,SUMIFS(S!$AA$9:$AA$10,S!$C$9:$C$10,$H19,S!$Z$9:$Z$10,"Go"))</f>
        <v>0</v>
      </c>
      <c r="M19" s="120">
        <f>IF('Historical Report'!$M$11="Day",COUNTIFS(T!$M$5:$M$304,$H19,T!$S$5:$S$304,"Go"),IF('Historical Report'!$M$11="Week",COUNTIFS(T!$L$5:$L$304,$H19,T!$S$5:$S$304,"Go"),IF('Historical Report'!$M$11="Month",COUNTIFS(T!$K$5:$K$304,$H19,T!$S$5:$S$304,"Go"),IF('Historical Report'!$M$11="Quarter",COUNTIFS(T!$J$5:$J$304,$H19,T!$S$5:$S$304,"Go"),IF('Historical Report'!$M$11="Year",COUNTIFS(T!$I$5:$I$304,$H19,T!$S$5:$S$304,"Go"),0)))))</f>
        <v>0</v>
      </c>
      <c r="N19" s="121">
        <f>IF('Historical Report'!$M$11="Day",SUMIFS(T!$R$5:$R$304,T!$M$5:$M$304,$H19,T!S$5:S$304,"Go"),IF('Historical Report'!$M$11="Week",SUMIFS(T!$R$5:$R$304,T!$L$5:$L$304,$H19,T!S$5:S$304,"Go"),IF('Historical Report'!$M$11="Month",SUMIFS(T!$R$5:$R$304,T!$K$5:$K$304,$H19,T!S$5:S$304,"Go"),IF('Historical Report'!$M$11="Quarter",SUMIFS(T!$R$5:$R$304,T!$J$5:$J$304,$H19,T!S$5:S$304,"Go"),IF('Historical Report'!$M$11="Year",SUMIFS(T!$R$5:$R$304,T!$I$5:$I$304,$H19,T!S$5:S$304,"Go"),0)))))</f>
        <v>0</v>
      </c>
      <c r="O19" s="122">
        <f t="shared" ref="O19:O21" si="8">IF(M19=0,0,N19/M19)</f>
        <v>0</v>
      </c>
      <c r="P19" s="123">
        <f>IF('Historical Report'!$M$11="Day",COUNTIFS(T!$M$5:$M$304,$H19),IF('Historical Report'!$M$11="Week",COUNTIFS(T!$L$5:$L$304,$H19),IF('Historical Report'!$M$11="Month",COUNTIFS(T!$K$5:$K$304,$H19),IF('Historical Report'!$M$11="Quarter",COUNTIFS(T!$J$5:$J$304,$H19),IF('Historical Report'!$M$11="Year",COUNTIFS(T!$I$5:$I$304,$H19),0)))))</f>
        <v>0</v>
      </c>
      <c r="Q19" s="121">
        <f>IF('Historical Report'!$M$11="Day",SUMIFS(T!$R$5:$R$304,T!$M$5:$M$304,$H19),IF('Historical Report'!$M$11="Week",SUMIFS(T!$R$5:$R$304,T!$L$5:$L$304,$H19),IF('Historical Report'!$M$11="Month",SUMIFS(T!$R$5:$R$304,T!$K$5:$K$304,$H19),IF('Historical Report'!$M$11="Quarter",SUMIFS(T!$R$5:$R$304,T!$J$5:$J$304,$H19),IF('Historical Report'!$M$11="Year",SUMIFS(T!$R$5:$R$304,T!$I$5:$I$304,$H19),0)))))</f>
        <v>0</v>
      </c>
      <c r="R19" s="121">
        <f t="shared" ref="R19:R21" si="9">IF(P19=0,0,Q19/P19)</f>
        <v>0</v>
      </c>
      <c r="S19" s="557">
        <f t="shared" ref="S19:S21" si="10">IF(Q19=0,0,N19/Q19)</f>
        <v>0</v>
      </c>
      <c r="T19" s="123">
        <f>IF($H19=0,0,COUNTIF(Q!$I$9:$I$10,$H19))</f>
        <v>0</v>
      </c>
      <c r="U19" s="119">
        <f>IF($H19=0,0,SUMIFS(Q!$AA$9:$AA$10,Q!$I$9:$I$10,$H19))</f>
        <v>0</v>
      </c>
      <c r="V19" s="122">
        <f t="shared" ref="V19:V25" si="11">IF(T19=0,0,U19/T19)</f>
        <v>0</v>
      </c>
      <c r="W19" s="123">
        <f>IF($H19=0,0,COUNTIF(O!$H$9:$H$10,$H19))</f>
        <v>0</v>
      </c>
      <c r="X19" s="119">
        <f>IF($H19=0,0,SUMIFS(O!$AA$9:$AA$10,O!$H$9:$H$10,$H19))</f>
        <v>0</v>
      </c>
      <c r="Y19" s="577">
        <f t="shared" ref="Y19:Y25" si="12">IF(W19=0,0,X19/W19)</f>
        <v>0</v>
      </c>
      <c r="Z19" s="222"/>
      <c r="AA19" s="584"/>
      <c r="AB19" s="222"/>
      <c r="AC19" s="222"/>
      <c r="AD19" s="222"/>
      <c r="AE19" s="222"/>
      <c r="AF19" s="235"/>
      <c r="AG19" s="236" t="s">
        <v>94</v>
      </c>
      <c r="AH19" s="251">
        <v>5</v>
      </c>
      <c r="AI19" s="237"/>
      <c r="AJ19" s="237"/>
      <c r="AK19" s="237"/>
      <c r="AL19" s="237"/>
      <c r="AM19" s="236"/>
      <c r="AN19" s="238" t="s">
        <v>94</v>
      </c>
      <c r="AO19" s="251">
        <v>4</v>
      </c>
      <c r="AP19" s="237"/>
      <c r="AQ19" s="237"/>
      <c r="AR19" s="237"/>
      <c r="AS19" s="237"/>
      <c r="AT19" s="236"/>
      <c r="AU19" s="238" t="s">
        <v>94</v>
      </c>
      <c r="AV19" s="251">
        <v>4</v>
      </c>
      <c r="AW19" s="237"/>
      <c r="AX19" s="237"/>
      <c r="AY19" s="237"/>
      <c r="AZ19" s="237"/>
      <c r="BA19" s="236"/>
      <c r="BB19" s="238" t="s">
        <v>94</v>
      </c>
      <c r="BC19" s="251">
        <v>2</v>
      </c>
      <c r="BD19" s="223"/>
      <c r="BE19" s="227"/>
    </row>
    <row r="20" spans="1:57" ht="12.75" customHeight="1" x14ac:dyDescent="0.2">
      <c r="A20" s="196">
        <f t="shared" si="0"/>
        <v>0</v>
      </c>
      <c r="B20" s="116">
        <v>3</v>
      </c>
      <c r="C20" s="116">
        <f t="shared" si="2"/>
        <v>0</v>
      </c>
      <c r="D20" s="116">
        <f t="shared" si="3"/>
        <v>189998</v>
      </c>
      <c r="E20" s="116">
        <f t="shared" si="4"/>
        <v>0</v>
      </c>
      <c r="F20" s="116">
        <f t="shared" si="5"/>
        <v>0</v>
      </c>
      <c r="G20" s="116">
        <f t="shared" si="6"/>
        <v>0</v>
      </c>
      <c r="H20" s="116">
        <f t="shared" si="1"/>
        <v>189998</v>
      </c>
      <c r="I20" s="192"/>
      <c r="J20" s="133">
        <f>IF($M$11="Day",DATE(LEFT(H20,4),MID(H20,5,2),RIGHT(H20,2)),IF($M$11="Week",DATE(LEFT(H20,4),1,1)-WEEKDAY(DATE(LEFT(H20,4),1,1))+1+7*(RIGHT(H20,2)-1),IF($M$11="Month",DATE(LEFT(H20,4),RIGHT(H20,2),1),IF($M$11="Quarter",DATE(LEFT(H20,4),RIGHT(H20,1)*3-2,1),IF($M$11="Year",DATE(H20*1,1,1),0)))))</f>
        <v>694275</v>
      </c>
      <c r="K20" s="120">
        <f>IF($H20=0,0,COUNTIFS(S!$C$9:$C$10,$H20,S!$Z$9:$Z$10,"Go"))</f>
        <v>0</v>
      </c>
      <c r="L20" s="579">
        <f>IF($H20=0,0,SUMIFS(S!$AA$9:$AA$10,S!$C$9:$C$10,$H20,S!$Z$9:$Z$10,"Go"))</f>
        <v>0</v>
      </c>
      <c r="M20" s="120">
        <f>IF('Historical Report'!$M$11="Day",COUNTIFS(T!$M$5:$M$304,$H20,T!$S$5:$S$304,"Go"),IF('Historical Report'!$M$11="Week",COUNTIFS(T!$L$5:$L$304,$H20,T!$S$5:$S$304,"Go"),IF('Historical Report'!$M$11="Month",COUNTIFS(T!$K$5:$K$304,$H20,T!$S$5:$S$304,"Go"),IF('Historical Report'!$M$11="Quarter",COUNTIFS(T!$J$5:$J$304,$H20,T!$S$5:$S$304,"Go"),IF('Historical Report'!$M$11="Year",COUNTIFS(T!$I$5:$I$304,$H20,T!$S$5:$S$304,"Go"),0)))))</f>
        <v>0</v>
      </c>
      <c r="N20" s="121">
        <f>IF('Historical Report'!$M$11="Day",SUMIFS(T!$R$5:$R$304,T!$M$5:$M$304,$H20,T!S$5:S$304,"Go"),IF('Historical Report'!$M$11="Week",SUMIFS(T!$R$5:$R$304,T!$L$5:$L$304,$H20,T!S$5:S$304,"Go"),IF('Historical Report'!$M$11="Month",SUMIFS(T!$R$5:$R$304,T!$K$5:$K$304,$H20,T!S$5:S$304,"Go"),IF('Historical Report'!$M$11="Quarter",SUMIFS(T!$R$5:$R$304,T!$J$5:$J$304,$H20,T!S$5:S$304,"Go"),IF('Historical Report'!$M$11="Year",SUMIFS(T!$R$5:$R$304,T!$I$5:$I$304,$H20,T!S$5:S$304,"Go"),0)))))</f>
        <v>0</v>
      </c>
      <c r="O20" s="122">
        <f t="shared" si="8"/>
        <v>0</v>
      </c>
      <c r="P20" s="123">
        <f>IF('Historical Report'!$M$11="Day",COUNTIFS(T!$M$5:$M$304,$H20),IF('Historical Report'!$M$11="Week",COUNTIFS(T!$L$5:$L$304,$H20),IF('Historical Report'!$M$11="Month",COUNTIFS(T!$K$5:$K$304,$H20),IF('Historical Report'!$M$11="Quarter",COUNTIFS(T!$J$5:$J$304,$H20),IF('Historical Report'!$M$11="Year",COUNTIFS(T!$I$5:$I$304,$H20),0)))))</f>
        <v>0</v>
      </c>
      <c r="Q20" s="121">
        <f>IF('Historical Report'!$M$11="Day",SUMIFS(T!$R$5:$R$304,T!$M$5:$M$304,$H20),IF('Historical Report'!$M$11="Week",SUMIFS(T!$R$5:$R$304,T!$L$5:$L$304,$H20),IF('Historical Report'!$M$11="Month",SUMIFS(T!$R$5:$R$304,T!$K$5:$K$304,$H20),IF('Historical Report'!$M$11="Quarter",SUMIFS(T!$R$5:$R$304,T!$J$5:$J$304,$H20),IF('Historical Report'!$M$11="Year",SUMIFS(T!$R$5:$R$304,T!$I$5:$I$304,$H20),0)))))</f>
        <v>0</v>
      </c>
      <c r="R20" s="121">
        <f t="shared" si="9"/>
        <v>0</v>
      </c>
      <c r="S20" s="557">
        <f t="shared" si="10"/>
        <v>0</v>
      </c>
      <c r="T20" s="123">
        <f>IF($H20=0,0,COUNTIF(Q!$I$9:$I$10,$H20))</f>
        <v>0</v>
      </c>
      <c r="U20" s="119">
        <f>IF($H20=0,0,SUMIFS(Q!$AA$9:$AA$10,Q!$I$9:$I$10,$H20))</f>
        <v>0</v>
      </c>
      <c r="V20" s="122">
        <f t="shared" si="11"/>
        <v>0</v>
      </c>
      <c r="W20" s="123">
        <f>IF($H20=0,0,COUNTIF(O!$H$9:$H$10,$H20))</f>
        <v>0</v>
      </c>
      <c r="X20" s="119">
        <f>IF($H20=0,0,SUMIFS(O!$AA$9:$AA$10,O!$H$9:$H$10,$H20))</f>
        <v>0</v>
      </c>
      <c r="Y20" s="577">
        <f t="shared" si="12"/>
        <v>0</v>
      </c>
      <c r="Z20" s="222"/>
      <c r="AA20" s="584"/>
      <c r="AB20" s="222"/>
      <c r="AC20" s="713" t="s">
        <v>95</v>
      </c>
      <c r="AD20" s="717" t="s">
        <v>292</v>
      </c>
      <c r="AE20" s="715" t="s">
        <v>96</v>
      </c>
      <c r="AF20" s="715" t="s">
        <v>299</v>
      </c>
      <c r="AG20" s="715" t="s">
        <v>309</v>
      </c>
      <c r="AH20" s="719" t="s">
        <v>97</v>
      </c>
      <c r="AI20" s="222"/>
      <c r="AJ20" s="713" t="s">
        <v>95</v>
      </c>
      <c r="AK20" s="717" t="s">
        <v>242</v>
      </c>
      <c r="AL20" s="715" t="s">
        <v>96</v>
      </c>
      <c r="AM20" s="715" t="s">
        <v>299</v>
      </c>
      <c r="AN20" s="715" t="s">
        <v>309</v>
      </c>
      <c r="AO20" s="719" t="s">
        <v>97</v>
      </c>
      <c r="AP20" s="222"/>
      <c r="AQ20" s="713" t="s">
        <v>95</v>
      </c>
      <c r="AR20" s="717" t="s">
        <v>191</v>
      </c>
      <c r="AS20" s="715" t="s">
        <v>96</v>
      </c>
      <c r="AT20" s="715" t="s">
        <v>299</v>
      </c>
      <c r="AU20" s="715" t="s">
        <v>309</v>
      </c>
      <c r="AV20" s="719" t="s">
        <v>97</v>
      </c>
      <c r="AW20" s="222"/>
      <c r="AX20" s="713" t="s">
        <v>95</v>
      </c>
      <c r="AY20" s="717" t="s">
        <v>23</v>
      </c>
      <c r="AZ20" s="715" t="s">
        <v>96</v>
      </c>
      <c r="BA20" s="715" t="s">
        <v>299</v>
      </c>
      <c r="BB20" s="715" t="s">
        <v>309</v>
      </c>
      <c r="BC20" s="719" t="s">
        <v>97</v>
      </c>
      <c r="BD20" s="223"/>
      <c r="BE20" s="227"/>
    </row>
    <row r="21" spans="1:57" ht="12.75" customHeight="1" thickBot="1" x14ac:dyDescent="0.25">
      <c r="A21" s="196">
        <f t="shared" si="0"/>
        <v>0</v>
      </c>
      <c r="B21" s="116">
        <v>4</v>
      </c>
      <c r="C21" s="116">
        <f t="shared" si="2"/>
        <v>0</v>
      </c>
      <c r="D21" s="116">
        <f t="shared" si="3"/>
        <v>189997</v>
      </c>
      <c r="E21" s="116">
        <f t="shared" si="4"/>
        <v>0</v>
      </c>
      <c r="F21" s="116">
        <f t="shared" si="5"/>
        <v>0</v>
      </c>
      <c r="G21" s="116">
        <f t="shared" si="6"/>
        <v>0</v>
      </c>
      <c r="H21" s="116">
        <f t="shared" si="1"/>
        <v>189997</v>
      </c>
      <c r="I21" s="192"/>
      <c r="J21" s="133">
        <f t="shared" si="7"/>
        <v>694268</v>
      </c>
      <c r="K21" s="120">
        <f>IF($H21=0,0,COUNTIFS(S!$C$9:$C$10,$H21,S!$Z$9:$Z$10,"Go"))</f>
        <v>0</v>
      </c>
      <c r="L21" s="579">
        <f>IF($H21=0,0,SUMIFS(S!$AA$9:$AA$10,S!$C$9:$C$10,$H21,S!$Z$9:$Z$10,"Go"))</f>
        <v>0</v>
      </c>
      <c r="M21" s="120">
        <f>IF('Historical Report'!$M$11="Day",COUNTIFS(T!$M$5:$M$304,$H21,T!$S$5:$S$304,"Go"),IF('Historical Report'!$M$11="Week",COUNTIFS(T!$L$5:$L$304,$H21,T!$S$5:$S$304,"Go"),IF('Historical Report'!$M$11="Month",COUNTIFS(T!$K$5:$K$304,$H21,T!$S$5:$S$304,"Go"),IF('Historical Report'!$M$11="Quarter",COUNTIFS(T!$J$5:$J$304,$H21,T!$S$5:$S$304,"Go"),IF('Historical Report'!$M$11="Year",COUNTIFS(T!$I$5:$I$304,$H21,T!$S$5:$S$304,"Go"),0)))))</f>
        <v>0</v>
      </c>
      <c r="N21" s="121">
        <f>IF('Historical Report'!$M$11="Day",SUMIFS(T!$R$5:$R$304,T!$M$5:$M$304,$H21,T!S$5:S$304,"Go"),IF('Historical Report'!$M$11="Week",SUMIFS(T!$R$5:$R$304,T!$L$5:$L$304,$H21,T!S$5:S$304,"Go"),IF('Historical Report'!$M$11="Month",SUMIFS(T!$R$5:$R$304,T!$K$5:$K$304,$H21,T!S$5:S$304,"Go"),IF('Historical Report'!$M$11="Quarter",SUMIFS(T!$R$5:$R$304,T!$J$5:$J$304,$H21,T!S$5:S$304,"Go"),IF('Historical Report'!$M$11="Year",SUMIFS(T!$R$5:$R$304,T!$I$5:$I$304,$H21,T!S$5:S$304,"Go"),0)))))</f>
        <v>0</v>
      </c>
      <c r="O21" s="122">
        <f t="shared" si="8"/>
        <v>0</v>
      </c>
      <c r="P21" s="123">
        <f>IF('Historical Report'!$M$11="Day",COUNTIFS(T!$M$5:$M$304,$H21),IF('Historical Report'!$M$11="Week",COUNTIFS(T!$L$5:$L$304,$H21),IF('Historical Report'!$M$11="Month",COUNTIFS(T!$K$5:$K$304,$H21),IF('Historical Report'!$M$11="Quarter",COUNTIFS(T!$J$5:$J$304,$H21),IF('Historical Report'!$M$11="Year",COUNTIFS(T!$I$5:$I$304,$H21),0)))))</f>
        <v>0</v>
      </c>
      <c r="Q21" s="121">
        <f>IF('Historical Report'!$M$11="Day",SUMIFS(T!$R$5:$R$304,T!$M$5:$M$304,$H21),IF('Historical Report'!$M$11="Week",SUMIFS(T!$R$5:$R$304,T!$L$5:$L$304,$H21),IF('Historical Report'!$M$11="Month",SUMIFS(T!$R$5:$R$304,T!$K$5:$K$304,$H21),IF('Historical Report'!$M$11="Quarter",SUMIFS(T!$R$5:$R$304,T!$J$5:$J$304,$H21),IF('Historical Report'!$M$11="Year",SUMIFS(T!$R$5:$R$304,T!$I$5:$I$304,$H21),0)))))</f>
        <v>0</v>
      </c>
      <c r="R21" s="121">
        <f t="shared" si="9"/>
        <v>0</v>
      </c>
      <c r="S21" s="557">
        <f t="shared" si="10"/>
        <v>0</v>
      </c>
      <c r="T21" s="123">
        <f>IF($H21=0,0,COUNTIF(Q!$I$9:$I$10,$H21))</f>
        <v>0</v>
      </c>
      <c r="U21" s="119">
        <f>IF($H21=0,0,SUMIFS(Q!$AA$9:$AA$10,Q!$I$9:$I$10,$H21))</f>
        <v>0</v>
      </c>
      <c r="V21" s="122">
        <f t="shared" si="11"/>
        <v>0</v>
      </c>
      <c r="W21" s="123">
        <f>IF($H21=0,0,COUNTIF(O!$H$9:$H$10,$H21))</f>
        <v>0</v>
      </c>
      <c r="X21" s="119">
        <f>IF($H21=0,0,SUMIFS(O!$AA$9:$AA$10,O!$H$9:$H$10,$H21))</f>
        <v>0</v>
      </c>
      <c r="Y21" s="577">
        <f t="shared" si="12"/>
        <v>0</v>
      </c>
      <c r="Z21" s="222"/>
      <c r="AA21" s="584"/>
      <c r="AB21" s="222"/>
      <c r="AC21" s="714"/>
      <c r="AD21" s="718"/>
      <c r="AE21" s="716"/>
      <c r="AF21" s="716"/>
      <c r="AG21" s="716"/>
      <c r="AH21" s="720"/>
      <c r="AI21" s="222"/>
      <c r="AJ21" s="714"/>
      <c r="AK21" s="718"/>
      <c r="AL21" s="716"/>
      <c r="AM21" s="716"/>
      <c r="AN21" s="716"/>
      <c r="AO21" s="720"/>
      <c r="AP21" s="222"/>
      <c r="AQ21" s="714"/>
      <c r="AR21" s="718"/>
      <c r="AS21" s="716"/>
      <c r="AT21" s="716"/>
      <c r="AU21" s="716"/>
      <c r="AV21" s="720"/>
      <c r="AW21" s="222"/>
      <c r="AX21" s="714"/>
      <c r="AY21" s="718"/>
      <c r="AZ21" s="716"/>
      <c r="BA21" s="716"/>
      <c r="BB21" s="716"/>
      <c r="BC21" s="720"/>
      <c r="BD21" s="223"/>
      <c r="BE21" s="227"/>
    </row>
    <row r="22" spans="1:57" ht="12.75" customHeight="1" x14ac:dyDescent="0.2">
      <c r="A22" s="196">
        <f t="shared" si="0"/>
        <v>0</v>
      </c>
      <c r="B22" s="116">
        <v>5</v>
      </c>
      <c r="C22" s="116">
        <f t="shared" si="2"/>
        <v>0</v>
      </c>
      <c r="D22" s="116">
        <f t="shared" si="3"/>
        <v>189996</v>
      </c>
      <c r="E22" s="116">
        <f t="shared" si="4"/>
        <v>0</v>
      </c>
      <c r="F22" s="116">
        <f t="shared" si="5"/>
        <v>0</v>
      </c>
      <c r="G22" s="116">
        <f t="shared" si="6"/>
        <v>0</v>
      </c>
      <c r="H22" s="116">
        <f t="shared" si="1"/>
        <v>189996</v>
      </c>
      <c r="I22" s="192"/>
      <c r="J22" s="133">
        <f t="shared" si="7"/>
        <v>694261</v>
      </c>
      <c r="K22" s="120">
        <f>IF($H22=0,0,COUNTIFS(S!$C$9:$C$10,$H22,S!$Z$9:$Z$10,"Go"))</f>
        <v>0</v>
      </c>
      <c r="L22" s="579">
        <f>IF($H22=0,0,SUMIFS(S!$AA$9:$AA$10,S!$C$9:$C$10,$H22,S!$Z$9:$Z$10,"Go"))</f>
        <v>0</v>
      </c>
      <c r="M22" s="120">
        <f>IF('Historical Report'!$M$11="Day",COUNTIFS(T!$M$5:$M$304,$H22,T!$S$5:$S$304,"Go"),IF('Historical Report'!$M$11="Week",COUNTIFS(T!$L$5:$L$304,$H22,T!$S$5:$S$304,"Go"),IF('Historical Report'!$M$11="Month",COUNTIFS(T!$K$5:$K$304,$H22,T!$S$5:$S$304,"Go"),IF('Historical Report'!$M$11="Quarter",COUNTIFS(T!$J$5:$J$304,$H22,T!$S$5:$S$304,"Go"),IF('Historical Report'!$M$11="Year",COUNTIFS(T!$I$5:$I$304,$H22,T!$S$5:$S$304,"Go"),0)))))</f>
        <v>0</v>
      </c>
      <c r="N22" s="121">
        <f>IF('Historical Report'!$M$11="Day",SUMIFS(T!$R$5:$R$304,T!$M$5:$M$304,$H22,T!S$5:S$304,"Go"),IF('Historical Report'!$M$11="Week",SUMIFS(T!$R$5:$R$304,T!$L$5:$L$304,$H22,T!S$5:S$304,"Go"),IF('Historical Report'!$M$11="Month",SUMIFS(T!$R$5:$R$304,T!$K$5:$K$304,$H22,T!S$5:S$304,"Go"),IF('Historical Report'!$M$11="Quarter",SUMIFS(T!$R$5:$R$304,T!$J$5:$J$304,$H22,T!S$5:S$304,"Go"),IF('Historical Report'!$M$11="Year",SUMIFS(T!$R$5:$R$304,T!$I$5:$I$304,$H22,T!S$5:S$304,"Go"),0)))))</f>
        <v>0</v>
      </c>
      <c r="O22" s="122">
        <f t="shared" ref="O22:O48" si="13">IF(M22=0,0,N22/M22)</f>
        <v>0</v>
      </c>
      <c r="P22" s="123">
        <f>IF('Historical Report'!$M$11="Day",COUNTIFS(T!$M$5:$M$304,$H22),IF('Historical Report'!$M$11="Week",COUNTIFS(T!$L$5:$L$304,$H22),IF('Historical Report'!$M$11="Month",COUNTIFS(T!$K$5:$K$304,$H22),IF('Historical Report'!$M$11="Quarter",COUNTIFS(T!$J$5:$J$304,$H22),IF('Historical Report'!$M$11="Year",COUNTIFS(T!$I$5:$I$304,$H22),0)))))</f>
        <v>0</v>
      </c>
      <c r="Q22" s="121">
        <f>IF('Historical Report'!$M$11="Day",SUMIFS(T!$R$5:$R$304,T!$M$5:$M$304,$H22),IF('Historical Report'!$M$11="Week",SUMIFS(T!$R$5:$R$304,T!$L$5:$L$304,$H22),IF('Historical Report'!$M$11="Month",SUMIFS(T!$R$5:$R$304,T!$K$5:$K$304,$H22),IF('Historical Report'!$M$11="Quarter",SUMIFS(T!$R$5:$R$304,T!$J$5:$J$304,$H22),IF('Historical Report'!$M$11="Year",SUMIFS(T!$R$5:$R$304,T!$I$5:$I$304,$H22),0)))))</f>
        <v>0</v>
      </c>
      <c r="R22" s="121">
        <f t="shared" ref="R22:R48" si="14">IF(P22=0,0,Q22/P22)</f>
        <v>0</v>
      </c>
      <c r="S22" s="557">
        <f t="shared" ref="S22:S49" si="15">IF(Q22=0,0,N22/Q22)</f>
        <v>0</v>
      </c>
      <c r="T22" s="123">
        <f>IF($H22=0,0,COUNTIF(Q!$I$9:$I$10,$H22))</f>
        <v>0</v>
      </c>
      <c r="U22" s="119">
        <f>IF($H22=0,0,SUMIFS(Q!$AA$9:$AA$10,Q!$I$9:$I$10,$H22))</f>
        <v>0</v>
      </c>
      <c r="V22" s="122">
        <f t="shared" si="11"/>
        <v>0</v>
      </c>
      <c r="W22" s="123">
        <f>IF($H22=0,0,COUNTIF(O!$H$9:$H$10,$H22))</f>
        <v>0</v>
      </c>
      <c r="X22" s="119">
        <f>IF($H22=0,0,SUMIFS(O!$AA$9:$AA$10,O!$H$9:$H$10,$H22))</f>
        <v>0</v>
      </c>
      <c r="Y22" s="577">
        <f t="shared" si="12"/>
        <v>0</v>
      </c>
      <c r="Z22" s="222"/>
      <c r="AA22" s="584"/>
      <c r="AB22" s="222"/>
      <c r="AC22" s="135">
        <v>1</v>
      </c>
      <c r="AD22" s="136" t="str">
        <f>IF($AH$19=T!$U$4,IF(AC22=$AH$19,VLOOKUP(AC22,T!$Y$5:$AA$54,2,FALSE),IF(AC22&gt;$AH$19,0,VLOOKUP(AC22,T!$Y$5:$AA$54,2,FALSE))),IF($AH$19&gt;T!$U$4,"Too many pie slices",IF(AC22=$AH$19,"Other",IF(AC22&gt;$AH$19,0,VLOOKUP(AC22,T!$Y$5:$AA$54,2,FALSE)))))</f>
        <v>Too many pie slices</v>
      </c>
      <c r="AE22" s="141" t="e">
        <f>IF(AD22="Other",T!AA$4-SUM(AE21:AE$21),IF(AD22=0,0,VLOOKUP(AC22,T!$Y$5:$AA$54,3,FALSE)))</f>
        <v>#N/A</v>
      </c>
      <c r="AF22" s="163">
        <f>IF(AD22=0,0,IF(AD22="Other",IF(AC22=1,T!$O$4,T!$O$4-SUM(AF21:AF$22)),COUNTIF(T!$V$5:$V$304,AD22)))</f>
        <v>0</v>
      </c>
      <c r="AG22" s="137">
        <f>IF(AF22=0,0,AE22/AF22)</f>
        <v>0</v>
      </c>
      <c r="AH22" s="138" t="e">
        <f>AE22/SUM(AE$22:AE$33)</f>
        <v>#N/A</v>
      </c>
      <c r="AI22" s="222"/>
      <c r="AJ22" s="135">
        <v>1</v>
      </c>
      <c r="AK22" s="136" t="str">
        <f>IF($AO$19=T!$AE$4,IF(AJ22=$AO$19,VLOOKUP(AJ22,T!$AI$5:$AK$54,2,FALSE),IF(AJ22&gt;$AO$19,0,VLOOKUP(AJ22,T!$AI$5:$AK$54,2,FALSE))),IF($AO$19&gt;T!$AE$4,"Too many pie slices",IF(AJ22=$AO$19,"Other",IF(AJ22&gt;$AO$19,0,VLOOKUP(AJ22,T!$AI$5:$AK$54,2,FALSE)))))</f>
        <v>Too many pie slices</v>
      </c>
      <c r="AL22" s="141" t="e">
        <f>IF(AK22="Other",T!AK$4-SUM(AL21:AL$21),IF(AK22=0,0,VLOOKUP(AJ22,T!$AI$5:$AK$54,3,FALSE)))</f>
        <v>#N/A</v>
      </c>
      <c r="AM22" s="163">
        <f>IF(AK22=0,0,IF(AK22="Other",IF(AJ22=1,T!$O$4,T!$O$4-SUM(AM21:AM$22)),COUNTIF(T!$AF$5:$AF$304,AK22)))</f>
        <v>0</v>
      </c>
      <c r="AN22" s="137">
        <f>IF(AM22=0,0,AL22/AM22)</f>
        <v>0</v>
      </c>
      <c r="AO22" s="138" t="e">
        <f>AL22/SUM(AL$22:AL$33)</f>
        <v>#N/A</v>
      </c>
      <c r="AP22" s="222"/>
      <c r="AQ22" s="135">
        <v>1</v>
      </c>
      <c r="AR22" s="136" t="str">
        <f>IF($AV$19=T!$AO$4,IF(AQ22=$AV$19,VLOOKUP(AQ22,T!$AS$5:$AU$54,2,FALSE),IF(AQ22&gt;$AV$19,0,VLOOKUP(AQ22,T!$AS$5:$AU$54,2,FALSE))),IF($AV$19&gt;T!$AO$4,"Too many pie slices",IF(AQ22=$AV$19,"Other",IF(AQ22&gt;$AV$19,0,VLOOKUP(AQ22,T!$AS$5:$AU$54,2,FALSE)))))</f>
        <v>Too many pie slices</v>
      </c>
      <c r="AS22" s="141" t="e">
        <f>IF(AR22="Other",T!AU$4-SUM(AS21:AS$21),IF(AR22=0,0,VLOOKUP(AQ22,T!$AS$5:$AU$54,3,FALSE)))</f>
        <v>#N/A</v>
      </c>
      <c r="AT22" s="163">
        <f>IF(AR22=0,0,IF(AR22="Other",IF(AQ22=1,T!$O$4,T!$O$4-SUM(AT21:AT$22)),COUNTIF(T!$AP$5:$AP$304,AR22)))</f>
        <v>0</v>
      </c>
      <c r="AU22" s="137">
        <f>IF(AT22=0,0,AS22/AT22)</f>
        <v>0</v>
      </c>
      <c r="AV22" s="138" t="e">
        <f>AS22/SUM(AS$22:AS$33)</f>
        <v>#N/A</v>
      </c>
      <c r="AW22" s="222"/>
      <c r="AX22" s="135">
        <v>1</v>
      </c>
      <c r="AY22" s="136" t="str">
        <f>IF($BC$19=T!$AY$4,IF(AX22=$BC$19,VLOOKUP(AX22,T!$BC$5:$BE$54,2,FALSE),IF(AX22&gt;$BC$19,0,VLOOKUP(AX22,T!$BC$5:$BE$54,2,FALSE))),IF($BC$19&gt;T!$AY$4,"Too many pie slices",IF(AX22=$BC$19,"Other",IF(AX22&gt;$BC$19,0,VLOOKUP(AX22,T!$BC$5:$BE$54,2,FALSE)))))</f>
        <v>Too many pie slices</v>
      </c>
      <c r="AZ22" s="141" t="e">
        <f>IF(AY22="Other",T!BE$4-SUM(AZ21:AZ$21),IF(AY22=0,0,VLOOKUP(AX22,T!$BC$5:$BE$54,3,FALSE)))</f>
        <v>#N/A</v>
      </c>
      <c r="BA22" s="163">
        <f>IF(AY22=0,0,IF(AY22="Other",IF(AX22=1,T!$O$4,T!$O$4-SUM(BA21:BA$22)),COUNTIF(T!$AZ$5:$AZ$304,AY22)))</f>
        <v>0</v>
      </c>
      <c r="BB22" s="137">
        <f>IF(BA22=0,0,AZ22/BA22)</f>
        <v>0</v>
      </c>
      <c r="BC22" s="138" t="e">
        <f>AZ22/SUM(AZ$22:AZ$33)</f>
        <v>#N/A</v>
      </c>
      <c r="BD22" s="223"/>
      <c r="BE22" s="227"/>
    </row>
    <row r="23" spans="1:57" ht="12.75" customHeight="1" x14ac:dyDescent="0.2">
      <c r="A23" s="196">
        <f t="shared" si="0"/>
        <v>0</v>
      </c>
      <c r="B23" s="116">
        <v>6</v>
      </c>
      <c r="C23" s="116">
        <f t="shared" si="2"/>
        <v>0</v>
      </c>
      <c r="D23" s="116">
        <f t="shared" si="3"/>
        <v>189995</v>
      </c>
      <c r="E23" s="116">
        <f t="shared" si="4"/>
        <v>0</v>
      </c>
      <c r="F23" s="116">
        <f t="shared" si="5"/>
        <v>0</v>
      </c>
      <c r="G23" s="116">
        <f t="shared" si="6"/>
        <v>0</v>
      </c>
      <c r="H23" s="116">
        <f>MAX(C23:G23)</f>
        <v>189995</v>
      </c>
      <c r="I23" s="192"/>
      <c r="J23" s="133">
        <f t="shared" si="7"/>
        <v>694254</v>
      </c>
      <c r="K23" s="120">
        <f>IF($H23=0,0,COUNTIFS(S!$C$9:$C$10,$H23,S!$Z$9:$Z$10,"Go"))</f>
        <v>0</v>
      </c>
      <c r="L23" s="579">
        <f>IF($H23=0,0,SUMIFS(S!$AA$9:$AA$10,S!$C$9:$C$10,$H23,S!$Z$9:$Z$10,"Go"))</f>
        <v>0</v>
      </c>
      <c r="M23" s="120">
        <f>IF('Historical Report'!$M$11="Day",COUNTIFS(T!$M$5:$M$304,$H23,T!$S$5:$S$304,"Go"),IF('Historical Report'!$M$11="Week",COUNTIFS(T!$L$5:$L$304,$H23,T!$S$5:$S$304,"Go"),IF('Historical Report'!$M$11="Month",COUNTIFS(T!$K$5:$K$304,$H23,T!$S$5:$S$304,"Go"),IF('Historical Report'!$M$11="Quarter",COUNTIFS(T!$J$5:$J$304,$H23,T!$S$5:$S$304,"Go"),IF('Historical Report'!$M$11="Year",COUNTIFS(T!$I$5:$I$304,$H23,T!$S$5:$S$304,"Go"),0)))))</f>
        <v>0</v>
      </c>
      <c r="N23" s="121">
        <f>IF('Historical Report'!$M$11="Day",SUMIFS(T!$R$5:$R$304,T!$M$5:$M$304,$H23,T!S$5:S$304,"Go"),IF('Historical Report'!$M$11="Week",SUMIFS(T!$R$5:$R$304,T!$L$5:$L$304,$H23,T!S$5:S$304,"Go"),IF('Historical Report'!$M$11="Month",SUMIFS(T!$R$5:$R$304,T!$K$5:$K$304,$H23,T!S$5:S$304,"Go"),IF('Historical Report'!$M$11="Quarter",SUMIFS(T!$R$5:$R$304,T!$J$5:$J$304,$H23,T!S$5:S$304,"Go"),IF('Historical Report'!$M$11="Year",SUMIFS(T!$R$5:$R$304,T!$I$5:$I$304,$H23,T!S$5:S$304,"Go"),0)))))</f>
        <v>0</v>
      </c>
      <c r="O23" s="122">
        <f t="shared" si="13"/>
        <v>0</v>
      </c>
      <c r="P23" s="123">
        <f>IF('Historical Report'!$M$11="Day",COUNTIFS(T!$M$5:$M$304,$H23),IF('Historical Report'!$M$11="Week",COUNTIFS(T!$L$5:$L$304,$H23),IF('Historical Report'!$M$11="Month",COUNTIFS(T!$K$5:$K$304,$H23),IF('Historical Report'!$M$11="Quarter",COUNTIFS(T!$J$5:$J$304,$H23),IF('Historical Report'!$M$11="Year",COUNTIFS(T!$I$5:$I$304,$H23),0)))))</f>
        <v>0</v>
      </c>
      <c r="Q23" s="121">
        <f>IF('Historical Report'!$M$11="Day",SUMIFS(T!$R$5:$R$304,T!$M$5:$M$304,$H23),IF('Historical Report'!$M$11="Week",SUMIFS(T!$R$5:$R$304,T!$L$5:$L$304,$H23),IF('Historical Report'!$M$11="Month",SUMIFS(T!$R$5:$R$304,T!$K$5:$K$304,$H23),IF('Historical Report'!$M$11="Quarter",SUMIFS(T!$R$5:$R$304,T!$J$5:$J$304,$H23),IF('Historical Report'!$M$11="Year",SUMIFS(T!$R$5:$R$304,T!$I$5:$I$304,$H23),0)))))</f>
        <v>0</v>
      </c>
      <c r="R23" s="121">
        <f t="shared" si="14"/>
        <v>0</v>
      </c>
      <c r="S23" s="557">
        <f t="shared" si="15"/>
        <v>0</v>
      </c>
      <c r="T23" s="123">
        <f>IF($H23=0,0,COUNTIF(Q!$I$9:$I$10,$H23))</f>
        <v>0</v>
      </c>
      <c r="U23" s="119">
        <f>IF($H23=0,0,SUMIFS(Q!$AA$9:$AA$10,Q!$I$9:$I$10,$H23))</f>
        <v>0</v>
      </c>
      <c r="V23" s="122">
        <f t="shared" si="11"/>
        <v>0</v>
      </c>
      <c r="W23" s="123">
        <f>IF($H23=0,0,COUNTIF(O!$H$9:$H$10,$H23))</f>
        <v>0</v>
      </c>
      <c r="X23" s="119">
        <f>IF($H23=0,0,SUMIFS(O!$AA$9:$AA$10,O!$H$9:$H$10,$H23))</f>
        <v>0</v>
      </c>
      <c r="Y23" s="577">
        <f t="shared" si="12"/>
        <v>0</v>
      </c>
      <c r="Z23" s="222"/>
      <c r="AA23" s="584"/>
      <c r="AB23" s="222"/>
      <c r="AC23" s="139">
        <v>2</v>
      </c>
      <c r="AD23" s="140" t="str">
        <f>IF($AH$19=T!$U$4,IF(AC23=$AH$19,VLOOKUP(AC23,T!$Y$5:$AA$54,2,FALSE),IF(AC23&gt;$AH$19,0,VLOOKUP(AC23,T!$Y$5:$AA$54,2,FALSE))),IF($AH$19&gt;T!$U$4,"Too many pie slices",IF(AC23=$AH$19,"Other",IF(AC23&gt;$AH$19,0,VLOOKUP(AC23,T!$Y$5:$AA$54,2,FALSE)))))</f>
        <v>Too many pie slices</v>
      </c>
      <c r="AE23" s="141" t="e">
        <f>IF(AD23="Other",T!AA$4-SUM(AE$22:AE22),IF(AD23=0,0,VLOOKUP(AC23,T!$Y$5:$AA$54,3,FALSE)))</f>
        <v>#N/A</v>
      </c>
      <c r="AF23" s="163">
        <f>IF(AD23=0,0,IF(AD23="Other",IF(AC23=1,T!$O$4,T!$O$4-SUM(AF22:AF$22)),COUNTIF(T!$V$5:$V$304,AD23)))</f>
        <v>0</v>
      </c>
      <c r="AG23" s="141">
        <f t="shared" ref="AG23:AG33" si="16">IF(AF23=0,0,AE23/AF23)</f>
        <v>0</v>
      </c>
      <c r="AH23" s="142" t="e">
        <f t="shared" ref="AH23:AH33" si="17">AE23/SUM(AE$22:AE$33)</f>
        <v>#N/A</v>
      </c>
      <c r="AI23" s="222"/>
      <c r="AJ23" s="139">
        <v>2</v>
      </c>
      <c r="AK23" s="140" t="str">
        <f>IF($AO$19=T!$AE$4,IF(AJ23=$AO$19,VLOOKUP(AJ23,T!$AI$5:$AK$54,2,FALSE),IF(AJ23&gt;$AO$19,0,VLOOKUP(AJ23,T!$AI$5:$AK$54,2,FALSE))),IF($AO$19&gt;T!$AE$4,"Too many pie slices",IF(AJ23=$AO$19,"Other",IF(AJ23&gt;$AO$19,0,VLOOKUP(AJ23,T!$AI$5:$AK$54,2,FALSE)))))</f>
        <v>Too many pie slices</v>
      </c>
      <c r="AL23" s="141" t="e">
        <f>IF(AK23="Other",T!AK$4-SUM(AL$22:AL22),IF(AK23=0,0,VLOOKUP(AJ23,T!$AI$5:$AK$54,3,FALSE)))</f>
        <v>#N/A</v>
      </c>
      <c r="AM23" s="163">
        <f>IF(AK23=0,0,IF(AK23="Other",IF(AJ23=1,T!$O$4,T!$O$4-SUM(AM22:AM$22)),COUNTIF(T!$AF$5:$AF$304,AK23)))</f>
        <v>0</v>
      </c>
      <c r="AN23" s="141">
        <f t="shared" ref="AN23:AN33" si="18">IF(AM23=0,0,AL23/AM23)</f>
        <v>0</v>
      </c>
      <c r="AO23" s="142" t="e">
        <f t="shared" ref="AO23:AO33" si="19">AL23/SUM(AL$22:AL$33)</f>
        <v>#N/A</v>
      </c>
      <c r="AP23" s="222"/>
      <c r="AQ23" s="139">
        <v>2</v>
      </c>
      <c r="AR23" s="140" t="str">
        <f>IF($AV$19=T!$AO$4,IF(AQ23=$AV$19,VLOOKUP(AQ23,T!$AS$5:$AU$54,2,FALSE),IF(AQ23&gt;$AV$19,0,VLOOKUP(AQ23,T!$AS$5:$AU$54,2,FALSE))),IF($AV$19&gt;T!$AO$4,"Too many pie slices",IF(AQ23=$AV$19,"Other",IF(AQ23&gt;$AV$19,0,VLOOKUP(AQ23,T!$AS$5:$AU$54,2,FALSE)))))</f>
        <v>Too many pie slices</v>
      </c>
      <c r="AS23" s="141" t="e">
        <f>IF(AR23="Other",T!AU$4-SUM(AS$22:AS22),IF(AR23=0,0,VLOOKUP(AQ23,T!$AS$5:$AU$54,3,FALSE)))</f>
        <v>#N/A</v>
      </c>
      <c r="AT23" s="163">
        <f>IF(AR23=0,0,IF(AR23="Other",IF(AQ23=1,T!$O$4,T!$O$4-SUM(AT22:AT$22)),COUNTIF(T!$AP$5:$AP$304,AR23)))</f>
        <v>0</v>
      </c>
      <c r="AU23" s="141">
        <f t="shared" ref="AU23:AU33" si="20">IF(AT23=0,0,AS23/AT23)</f>
        <v>0</v>
      </c>
      <c r="AV23" s="142" t="e">
        <f t="shared" ref="AV23:AV33" si="21">AS23/SUM(AS$22:AS$33)</f>
        <v>#N/A</v>
      </c>
      <c r="AW23" s="222"/>
      <c r="AX23" s="139">
        <v>2</v>
      </c>
      <c r="AY23" s="140" t="str">
        <f>IF($BC$19=T!$AY$4,IF(AX23=$BC$19,VLOOKUP(AX23,T!$BC$5:$BE$54,2,FALSE),IF(AX23&gt;$BC$19,0,VLOOKUP(AX23,T!$BC$5:$BE$54,2,FALSE))),IF($BC$19&gt;T!$AY$4,"Too many pie slices",IF(AX23=$BC$19,"Other",IF(AX23&gt;$BC$19,0,VLOOKUP(AX23,T!$BC$5:$BE$54,2,FALSE)))))</f>
        <v>Too many pie slices</v>
      </c>
      <c r="AZ23" s="141" t="e">
        <f>IF(AY23="Other",T!BE$4-SUM(AZ$22:AZ22),IF(AY23=0,0,VLOOKUP(AX23,T!$BC$5:$BE$54,3,FALSE)))</f>
        <v>#N/A</v>
      </c>
      <c r="BA23" s="163">
        <f>IF(AY23=0,0,IF(AY23="Other",IF(AX23=1,T!$O$4,T!$O$4-SUM(BA22:BA$22)),COUNTIF(T!$AZ$5:$AZ$304,AY23)))</f>
        <v>0</v>
      </c>
      <c r="BB23" s="141">
        <f t="shared" ref="BB23:BB33" si="22">IF(BA23=0,0,AZ23/BA23)</f>
        <v>0</v>
      </c>
      <c r="BC23" s="142" t="e">
        <f t="shared" ref="BC23:BC33" si="23">AZ23/SUM(AZ$22:AZ$33)</f>
        <v>#N/A</v>
      </c>
      <c r="BD23" s="223"/>
      <c r="BE23" s="227"/>
    </row>
    <row r="24" spans="1:57" ht="12.75" customHeight="1" x14ac:dyDescent="0.2">
      <c r="A24" s="196">
        <f t="shared" si="0"/>
        <v>0</v>
      </c>
      <c r="B24" s="116">
        <v>7</v>
      </c>
      <c r="C24" s="116">
        <f t="shared" si="2"/>
        <v>0</v>
      </c>
      <c r="D24" s="116">
        <f t="shared" si="3"/>
        <v>189994</v>
      </c>
      <c r="E24" s="116">
        <f t="shared" si="4"/>
        <v>0</v>
      </c>
      <c r="F24" s="116">
        <f t="shared" si="5"/>
        <v>0</v>
      </c>
      <c r="G24" s="116">
        <f t="shared" si="6"/>
        <v>0</v>
      </c>
      <c r="H24" s="116">
        <f t="shared" ref="H24:H48" si="24">MAX(C24:G24)</f>
        <v>189994</v>
      </c>
      <c r="I24" s="192"/>
      <c r="J24" s="133">
        <f t="shared" si="7"/>
        <v>694247</v>
      </c>
      <c r="K24" s="120">
        <f>IF($H24=0,0,COUNTIFS(S!$C$9:$C$10,$H24,S!$Z$9:$Z$10,"Go"))</f>
        <v>0</v>
      </c>
      <c r="L24" s="579">
        <f>IF($H24=0,0,SUMIFS(S!$AA$9:$AA$10,S!$C$9:$C$10,$H24,S!$Z$9:$Z$10,"Go"))</f>
        <v>0</v>
      </c>
      <c r="M24" s="120">
        <f>IF('Historical Report'!$M$11="Day",COUNTIFS(T!$M$5:$M$304,$H24,T!$S$5:$S$304,"Go"),IF('Historical Report'!$M$11="Week",COUNTIFS(T!$L$5:$L$304,$H24,T!$S$5:$S$304,"Go"),IF('Historical Report'!$M$11="Month",COUNTIFS(T!$K$5:$K$304,$H24,T!$S$5:$S$304,"Go"),IF('Historical Report'!$M$11="Quarter",COUNTIFS(T!$J$5:$J$304,$H24,T!$S$5:$S$304,"Go"),IF('Historical Report'!$M$11="Year",COUNTIFS(T!$I$5:$I$304,$H24,T!$S$5:$S$304,"Go"),0)))))</f>
        <v>0</v>
      </c>
      <c r="N24" s="121">
        <f>IF('Historical Report'!$M$11="Day",SUMIFS(T!$R$5:$R$304,T!$M$5:$M$304,$H24,T!S$5:S$304,"Go"),IF('Historical Report'!$M$11="Week",SUMIFS(T!$R$5:$R$304,T!$L$5:$L$304,$H24,T!S$5:S$304,"Go"),IF('Historical Report'!$M$11="Month",SUMIFS(T!$R$5:$R$304,T!$K$5:$K$304,$H24,T!S$5:S$304,"Go"),IF('Historical Report'!$M$11="Quarter",SUMIFS(T!$R$5:$R$304,T!$J$5:$J$304,$H24,T!S$5:S$304,"Go"),IF('Historical Report'!$M$11="Year",SUMIFS(T!$R$5:$R$304,T!$I$5:$I$304,$H24,T!S$5:S$304,"Go"),0)))))</f>
        <v>0</v>
      </c>
      <c r="O24" s="122">
        <f t="shared" si="13"/>
        <v>0</v>
      </c>
      <c r="P24" s="123">
        <f>IF('Historical Report'!$M$11="Day",COUNTIFS(T!$M$5:$M$304,$H24),IF('Historical Report'!$M$11="Week",COUNTIFS(T!$L$5:$L$304,$H24),IF('Historical Report'!$M$11="Month",COUNTIFS(T!$K$5:$K$304,$H24),IF('Historical Report'!$M$11="Quarter",COUNTIFS(T!$J$5:$J$304,$H24),IF('Historical Report'!$M$11="Year",COUNTIFS(T!$I$5:$I$304,$H24),0)))))</f>
        <v>0</v>
      </c>
      <c r="Q24" s="121">
        <f>IF('Historical Report'!$M$11="Day",SUMIFS(T!$R$5:$R$304,T!$M$5:$M$304,$H24),IF('Historical Report'!$M$11="Week",SUMIFS(T!$R$5:$R$304,T!$L$5:$L$304,$H24),IF('Historical Report'!$M$11="Month",SUMIFS(T!$R$5:$R$304,T!$K$5:$K$304,$H24),IF('Historical Report'!$M$11="Quarter",SUMIFS(T!$R$5:$R$304,T!$J$5:$J$304,$H24),IF('Historical Report'!$M$11="Year",SUMIFS(T!$R$5:$R$304,T!$I$5:$I$304,$H24),0)))))</f>
        <v>0</v>
      </c>
      <c r="R24" s="121">
        <f t="shared" si="14"/>
        <v>0</v>
      </c>
      <c r="S24" s="557">
        <f t="shared" si="15"/>
        <v>0</v>
      </c>
      <c r="T24" s="123">
        <f>IF($H24=0,0,COUNTIF(Q!$I$9:$I$10,$H24))</f>
        <v>0</v>
      </c>
      <c r="U24" s="119">
        <f>IF($H24=0,0,SUMIFS(Q!$AA$9:$AA$10,Q!$I$9:$I$10,$H24))</f>
        <v>0</v>
      </c>
      <c r="V24" s="122">
        <f t="shared" si="11"/>
        <v>0</v>
      </c>
      <c r="W24" s="123">
        <f>IF($H24=0,0,COUNTIF(O!$H$9:$H$10,$H24))</f>
        <v>0</v>
      </c>
      <c r="X24" s="119">
        <f>IF($H24=0,0,SUMIFS(O!$AA$9:$AA$10,O!$H$9:$H$10,$H24))</f>
        <v>0</v>
      </c>
      <c r="Y24" s="577">
        <f t="shared" si="12"/>
        <v>0</v>
      </c>
      <c r="Z24" s="222"/>
      <c r="AA24" s="584"/>
      <c r="AB24" s="222"/>
      <c r="AC24" s="139">
        <v>3</v>
      </c>
      <c r="AD24" s="140" t="str">
        <f>IF($AH$19=T!$U$4,IF(AC24=$AH$19,VLOOKUP(AC24,T!$Y$5:$AA$54,2,FALSE),IF(AC24&gt;$AH$19,0,VLOOKUP(AC24,T!$Y$5:$AA$54,2,FALSE))),IF($AH$19&gt;T!$U$4,"Too many pie slices",IF(AC24=$AH$19,"Other",IF(AC24&gt;$AH$19,0,VLOOKUP(AC24,T!$Y$5:$AA$54,2,FALSE)))))</f>
        <v>Too many pie slices</v>
      </c>
      <c r="AE24" s="141" t="e">
        <f>IF(AD24="Other",T!AA$4-SUM(AE$22:AE23),IF(AD24=0,0,VLOOKUP(AC24,T!$Y$5:$AA$54,3,FALSE)))</f>
        <v>#N/A</v>
      </c>
      <c r="AF24" s="163">
        <f>IF(AD24=0,0,IF(AD24="Other",IF(AC24=1,T!$O$4,T!$O$4-SUM(AF$22:AF23)),COUNTIF(T!$V$5:$V$304,AD24)))</f>
        <v>0</v>
      </c>
      <c r="AG24" s="141">
        <f t="shared" si="16"/>
        <v>0</v>
      </c>
      <c r="AH24" s="142" t="e">
        <f t="shared" si="17"/>
        <v>#N/A</v>
      </c>
      <c r="AI24" s="222"/>
      <c r="AJ24" s="139">
        <v>3</v>
      </c>
      <c r="AK24" s="140" t="str">
        <f>IF($AO$19=T!$AE$4,IF(AJ24=$AO$19,VLOOKUP(AJ24,T!$AI$5:$AK$54,2,FALSE),IF(AJ24&gt;$AO$19,0,VLOOKUP(AJ24,T!$AI$5:$AK$54,2,FALSE))),IF($AO$19&gt;T!$AE$4,"Too many pie slices",IF(AJ24=$AO$19,"Other",IF(AJ24&gt;$AO$19,0,VLOOKUP(AJ24,T!$AI$5:$AK$54,2,FALSE)))))</f>
        <v>Too many pie slices</v>
      </c>
      <c r="AL24" s="141" t="e">
        <f>IF(AK24="Other",T!AK$4-SUM(AL$22:AL23),IF(AK24=0,0,VLOOKUP(AJ24,T!$AI$5:$AK$54,3,FALSE)))</f>
        <v>#N/A</v>
      </c>
      <c r="AM24" s="163">
        <f>IF(AK24=0,0,IF(AK24="Other",IF(AJ24=1,T!$O$4,T!$O$4-SUM(AM$22:AM23)),COUNTIF(T!$AF$5:$AF$304,AK24)))</f>
        <v>0</v>
      </c>
      <c r="AN24" s="141">
        <f t="shared" si="18"/>
        <v>0</v>
      </c>
      <c r="AO24" s="142" t="e">
        <f t="shared" si="19"/>
        <v>#N/A</v>
      </c>
      <c r="AP24" s="222"/>
      <c r="AQ24" s="139">
        <v>3</v>
      </c>
      <c r="AR24" s="140" t="str">
        <f>IF($AV$19=T!$AO$4,IF(AQ24=$AV$19,VLOOKUP(AQ24,T!$AS$5:$AU$54,2,FALSE),IF(AQ24&gt;$AV$19,0,VLOOKUP(AQ24,T!$AS$5:$AU$54,2,FALSE))),IF($AV$19&gt;T!$AO$4,"Too many pie slices",IF(AQ24=$AV$19,"Other",IF(AQ24&gt;$AV$19,0,VLOOKUP(AQ24,T!$AS$5:$AU$54,2,FALSE)))))</f>
        <v>Too many pie slices</v>
      </c>
      <c r="AS24" s="141" t="e">
        <f>IF(AR24="Other",T!AU$4-SUM(AS$22:AS23),IF(AR24=0,0,VLOOKUP(AQ24,T!$AS$5:$AU$54,3,FALSE)))</f>
        <v>#N/A</v>
      </c>
      <c r="AT24" s="163">
        <f>IF(AR24=0,0,IF(AR24="Other",IF(AQ24=1,T!$O$4,T!$O$4-SUM(AT$22:AT23)),COUNTIF(T!$AP$5:$AP$304,AR24)))</f>
        <v>0</v>
      </c>
      <c r="AU24" s="141">
        <f t="shared" si="20"/>
        <v>0</v>
      </c>
      <c r="AV24" s="142" t="e">
        <f t="shared" si="21"/>
        <v>#N/A</v>
      </c>
      <c r="AW24" s="222"/>
      <c r="AX24" s="139">
        <v>3</v>
      </c>
      <c r="AY24" s="140" t="str">
        <f>IF($BC$19=T!$AY$4,IF(AX24=$BC$19,VLOOKUP(AX24,T!$BC$5:$BE$54,2,FALSE),IF(AX24&gt;$BC$19,0,VLOOKUP(AX24,T!$BC$5:$BE$54,2,FALSE))),IF($BC$19&gt;T!$AY$4,"Too many pie slices",IF(AX24=$BC$19,"Other",IF(AX24&gt;$BC$19,0,VLOOKUP(AX24,T!$BC$5:$BE$54,2,FALSE)))))</f>
        <v>Too many pie slices</v>
      </c>
      <c r="AZ24" s="141" t="e">
        <f>IF(AY24="Other",T!BE$4-SUM(AZ$22:AZ23),IF(AY24=0,0,VLOOKUP(AX24,T!$BC$5:$BE$54,3,FALSE)))</f>
        <v>#N/A</v>
      </c>
      <c r="BA24" s="163">
        <f>IF(AY24=0,0,IF(AY24="Other",IF(AX24=1,T!$O$4,T!$O$4-SUM(BA$22:BA23)),COUNTIF(T!$AZ$5:$AZ$304,AY24)))</f>
        <v>0</v>
      </c>
      <c r="BB24" s="141">
        <f t="shared" si="22"/>
        <v>0</v>
      </c>
      <c r="BC24" s="142" t="e">
        <f t="shared" si="23"/>
        <v>#N/A</v>
      </c>
      <c r="BD24" s="223"/>
      <c r="BE24" s="227"/>
    </row>
    <row r="25" spans="1:57" ht="12.75" customHeight="1" x14ac:dyDescent="0.2">
      <c r="A25" s="196">
        <f t="shared" si="0"/>
        <v>0</v>
      </c>
      <c r="B25" s="116">
        <v>8</v>
      </c>
      <c r="C25" s="116">
        <f t="shared" si="2"/>
        <v>0</v>
      </c>
      <c r="D25" s="116">
        <f t="shared" si="3"/>
        <v>189993</v>
      </c>
      <c r="E25" s="116">
        <f t="shared" si="4"/>
        <v>0</v>
      </c>
      <c r="F25" s="116">
        <f t="shared" si="5"/>
        <v>0</v>
      </c>
      <c r="G25" s="116">
        <f t="shared" si="6"/>
        <v>0</v>
      </c>
      <c r="H25" s="116">
        <f t="shared" si="24"/>
        <v>189993</v>
      </c>
      <c r="I25" s="192"/>
      <c r="J25" s="133">
        <f t="shared" si="7"/>
        <v>694240</v>
      </c>
      <c r="K25" s="120">
        <f>IF($H25=0,0,COUNTIFS(S!$C$9:$C$10,$H25,S!$Z$9:$Z$10,"Go"))</f>
        <v>0</v>
      </c>
      <c r="L25" s="579">
        <f>IF($H25=0,0,SUMIFS(S!$AA$9:$AA$10,S!$C$9:$C$10,$H25,S!$Z$9:$Z$10,"Go"))</f>
        <v>0</v>
      </c>
      <c r="M25" s="120">
        <f>IF('Historical Report'!$M$11="Day",COUNTIFS(T!$M$5:$M$304,$H25,T!$S$5:$S$304,"Go"),IF('Historical Report'!$M$11="Week",COUNTIFS(T!$L$5:$L$304,$H25,T!$S$5:$S$304,"Go"),IF('Historical Report'!$M$11="Month",COUNTIFS(T!$K$5:$K$304,$H25,T!$S$5:$S$304,"Go"),IF('Historical Report'!$M$11="Quarter",COUNTIFS(T!$J$5:$J$304,$H25,T!$S$5:$S$304,"Go"),IF('Historical Report'!$M$11="Year",COUNTIFS(T!$I$5:$I$304,$H25,T!$S$5:$S$304,"Go"),0)))))</f>
        <v>0</v>
      </c>
      <c r="N25" s="121">
        <f>IF('Historical Report'!$M$11="Day",SUMIFS(T!$R$5:$R$304,T!$M$5:$M$304,$H25,T!S$5:S$304,"Go"),IF('Historical Report'!$M$11="Week",SUMIFS(T!$R$5:$R$304,T!$L$5:$L$304,$H25,T!S$5:S$304,"Go"),IF('Historical Report'!$M$11="Month",SUMIFS(T!$R$5:$R$304,T!$K$5:$K$304,$H25,T!S$5:S$304,"Go"),IF('Historical Report'!$M$11="Quarter",SUMIFS(T!$R$5:$R$304,T!$J$5:$J$304,$H25,T!S$5:S$304,"Go"),IF('Historical Report'!$M$11="Year",SUMIFS(T!$R$5:$R$304,T!$I$5:$I$304,$H25,T!S$5:S$304,"Go"),0)))))</f>
        <v>0</v>
      </c>
      <c r="O25" s="122">
        <f t="shared" si="13"/>
        <v>0</v>
      </c>
      <c r="P25" s="123">
        <f>IF('Historical Report'!$M$11="Day",COUNTIFS(T!$M$5:$M$304,$H25),IF('Historical Report'!$M$11="Week",COUNTIFS(T!$L$5:$L$304,$H25),IF('Historical Report'!$M$11="Month",COUNTIFS(T!$K$5:$K$304,$H25),IF('Historical Report'!$M$11="Quarter",COUNTIFS(T!$J$5:$J$304,$H25),IF('Historical Report'!$M$11="Year",COUNTIFS(T!$I$5:$I$304,$H25),0)))))</f>
        <v>0</v>
      </c>
      <c r="Q25" s="121">
        <f>IF('Historical Report'!$M$11="Day",SUMIFS(T!$R$5:$R$304,T!$M$5:$M$304,$H25),IF('Historical Report'!$M$11="Week",SUMIFS(T!$R$5:$R$304,T!$L$5:$L$304,$H25),IF('Historical Report'!$M$11="Month",SUMIFS(T!$R$5:$R$304,T!$K$5:$K$304,$H25),IF('Historical Report'!$M$11="Quarter",SUMIFS(T!$R$5:$R$304,T!$J$5:$J$304,$H25),IF('Historical Report'!$M$11="Year",SUMIFS(T!$R$5:$R$304,T!$I$5:$I$304,$H25),0)))))</f>
        <v>0</v>
      </c>
      <c r="R25" s="121">
        <f t="shared" si="14"/>
        <v>0</v>
      </c>
      <c r="S25" s="557">
        <f t="shared" si="15"/>
        <v>0</v>
      </c>
      <c r="T25" s="123">
        <f>IF($H25=0,0,COUNTIF(Q!$I$9:$I$10,$H25))</f>
        <v>0</v>
      </c>
      <c r="U25" s="119">
        <f>IF($H25=0,0,SUMIFS(Q!$AA$9:$AA$10,Q!$I$9:$I$10,$H25))</f>
        <v>0</v>
      </c>
      <c r="V25" s="122">
        <f t="shared" si="11"/>
        <v>0</v>
      </c>
      <c r="W25" s="123">
        <f>IF($H25=0,0,COUNTIF(O!$H$9:$H$10,$H25))</f>
        <v>0</v>
      </c>
      <c r="X25" s="119">
        <f>IF($H25=0,0,SUMIFS(O!$AA$9:$AA$10,O!$H$9:$H$10,$H25))</f>
        <v>0</v>
      </c>
      <c r="Y25" s="577">
        <f t="shared" si="12"/>
        <v>0</v>
      </c>
      <c r="Z25" s="222"/>
      <c r="AA25" s="584"/>
      <c r="AB25" s="222"/>
      <c r="AC25" s="139">
        <v>4</v>
      </c>
      <c r="AD25" s="140" t="str">
        <f>IF($AH$19=T!$U$4,IF(AC25=$AH$19,VLOOKUP(AC25,T!$Y$5:$AA$54,2,FALSE),IF(AC25&gt;$AH$19,0,VLOOKUP(AC25,T!$Y$5:$AA$54,2,FALSE))),IF($AH$19&gt;T!$U$4,"Too many pie slices",IF(AC25=$AH$19,"Other",IF(AC25&gt;$AH$19,0,VLOOKUP(AC25,T!$Y$5:$AA$54,2,FALSE)))))</f>
        <v>Too many pie slices</v>
      </c>
      <c r="AE25" s="141" t="e">
        <f>IF(AD25="Other",T!AA$4-SUM(AE$22:AE24),IF(AD25=0,0,VLOOKUP(AC25,T!$Y$5:$AA$54,3,FALSE)))</f>
        <v>#N/A</v>
      </c>
      <c r="AF25" s="163">
        <f>IF(AD25=0,0,IF(AD25="Other",IF(AC25=1,T!$O$4,T!$O$4-SUM(AF$22:AF24)),COUNTIF(T!$V$5:$V$304,AD25)))</f>
        <v>0</v>
      </c>
      <c r="AG25" s="141">
        <f t="shared" si="16"/>
        <v>0</v>
      </c>
      <c r="AH25" s="142" t="e">
        <f t="shared" si="17"/>
        <v>#N/A</v>
      </c>
      <c r="AI25" s="222"/>
      <c r="AJ25" s="139">
        <v>4</v>
      </c>
      <c r="AK25" s="140" t="str">
        <f>IF($AO$19=T!$AE$4,IF(AJ25=$AO$19,VLOOKUP(AJ25,T!$AI$5:$AK$54,2,FALSE),IF(AJ25&gt;$AO$19,0,VLOOKUP(AJ25,T!$AI$5:$AK$54,2,FALSE))),IF($AO$19&gt;T!$AE$4,"Too many pie slices",IF(AJ25=$AO$19,"Other",IF(AJ25&gt;$AO$19,0,VLOOKUP(AJ25,T!$AI$5:$AK$54,2,FALSE)))))</f>
        <v>Too many pie slices</v>
      </c>
      <c r="AL25" s="141" t="e">
        <f>IF(AK25="Other",T!AK$4-SUM(AL$22:AL24),IF(AK25=0,0,VLOOKUP(AJ25,T!$AI$5:$AK$54,3,FALSE)))</f>
        <v>#N/A</v>
      </c>
      <c r="AM25" s="163">
        <f>IF(AK25=0,0,IF(AK25="Other",IF(AJ25=1,T!$O$4,T!$O$4-SUM(AM$22:AM24)),COUNTIF(T!$AF$5:$AF$304,AK25)))</f>
        <v>0</v>
      </c>
      <c r="AN25" s="141">
        <f t="shared" si="18"/>
        <v>0</v>
      </c>
      <c r="AO25" s="142" t="e">
        <f t="shared" si="19"/>
        <v>#N/A</v>
      </c>
      <c r="AP25" s="222"/>
      <c r="AQ25" s="139">
        <v>4</v>
      </c>
      <c r="AR25" s="140" t="str">
        <f>IF($AV$19=T!$AO$4,IF(AQ25=$AV$19,VLOOKUP(AQ25,T!$AS$5:$AU$54,2,FALSE),IF(AQ25&gt;$AV$19,0,VLOOKUP(AQ25,T!$AS$5:$AU$54,2,FALSE))),IF($AV$19&gt;T!$AO$4,"Too many pie slices",IF(AQ25=$AV$19,"Other",IF(AQ25&gt;$AV$19,0,VLOOKUP(AQ25,T!$AS$5:$AU$54,2,FALSE)))))</f>
        <v>Too many pie slices</v>
      </c>
      <c r="AS25" s="141" t="e">
        <f>IF(AR25="Other",T!AU$4-SUM(AS$22:AS24),IF(AR25=0,0,VLOOKUP(AQ25,T!$AS$5:$AU$54,3,FALSE)))</f>
        <v>#N/A</v>
      </c>
      <c r="AT25" s="163">
        <f>IF(AR25=0,0,IF(AR25="Other",IF(AQ25=1,T!$O$4,T!$O$4-SUM(AT$22:AT24)),COUNTIF(T!$AP$5:$AP$304,AR25)))</f>
        <v>0</v>
      </c>
      <c r="AU25" s="141">
        <f t="shared" si="20"/>
        <v>0</v>
      </c>
      <c r="AV25" s="142" t="e">
        <f t="shared" si="21"/>
        <v>#N/A</v>
      </c>
      <c r="AW25" s="222"/>
      <c r="AX25" s="139">
        <v>4</v>
      </c>
      <c r="AY25" s="140" t="str">
        <f>IF($BC$19=T!$AY$4,IF(AX25=$BC$19,VLOOKUP(AX25,T!$BC$5:$BE$54,2,FALSE),IF(AX25&gt;$BC$19,0,VLOOKUP(AX25,T!$BC$5:$BE$54,2,FALSE))),IF($BC$19&gt;T!$AY$4,"Too many pie slices",IF(AX25=$BC$19,"Other",IF(AX25&gt;$BC$19,0,VLOOKUP(AX25,T!$BC$5:$BE$54,2,FALSE)))))</f>
        <v>Too many pie slices</v>
      </c>
      <c r="AZ25" s="141" t="e">
        <f>IF(AY25="Other",T!BE$4-SUM(AZ$22:AZ24),IF(AY25=0,0,VLOOKUP(AX25,T!$BC$5:$BE$54,3,FALSE)))</f>
        <v>#N/A</v>
      </c>
      <c r="BA25" s="163">
        <f>IF(AY25=0,0,IF(AY25="Other",IF(AX25=1,T!$O$4,T!$O$4-SUM(BA$22:BA24)),COUNTIF(T!$AZ$5:$AZ$304,AY25)))</f>
        <v>0</v>
      </c>
      <c r="BB25" s="141">
        <f t="shared" si="22"/>
        <v>0</v>
      </c>
      <c r="BC25" s="142" t="e">
        <f t="shared" si="23"/>
        <v>#N/A</v>
      </c>
      <c r="BD25" s="223"/>
      <c r="BE25" s="227"/>
    </row>
    <row r="26" spans="1:57" ht="12.75" customHeight="1" x14ac:dyDescent="0.2">
      <c r="A26" s="196">
        <f t="shared" si="0"/>
        <v>0</v>
      </c>
      <c r="B26" s="116">
        <v>9</v>
      </c>
      <c r="C26" s="116">
        <f t="shared" si="2"/>
        <v>0</v>
      </c>
      <c r="D26" s="116">
        <f t="shared" si="3"/>
        <v>189992</v>
      </c>
      <c r="E26" s="116">
        <f t="shared" si="4"/>
        <v>0</v>
      </c>
      <c r="F26" s="116">
        <f t="shared" si="5"/>
        <v>0</v>
      </c>
      <c r="G26" s="116">
        <f t="shared" si="6"/>
        <v>0</v>
      </c>
      <c r="H26" s="116">
        <f t="shared" si="24"/>
        <v>189992</v>
      </c>
      <c r="I26" s="192"/>
      <c r="J26" s="133">
        <f t="shared" si="7"/>
        <v>694233</v>
      </c>
      <c r="K26" s="120">
        <f>IF($H26=0,0,COUNTIFS(S!$C$9:$C$10,$H26,S!$Z$9:$Z$10,"Go"))</f>
        <v>0</v>
      </c>
      <c r="L26" s="579">
        <f>IF($H26=0,0,SUMIFS(S!$AA$9:$AA$10,S!$C$9:$C$10,$H26,S!$Z$9:$Z$10,"Go"))</f>
        <v>0</v>
      </c>
      <c r="M26" s="120">
        <f>IF('Historical Report'!$M$11="Day",COUNTIFS(T!$M$5:$M$304,$H26,T!$S$5:$S$304,"Go"),IF('Historical Report'!$M$11="Week",COUNTIFS(T!$L$5:$L$304,$H26,T!$S$5:$S$304,"Go"),IF('Historical Report'!$M$11="Month",COUNTIFS(T!$K$5:$K$304,$H26,T!$S$5:$S$304,"Go"),IF('Historical Report'!$M$11="Quarter",COUNTIFS(T!$J$5:$J$304,$H26,T!$S$5:$S$304,"Go"),IF('Historical Report'!$M$11="Year",COUNTIFS(T!$I$5:$I$304,$H26,T!$S$5:$S$304,"Go"),0)))))</f>
        <v>0</v>
      </c>
      <c r="N26" s="121">
        <f>IF('Historical Report'!$M$11="Day",SUMIFS(T!$R$5:$R$304,T!$M$5:$M$304,$H26,T!S$5:S$304,"Go"),IF('Historical Report'!$M$11="Week",SUMIFS(T!$R$5:$R$304,T!$L$5:$L$304,$H26,T!S$5:S$304,"Go"),IF('Historical Report'!$M$11="Month",SUMIFS(T!$R$5:$R$304,T!$K$5:$K$304,$H26,T!S$5:S$304,"Go"),IF('Historical Report'!$M$11="Quarter",SUMIFS(T!$R$5:$R$304,T!$J$5:$J$304,$H26,T!S$5:S$304,"Go"),IF('Historical Report'!$M$11="Year",SUMIFS(T!$R$5:$R$304,T!$I$5:$I$304,$H26,T!S$5:S$304,"Go"),0)))))</f>
        <v>0</v>
      </c>
      <c r="O26" s="122">
        <f t="shared" si="13"/>
        <v>0</v>
      </c>
      <c r="P26" s="123">
        <f>IF('Historical Report'!$M$11="Day",COUNTIFS(T!$M$5:$M$304,$H26),IF('Historical Report'!$M$11="Week",COUNTIFS(T!$L$5:$L$304,$H26),IF('Historical Report'!$M$11="Month",COUNTIFS(T!$K$5:$K$304,$H26),IF('Historical Report'!$M$11="Quarter",COUNTIFS(T!$J$5:$J$304,$H26),IF('Historical Report'!$M$11="Year",COUNTIFS(T!$I$5:$I$304,$H26),0)))))</f>
        <v>0</v>
      </c>
      <c r="Q26" s="121">
        <f>IF('Historical Report'!$M$11="Day",SUMIFS(T!$R$5:$R$304,T!$M$5:$M$304,$H26),IF('Historical Report'!$M$11="Week",SUMIFS(T!$R$5:$R$304,T!$L$5:$L$304,$H26),IF('Historical Report'!$M$11="Month",SUMIFS(T!$R$5:$R$304,T!$K$5:$K$304,$H26),IF('Historical Report'!$M$11="Quarter",SUMIFS(T!$R$5:$R$304,T!$J$5:$J$304,$H26),IF('Historical Report'!$M$11="Year",SUMIFS(T!$R$5:$R$304,T!$I$5:$I$304,$H26),0)))))</f>
        <v>0</v>
      </c>
      <c r="R26" s="121">
        <f t="shared" si="14"/>
        <v>0</v>
      </c>
      <c r="S26" s="557">
        <f t="shared" si="15"/>
        <v>0</v>
      </c>
      <c r="T26" s="123">
        <f>IF($H26=0,0,COUNTIF(Q!$I$9:$I$10,$H26))</f>
        <v>0</v>
      </c>
      <c r="U26" s="119">
        <f>IF($H26=0,0,SUMIFS(Q!$AA$9:$AA$10,Q!$I$9:$I$10,$H26))</f>
        <v>0</v>
      </c>
      <c r="V26" s="122">
        <f t="shared" ref="V26:V30" si="25">IF(T26=0,0,U26/T26)</f>
        <v>0</v>
      </c>
      <c r="W26" s="123">
        <f>IF($H26=0,0,COUNTIF(O!$H$9:$H$10,$H26))</f>
        <v>0</v>
      </c>
      <c r="X26" s="119">
        <f>IF($H26=0,0,SUMIFS(O!$AA$9:$AA$10,O!$H$9:$H$10,$H26))</f>
        <v>0</v>
      </c>
      <c r="Y26" s="577">
        <f t="shared" ref="Y26:Y30" si="26">IF(W26=0,0,X26/W26)</f>
        <v>0</v>
      </c>
      <c r="Z26" s="222"/>
      <c r="AA26" s="584"/>
      <c r="AB26" s="222"/>
      <c r="AC26" s="139">
        <v>5</v>
      </c>
      <c r="AD26" s="140" t="str">
        <f>IF($AH$19=T!$U$4,IF(AC26=$AH$19,VLOOKUP(AC26,T!$Y$5:$AA$54,2,FALSE),IF(AC26&gt;$AH$19,0,VLOOKUP(AC26,T!$Y$5:$AA$54,2,FALSE))),IF($AH$19&gt;T!$U$4,"Too many pie slices",IF(AC26=$AH$19,"Other",IF(AC26&gt;$AH$19,0,VLOOKUP(AC26,T!$Y$5:$AA$54,2,FALSE)))))</f>
        <v>Too many pie slices</v>
      </c>
      <c r="AE26" s="141" t="e">
        <f>IF(AD26="Other",T!AA$4-SUM(AE$22:AE25),IF(AD26=0,0,VLOOKUP(AC26,T!$Y$5:$AA$54,3,FALSE)))</f>
        <v>#N/A</v>
      </c>
      <c r="AF26" s="163">
        <f>IF(AD26=0,0,IF(AD26="Other",IF(AC26=1,T!$O$4,T!$O$4-SUM(AF$22:AF25)),COUNTIF(T!$V$5:$V$304,AD26)))</f>
        <v>0</v>
      </c>
      <c r="AG26" s="141">
        <f t="shared" si="16"/>
        <v>0</v>
      </c>
      <c r="AH26" s="142" t="e">
        <f t="shared" si="17"/>
        <v>#N/A</v>
      </c>
      <c r="AI26" s="222"/>
      <c r="AJ26" s="139">
        <v>5</v>
      </c>
      <c r="AK26" s="140" t="str">
        <f>IF($AO$19=T!$AE$4,IF(AJ26=$AO$19,VLOOKUP(AJ26,T!$AI$5:$AK$54,2,FALSE),IF(AJ26&gt;$AO$19,0,VLOOKUP(AJ26,T!$AI$5:$AK$54,2,FALSE))),IF($AO$19&gt;T!$AE$4,"Too many pie slices",IF(AJ26=$AO$19,"Other",IF(AJ26&gt;$AO$19,0,VLOOKUP(AJ26,T!$AI$5:$AK$54,2,FALSE)))))</f>
        <v>Too many pie slices</v>
      </c>
      <c r="AL26" s="141" t="e">
        <f>IF(AK26="Other",T!AK$4-SUM(AL$22:AL25),IF(AK26=0,0,VLOOKUP(AJ26,T!$AI$5:$AK$54,3,FALSE)))</f>
        <v>#N/A</v>
      </c>
      <c r="AM26" s="163">
        <f>IF(AK26=0,0,IF(AK26="Other",IF(AJ26=1,T!$O$4,T!$O$4-SUM(AM$22:AM25)),COUNTIF(T!$AF$5:$AF$304,AK26)))</f>
        <v>0</v>
      </c>
      <c r="AN26" s="141">
        <f t="shared" si="18"/>
        <v>0</v>
      </c>
      <c r="AO26" s="142" t="e">
        <f t="shared" si="19"/>
        <v>#N/A</v>
      </c>
      <c r="AP26" s="222"/>
      <c r="AQ26" s="139">
        <v>5</v>
      </c>
      <c r="AR26" s="140" t="str">
        <f>IF($AV$19=T!$AO$4,IF(AQ26=$AV$19,VLOOKUP(AQ26,T!$AS$5:$AU$54,2,FALSE),IF(AQ26&gt;$AV$19,0,VLOOKUP(AQ26,T!$AS$5:$AU$54,2,FALSE))),IF($AV$19&gt;T!$AO$4,"Too many pie slices",IF(AQ26=$AV$19,"Other",IF(AQ26&gt;$AV$19,0,VLOOKUP(AQ26,T!$AS$5:$AU$54,2,FALSE)))))</f>
        <v>Too many pie slices</v>
      </c>
      <c r="AS26" s="141" t="e">
        <f>IF(AR26="Other",T!AU$4-SUM(AS$22:AS25),IF(AR26=0,0,VLOOKUP(AQ26,T!$AS$5:$AU$54,3,FALSE)))</f>
        <v>#N/A</v>
      </c>
      <c r="AT26" s="163">
        <f>IF(AR26=0,0,IF(AR26="Other",IF(AQ26=1,T!$O$4,T!$O$4-SUM(AT$22:AT25)),COUNTIF(T!$AP$5:$AP$304,AR26)))</f>
        <v>0</v>
      </c>
      <c r="AU26" s="141">
        <f t="shared" si="20"/>
        <v>0</v>
      </c>
      <c r="AV26" s="142" t="e">
        <f t="shared" si="21"/>
        <v>#N/A</v>
      </c>
      <c r="AW26" s="222"/>
      <c r="AX26" s="139">
        <v>5</v>
      </c>
      <c r="AY26" s="140" t="str">
        <f>IF($BC$19=T!$AY$4,IF(AX26=$BC$19,VLOOKUP(AX26,T!$BC$5:$BE$54,2,FALSE),IF(AX26&gt;$BC$19,0,VLOOKUP(AX26,T!$BC$5:$BE$54,2,FALSE))),IF($BC$19&gt;T!$AY$4,"Too many pie slices",IF(AX26=$BC$19,"Other",IF(AX26&gt;$BC$19,0,VLOOKUP(AX26,T!$BC$5:$BE$54,2,FALSE)))))</f>
        <v>Too many pie slices</v>
      </c>
      <c r="AZ26" s="141" t="e">
        <f>IF(AY26="Other",T!BE$4-SUM(AZ$22:AZ25),IF(AY26=0,0,VLOOKUP(AX26,T!$BC$5:$BE$54,3,FALSE)))</f>
        <v>#N/A</v>
      </c>
      <c r="BA26" s="163">
        <f>IF(AY26=0,0,IF(AY26="Other",IF(AX26=1,T!$O$4,T!$O$4-SUM(BA$22:BA25)),COUNTIF(T!$AZ$5:$AZ$304,AY26)))</f>
        <v>0</v>
      </c>
      <c r="BB26" s="141">
        <f t="shared" si="22"/>
        <v>0</v>
      </c>
      <c r="BC26" s="142" t="e">
        <f t="shared" si="23"/>
        <v>#N/A</v>
      </c>
      <c r="BD26" s="223"/>
      <c r="BE26" s="227"/>
    </row>
    <row r="27" spans="1:57" ht="12.75" customHeight="1" x14ac:dyDescent="0.2">
      <c r="A27" s="196">
        <f t="shared" si="0"/>
        <v>0</v>
      </c>
      <c r="B27" s="116">
        <v>10</v>
      </c>
      <c r="C27" s="116">
        <f t="shared" si="2"/>
        <v>0</v>
      </c>
      <c r="D27" s="116">
        <f t="shared" si="3"/>
        <v>189991</v>
      </c>
      <c r="E27" s="116">
        <f t="shared" si="4"/>
        <v>0</v>
      </c>
      <c r="F27" s="116">
        <f t="shared" si="5"/>
        <v>0</v>
      </c>
      <c r="G27" s="116">
        <f t="shared" si="6"/>
        <v>0</v>
      </c>
      <c r="H27" s="116">
        <f t="shared" si="24"/>
        <v>189991</v>
      </c>
      <c r="I27" s="192"/>
      <c r="J27" s="133">
        <f t="shared" si="7"/>
        <v>694226</v>
      </c>
      <c r="K27" s="120">
        <f>IF($H27=0,0,COUNTIFS(S!$C$9:$C$10,$H27,S!$Z$9:$Z$10,"Go"))</f>
        <v>0</v>
      </c>
      <c r="L27" s="579">
        <f>IF($H27=0,0,SUMIFS(S!$AA$9:$AA$10,S!$C$9:$C$10,$H27,S!$Z$9:$Z$10,"Go"))</f>
        <v>0</v>
      </c>
      <c r="M27" s="120">
        <f>IF('Historical Report'!$M$11="Day",COUNTIFS(T!$M$5:$M$304,$H27,T!$S$5:$S$304,"Go"),IF('Historical Report'!$M$11="Week",COUNTIFS(T!$L$5:$L$304,$H27,T!$S$5:$S$304,"Go"),IF('Historical Report'!$M$11="Month",COUNTIFS(T!$K$5:$K$304,$H27,T!$S$5:$S$304,"Go"),IF('Historical Report'!$M$11="Quarter",COUNTIFS(T!$J$5:$J$304,$H27,T!$S$5:$S$304,"Go"),IF('Historical Report'!$M$11="Year",COUNTIFS(T!$I$5:$I$304,$H27,T!$S$5:$S$304,"Go"),0)))))</f>
        <v>0</v>
      </c>
      <c r="N27" s="121">
        <f>IF('Historical Report'!$M$11="Day",SUMIFS(T!$R$5:$R$304,T!$M$5:$M$304,$H27,T!S$5:S$304,"Go"),IF('Historical Report'!$M$11="Week",SUMIFS(T!$R$5:$R$304,T!$L$5:$L$304,$H27,T!S$5:S$304,"Go"),IF('Historical Report'!$M$11="Month",SUMIFS(T!$R$5:$R$304,T!$K$5:$K$304,$H27,T!S$5:S$304,"Go"),IF('Historical Report'!$M$11="Quarter",SUMIFS(T!$R$5:$R$304,T!$J$5:$J$304,$H27,T!S$5:S$304,"Go"),IF('Historical Report'!$M$11="Year",SUMIFS(T!$R$5:$R$304,T!$I$5:$I$304,$H27,T!S$5:S$304,"Go"),0)))))</f>
        <v>0</v>
      </c>
      <c r="O27" s="122">
        <f t="shared" si="13"/>
        <v>0</v>
      </c>
      <c r="P27" s="123">
        <f>IF('Historical Report'!$M$11="Day",COUNTIFS(T!$M$5:$M$304,$H27),IF('Historical Report'!$M$11="Week",COUNTIFS(T!$L$5:$L$304,$H27),IF('Historical Report'!$M$11="Month",COUNTIFS(T!$K$5:$K$304,$H27),IF('Historical Report'!$M$11="Quarter",COUNTIFS(T!$J$5:$J$304,$H27),IF('Historical Report'!$M$11="Year",COUNTIFS(T!$I$5:$I$304,$H27),0)))))</f>
        <v>0</v>
      </c>
      <c r="Q27" s="121">
        <f>IF('Historical Report'!$M$11="Day",SUMIFS(T!$R$5:$R$304,T!$M$5:$M$304,$H27),IF('Historical Report'!$M$11="Week",SUMIFS(T!$R$5:$R$304,T!$L$5:$L$304,$H27),IF('Historical Report'!$M$11="Month",SUMIFS(T!$R$5:$R$304,T!$K$5:$K$304,$H27),IF('Historical Report'!$M$11="Quarter",SUMIFS(T!$R$5:$R$304,T!$J$5:$J$304,$H27),IF('Historical Report'!$M$11="Year",SUMIFS(T!$R$5:$R$304,T!$I$5:$I$304,$H27),0)))))</f>
        <v>0</v>
      </c>
      <c r="R27" s="121">
        <f t="shared" si="14"/>
        <v>0</v>
      </c>
      <c r="S27" s="557">
        <f t="shared" si="15"/>
        <v>0</v>
      </c>
      <c r="T27" s="123">
        <f>IF($H27=0,0,COUNTIF(Q!$I$9:$I$10,$H27))</f>
        <v>0</v>
      </c>
      <c r="U27" s="119">
        <f>IF($H27=0,0,SUMIFS(Q!$AA$9:$AA$10,Q!$I$9:$I$10,$H27))</f>
        <v>0</v>
      </c>
      <c r="V27" s="122">
        <f t="shared" si="25"/>
        <v>0</v>
      </c>
      <c r="W27" s="123">
        <f>IF($H27=0,0,COUNTIF(O!$H$9:$H$10,$H27))</f>
        <v>0</v>
      </c>
      <c r="X27" s="119">
        <f>IF($H27=0,0,SUMIFS(O!$AA$9:$AA$10,O!$H$9:$H$10,$H27))</f>
        <v>0</v>
      </c>
      <c r="Y27" s="577">
        <f t="shared" si="26"/>
        <v>0</v>
      </c>
      <c r="Z27" s="222"/>
      <c r="AA27" s="584"/>
      <c r="AB27" s="222"/>
      <c r="AC27" s="139">
        <v>6</v>
      </c>
      <c r="AD27" s="140" t="str">
        <f>IF($AH$19=T!$U$4,IF(AC27=$AH$19,VLOOKUP(AC27,T!$Y$5:$AA$54,2,FALSE),IF(AC27&gt;$AH$19,0,VLOOKUP(AC27,T!$Y$5:$AA$54,2,FALSE))),IF($AH$19&gt;T!$U$4,"Too many pie slices",IF(AC27=$AH$19,"Other",IF(AC27&gt;$AH$19,0,VLOOKUP(AC27,T!$Y$5:$AA$54,2,FALSE)))))</f>
        <v>Too many pie slices</v>
      </c>
      <c r="AE27" s="141" t="e">
        <f>IF(AD27="Other",T!AA$4-SUM(AE$22:AE26),IF(AD27=0,0,VLOOKUP(AC27,T!$Y$5:$AA$54,3,FALSE)))</f>
        <v>#N/A</v>
      </c>
      <c r="AF27" s="163">
        <f>IF(AD27=0,0,IF(AD27="Other",IF(AC27=1,T!$O$4,T!$O$4-SUM(AF$22:AF26)),COUNTIF(T!$V$5:$V$304,AD27)))</f>
        <v>0</v>
      </c>
      <c r="AG27" s="141">
        <f t="shared" si="16"/>
        <v>0</v>
      </c>
      <c r="AH27" s="142" t="e">
        <f t="shared" si="17"/>
        <v>#N/A</v>
      </c>
      <c r="AI27" s="222"/>
      <c r="AJ27" s="139">
        <v>6</v>
      </c>
      <c r="AK27" s="140" t="str">
        <f>IF($AO$19=T!$AE$4,IF(AJ27=$AO$19,VLOOKUP(AJ27,T!$AI$5:$AK$54,2,FALSE),IF(AJ27&gt;$AO$19,0,VLOOKUP(AJ27,T!$AI$5:$AK$54,2,FALSE))),IF($AO$19&gt;T!$AE$4,"Too many pie slices",IF(AJ27=$AO$19,"Other",IF(AJ27&gt;$AO$19,0,VLOOKUP(AJ27,T!$AI$5:$AK$54,2,FALSE)))))</f>
        <v>Too many pie slices</v>
      </c>
      <c r="AL27" s="141" t="e">
        <f>IF(AK27="Other",T!AK$4-SUM(AL$22:AL26),IF(AK27=0,0,VLOOKUP(AJ27,T!$AI$5:$AK$54,3,FALSE)))</f>
        <v>#N/A</v>
      </c>
      <c r="AM27" s="163">
        <f>IF(AK27=0,0,IF(AK27="Other",IF(AJ27=1,T!$O$4,T!$O$4-SUM(AM$22:AM26)),COUNTIF(T!$AF$5:$AF$304,AK27)))</f>
        <v>0</v>
      </c>
      <c r="AN27" s="141">
        <f t="shared" si="18"/>
        <v>0</v>
      </c>
      <c r="AO27" s="142" t="e">
        <f t="shared" si="19"/>
        <v>#N/A</v>
      </c>
      <c r="AP27" s="222"/>
      <c r="AQ27" s="139">
        <v>6</v>
      </c>
      <c r="AR27" s="140" t="str">
        <f>IF($AV$19=T!$AO$4,IF(AQ27=$AV$19,VLOOKUP(AQ27,T!$AS$5:$AU$54,2,FALSE),IF(AQ27&gt;$AV$19,0,VLOOKUP(AQ27,T!$AS$5:$AU$54,2,FALSE))),IF($AV$19&gt;T!$AO$4,"Too many pie slices",IF(AQ27=$AV$19,"Other",IF(AQ27&gt;$AV$19,0,VLOOKUP(AQ27,T!$AS$5:$AU$54,2,FALSE)))))</f>
        <v>Too many pie slices</v>
      </c>
      <c r="AS27" s="141" t="e">
        <f>IF(AR27="Other",T!AU$4-SUM(AS$22:AS26),IF(AR27=0,0,VLOOKUP(AQ27,T!$AS$5:$AU$54,3,FALSE)))</f>
        <v>#N/A</v>
      </c>
      <c r="AT27" s="163">
        <f>IF(AR27=0,0,IF(AR27="Other",IF(AQ27=1,T!$O$4,T!$O$4-SUM(AT$22:AT26)),COUNTIF(T!$AP$5:$AP$304,AR27)))</f>
        <v>0</v>
      </c>
      <c r="AU27" s="141">
        <f t="shared" si="20"/>
        <v>0</v>
      </c>
      <c r="AV27" s="142" t="e">
        <f t="shared" si="21"/>
        <v>#N/A</v>
      </c>
      <c r="AW27" s="222"/>
      <c r="AX27" s="139">
        <v>6</v>
      </c>
      <c r="AY27" s="140" t="str">
        <f>IF($BC$19=T!$AY$4,IF(AX27=$BC$19,VLOOKUP(AX27,T!$BC$5:$BE$54,2,FALSE),IF(AX27&gt;$BC$19,0,VLOOKUP(AX27,T!$BC$5:$BE$54,2,FALSE))),IF($BC$19&gt;T!$AY$4,"Too many pie slices",IF(AX27=$BC$19,"Other",IF(AX27&gt;$BC$19,0,VLOOKUP(AX27,T!$BC$5:$BE$54,2,FALSE)))))</f>
        <v>Too many pie slices</v>
      </c>
      <c r="AZ27" s="141" t="e">
        <f>IF(AY27="Other",T!BE$4-SUM(AZ$22:AZ26),IF(AY27=0,0,VLOOKUP(AX27,T!$BC$5:$BE$54,3,FALSE)))</f>
        <v>#N/A</v>
      </c>
      <c r="BA27" s="163">
        <f>IF(AY27=0,0,IF(AY27="Other",IF(AX27=1,T!$O$4,T!$O$4-SUM(BA$22:BA26)),COUNTIF(T!$AZ$5:$AZ$304,AY27)))</f>
        <v>0</v>
      </c>
      <c r="BB27" s="141">
        <f t="shared" si="22"/>
        <v>0</v>
      </c>
      <c r="BC27" s="142" t="e">
        <f t="shared" si="23"/>
        <v>#N/A</v>
      </c>
      <c r="BD27" s="223"/>
      <c r="BE27" s="227"/>
    </row>
    <row r="28" spans="1:57" ht="12.75" customHeight="1" x14ac:dyDescent="0.2">
      <c r="A28" s="196">
        <f t="shared" si="0"/>
        <v>0</v>
      </c>
      <c r="B28" s="116">
        <v>11</v>
      </c>
      <c r="C28" s="116">
        <f t="shared" si="2"/>
        <v>0</v>
      </c>
      <c r="D28" s="116">
        <f t="shared" si="3"/>
        <v>189990</v>
      </c>
      <c r="E28" s="116">
        <f t="shared" si="4"/>
        <v>0</v>
      </c>
      <c r="F28" s="116">
        <f t="shared" si="5"/>
        <v>0</v>
      </c>
      <c r="G28" s="116">
        <f t="shared" si="6"/>
        <v>0</v>
      </c>
      <c r="H28" s="116">
        <f t="shared" si="24"/>
        <v>189990</v>
      </c>
      <c r="I28" s="192"/>
      <c r="J28" s="133">
        <f t="shared" si="7"/>
        <v>694219</v>
      </c>
      <c r="K28" s="120">
        <f>IF($H28=0,0,COUNTIFS(S!$C$9:$C$10,$H28,S!$Z$9:$Z$10,"Go"))</f>
        <v>0</v>
      </c>
      <c r="L28" s="579">
        <f>IF($H28=0,0,SUMIFS(S!$AA$9:$AA$10,S!$C$9:$C$10,$H28,S!$Z$9:$Z$10,"Go"))</f>
        <v>0</v>
      </c>
      <c r="M28" s="120">
        <f>IF('Historical Report'!$M$11="Day",COUNTIFS(T!$M$5:$M$304,$H28,T!$S$5:$S$304,"Go"),IF('Historical Report'!$M$11="Week",COUNTIFS(T!$L$5:$L$304,$H28,T!$S$5:$S$304,"Go"),IF('Historical Report'!$M$11="Month",COUNTIFS(T!$K$5:$K$304,$H28,T!$S$5:$S$304,"Go"),IF('Historical Report'!$M$11="Quarter",COUNTIFS(T!$J$5:$J$304,$H28,T!$S$5:$S$304,"Go"),IF('Historical Report'!$M$11="Year",COUNTIFS(T!$I$5:$I$304,$H28,T!$S$5:$S$304,"Go"),0)))))</f>
        <v>0</v>
      </c>
      <c r="N28" s="121">
        <f>IF('Historical Report'!$M$11="Day",SUMIFS(T!$R$5:$R$304,T!$M$5:$M$304,$H28,T!S$5:S$304,"Go"),IF('Historical Report'!$M$11="Week",SUMIFS(T!$R$5:$R$304,T!$L$5:$L$304,$H28,T!S$5:S$304,"Go"),IF('Historical Report'!$M$11="Month",SUMIFS(T!$R$5:$R$304,T!$K$5:$K$304,$H28,T!S$5:S$304,"Go"),IF('Historical Report'!$M$11="Quarter",SUMIFS(T!$R$5:$R$304,T!$J$5:$J$304,$H28,T!S$5:S$304,"Go"),IF('Historical Report'!$M$11="Year",SUMIFS(T!$R$5:$R$304,T!$I$5:$I$304,$H28,T!S$5:S$304,"Go"),0)))))</f>
        <v>0</v>
      </c>
      <c r="O28" s="122">
        <f t="shared" si="13"/>
        <v>0</v>
      </c>
      <c r="P28" s="123">
        <f>IF('Historical Report'!$M$11="Day",COUNTIFS(T!$M$5:$M$304,$H28),IF('Historical Report'!$M$11="Week",COUNTIFS(T!$L$5:$L$304,$H28),IF('Historical Report'!$M$11="Month",COUNTIFS(T!$K$5:$K$304,$H28),IF('Historical Report'!$M$11="Quarter",COUNTIFS(T!$J$5:$J$304,$H28),IF('Historical Report'!$M$11="Year",COUNTIFS(T!$I$5:$I$304,$H28),0)))))</f>
        <v>0</v>
      </c>
      <c r="Q28" s="121">
        <f>IF('Historical Report'!$M$11="Day",SUMIFS(T!$R$5:$R$304,T!$M$5:$M$304,$H28),IF('Historical Report'!$M$11="Week",SUMIFS(T!$R$5:$R$304,T!$L$5:$L$304,$H28),IF('Historical Report'!$M$11="Month",SUMIFS(T!$R$5:$R$304,T!$K$5:$K$304,$H28),IF('Historical Report'!$M$11="Quarter",SUMIFS(T!$R$5:$R$304,T!$J$5:$J$304,$H28),IF('Historical Report'!$M$11="Year",SUMIFS(T!$R$5:$R$304,T!$I$5:$I$304,$H28),0)))))</f>
        <v>0</v>
      </c>
      <c r="R28" s="121">
        <f t="shared" si="14"/>
        <v>0</v>
      </c>
      <c r="S28" s="557">
        <f t="shared" si="15"/>
        <v>0</v>
      </c>
      <c r="T28" s="123">
        <f>IF($H28=0,0,COUNTIF(Q!$I$9:$I$10,$H28))</f>
        <v>0</v>
      </c>
      <c r="U28" s="119">
        <f>IF($H28=0,0,SUMIFS(Q!$AA$9:$AA$10,Q!$I$9:$I$10,$H28))</f>
        <v>0</v>
      </c>
      <c r="V28" s="122">
        <f t="shared" si="25"/>
        <v>0</v>
      </c>
      <c r="W28" s="123">
        <f>IF($H28=0,0,COUNTIF(O!$H$9:$H$10,$H28))</f>
        <v>0</v>
      </c>
      <c r="X28" s="119">
        <f>IF($H28=0,0,SUMIFS(O!$AA$9:$AA$10,O!$H$9:$H$10,$H28))</f>
        <v>0</v>
      </c>
      <c r="Y28" s="577">
        <f t="shared" si="26"/>
        <v>0</v>
      </c>
      <c r="Z28" s="222"/>
      <c r="AA28" s="584"/>
      <c r="AB28" s="222"/>
      <c r="AC28" s="139">
        <v>7</v>
      </c>
      <c r="AD28" s="140" t="str">
        <f>IF($AH$19=T!$U$4,IF(AC28=$AH$19,VLOOKUP(AC28,T!$Y$5:$AA$54,2,FALSE),IF(AC28&gt;$AH$19,0,VLOOKUP(AC28,T!$Y$5:$AA$54,2,FALSE))),IF($AH$19&gt;T!$U$4,"Too many pie slices",IF(AC28=$AH$19,"Other",IF(AC28&gt;$AH$19,0,VLOOKUP(AC28,T!$Y$5:$AA$54,2,FALSE)))))</f>
        <v>Too many pie slices</v>
      </c>
      <c r="AE28" s="141" t="e">
        <f>IF(AD28="Other",T!AA$4-SUM(AE$22:AE27),IF(AD28=0,0,VLOOKUP(AC28,T!$Y$5:$AA$54,3,FALSE)))</f>
        <v>#N/A</v>
      </c>
      <c r="AF28" s="163">
        <f>IF(AD28=0,0,IF(AD28="Other",IF(AC28=1,T!$O$4,T!$O$4-SUM(AF$22:AF27)),COUNTIF(T!$V$5:$V$304,AD28)))</f>
        <v>0</v>
      </c>
      <c r="AG28" s="141">
        <f t="shared" si="16"/>
        <v>0</v>
      </c>
      <c r="AH28" s="142" t="e">
        <f t="shared" si="17"/>
        <v>#N/A</v>
      </c>
      <c r="AI28" s="222"/>
      <c r="AJ28" s="139">
        <v>7</v>
      </c>
      <c r="AK28" s="140" t="str">
        <f>IF($AO$19=T!$AE$4,IF(AJ28=$AO$19,VLOOKUP(AJ28,T!$AI$5:$AK$54,2,FALSE),IF(AJ28&gt;$AO$19,0,VLOOKUP(AJ28,T!$AI$5:$AK$54,2,FALSE))),IF($AO$19&gt;T!$AE$4,"Too many pie slices",IF(AJ28=$AO$19,"Other",IF(AJ28&gt;$AO$19,0,VLOOKUP(AJ28,T!$AI$5:$AK$54,2,FALSE)))))</f>
        <v>Too many pie slices</v>
      </c>
      <c r="AL28" s="141" t="e">
        <f>IF(AK28="Other",T!AK$4-SUM(AL$22:AL27),IF(AK28=0,0,VLOOKUP(AJ28,T!$AI$5:$AK$54,3,FALSE)))</f>
        <v>#N/A</v>
      </c>
      <c r="AM28" s="163">
        <f>IF(AK28=0,0,IF(AK28="Other",IF(AJ28=1,T!$O$4,T!$O$4-SUM(AM$22:AM27)),COUNTIF(T!$AF$5:$AF$304,AK28)))</f>
        <v>0</v>
      </c>
      <c r="AN28" s="141">
        <f t="shared" si="18"/>
        <v>0</v>
      </c>
      <c r="AO28" s="142" t="e">
        <f t="shared" si="19"/>
        <v>#N/A</v>
      </c>
      <c r="AP28" s="222"/>
      <c r="AQ28" s="139">
        <v>7</v>
      </c>
      <c r="AR28" s="140" t="str">
        <f>IF($AV$19=T!$AO$4,IF(AQ28=$AV$19,VLOOKUP(AQ28,T!$AS$5:$AU$54,2,FALSE),IF(AQ28&gt;$AV$19,0,VLOOKUP(AQ28,T!$AS$5:$AU$54,2,FALSE))),IF($AV$19&gt;T!$AO$4,"Too many pie slices",IF(AQ28=$AV$19,"Other",IF(AQ28&gt;$AV$19,0,VLOOKUP(AQ28,T!$AS$5:$AU$54,2,FALSE)))))</f>
        <v>Too many pie slices</v>
      </c>
      <c r="AS28" s="141" t="e">
        <f>IF(AR28="Other",T!AU$4-SUM(AS$22:AS27),IF(AR28=0,0,VLOOKUP(AQ28,T!$AS$5:$AU$54,3,FALSE)))</f>
        <v>#N/A</v>
      </c>
      <c r="AT28" s="163">
        <f>IF(AR28=0,0,IF(AR28="Other",IF(AQ28=1,T!$O$4,T!$O$4-SUM(AT$22:AT27)),COUNTIF(T!$AP$5:$AP$304,AR28)))</f>
        <v>0</v>
      </c>
      <c r="AU28" s="141">
        <f t="shared" si="20"/>
        <v>0</v>
      </c>
      <c r="AV28" s="142" t="e">
        <f t="shared" si="21"/>
        <v>#N/A</v>
      </c>
      <c r="AW28" s="222"/>
      <c r="AX28" s="139">
        <v>7</v>
      </c>
      <c r="AY28" s="140" t="str">
        <f>IF($BC$19=T!$AY$4,IF(AX28=$BC$19,VLOOKUP(AX28,T!$BC$5:$BE$54,2,FALSE),IF(AX28&gt;$BC$19,0,VLOOKUP(AX28,T!$BC$5:$BE$54,2,FALSE))),IF($BC$19&gt;T!$AY$4,"Too many pie slices",IF(AX28=$BC$19,"Other",IF(AX28&gt;$BC$19,0,VLOOKUP(AX28,T!$BC$5:$BE$54,2,FALSE)))))</f>
        <v>Too many pie slices</v>
      </c>
      <c r="AZ28" s="141" t="e">
        <f>IF(AY28="Other",T!BE$4-SUM(AZ$22:AZ27),IF(AY28=0,0,VLOOKUP(AX28,T!$BC$5:$BE$54,3,FALSE)))</f>
        <v>#N/A</v>
      </c>
      <c r="BA28" s="163">
        <f>IF(AY28=0,0,IF(AY28="Other",IF(AX28=1,T!$O$4,T!$O$4-SUM(BA$22:BA27)),COUNTIF(T!$AZ$5:$AZ$304,AY28)))</f>
        <v>0</v>
      </c>
      <c r="BB28" s="141">
        <f t="shared" si="22"/>
        <v>0</v>
      </c>
      <c r="BC28" s="142" t="e">
        <f t="shared" si="23"/>
        <v>#N/A</v>
      </c>
      <c r="BD28" s="223"/>
      <c r="BE28" s="227"/>
    </row>
    <row r="29" spans="1:57" ht="12.75" customHeight="1" x14ac:dyDescent="0.2">
      <c r="A29" s="196">
        <f t="shared" si="0"/>
        <v>0</v>
      </c>
      <c r="B29" s="116">
        <v>12</v>
      </c>
      <c r="C29" s="116">
        <f t="shared" si="2"/>
        <v>0</v>
      </c>
      <c r="D29" s="116">
        <f t="shared" si="3"/>
        <v>189989</v>
      </c>
      <c r="E29" s="116">
        <f t="shared" si="4"/>
        <v>0</v>
      </c>
      <c r="F29" s="116">
        <f t="shared" si="5"/>
        <v>0</v>
      </c>
      <c r="G29" s="116">
        <f t="shared" si="6"/>
        <v>0</v>
      </c>
      <c r="H29" s="116">
        <f t="shared" si="24"/>
        <v>189989</v>
      </c>
      <c r="I29" s="192"/>
      <c r="J29" s="133">
        <f t="shared" si="7"/>
        <v>694212</v>
      </c>
      <c r="K29" s="120">
        <f>IF($H29=0,0,COUNTIFS(S!$C$9:$C$10,$H29,S!$Z$9:$Z$10,"Go"))</f>
        <v>0</v>
      </c>
      <c r="L29" s="579">
        <f>IF($H29=0,0,SUMIFS(S!$AA$9:$AA$10,S!$C$9:$C$10,$H29,S!$Z$9:$Z$10,"Go"))</f>
        <v>0</v>
      </c>
      <c r="M29" s="120">
        <f>IF('Historical Report'!$M$11="Day",COUNTIFS(T!$M$5:$M$304,$H29,T!$S$5:$S$304,"Go"),IF('Historical Report'!$M$11="Week",COUNTIFS(T!$L$5:$L$304,$H29,T!$S$5:$S$304,"Go"),IF('Historical Report'!$M$11="Month",COUNTIFS(T!$K$5:$K$304,$H29,T!$S$5:$S$304,"Go"),IF('Historical Report'!$M$11="Quarter",COUNTIFS(T!$J$5:$J$304,$H29,T!$S$5:$S$304,"Go"),IF('Historical Report'!$M$11="Year",COUNTIFS(T!$I$5:$I$304,$H29,T!$S$5:$S$304,"Go"),0)))))</f>
        <v>0</v>
      </c>
      <c r="N29" s="121">
        <f>IF('Historical Report'!$M$11="Day",SUMIFS(T!$R$5:$R$304,T!$M$5:$M$304,$H29,T!S$5:S$304,"Go"),IF('Historical Report'!$M$11="Week",SUMIFS(T!$R$5:$R$304,T!$L$5:$L$304,$H29,T!S$5:S$304,"Go"),IF('Historical Report'!$M$11="Month",SUMIFS(T!$R$5:$R$304,T!$K$5:$K$304,$H29,T!S$5:S$304,"Go"),IF('Historical Report'!$M$11="Quarter",SUMIFS(T!$R$5:$R$304,T!$J$5:$J$304,$H29,T!S$5:S$304,"Go"),IF('Historical Report'!$M$11="Year",SUMIFS(T!$R$5:$R$304,T!$I$5:$I$304,$H29,T!S$5:S$304,"Go"),0)))))</f>
        <v>0</v>
      </c>
      <c r="O29" s="122">
        <f t="shared" si="13"/>
        <v>0</v>
      </c>
      <c r="P29" s="123">
        <f>IF('Historical Report'!$M$11="Day",COUNTIFS(T!$M$5:$M$304,$H29),IF('Historical Report'!$M$11="Week",COUNTIFS(T!$L$5:$L$304,$H29),IF('Historical Report'!$M$11="Month",COUNTIFS(T!$K$5:$K$304,$H29),IF('Historical Report'!$M$11="Quarter",COUNTIFS(T!$J$5:$J$304,$H29),IF('Historical Report'!$M$11="Year",COUNTIFS(T!$I$5:$I$304,$H29),0)))))</f>
        <v>0</v>
      </c>
      <c r="Q29" s="121">
        <f>IF('Historical Report'!$M$11="Day",SUMIFS(T!$R$5:$R$304,T!$M$5:$M$304,$H29),IF('Historical Report'!$M$11="Week",SUMIFS(T!$R$5:$R$304,T!$L$5:$L$304,$H29),IF('Historical Report'!$M$11="Month",SUMIFS(T!$R$5:$R$304,T!$K$5:$K$304,$H29),IF('Historical Report'!$M$11="Quarter",SUMIFS(T!$R$5:$R$304,T!$J$5:$J$304,$H29),IF('Historical Report'!$M$11="Year",SUMIFS(T!$R$5:$R$304,T!$I$5:$I$304,$H29),0)))))</f>
        <v>0</v>
      </c>
      <c r="R29" s="121">
        <f t="shared" si="14"/>
        <v>0</v>
      </c>
      <c r="S29" s="557">
        <f t="shared" si="15"/>
        <v>0</v>
      </c>
      <c r="T29" s="123">
        <f>IF($H29=0,0,COUNTIF(Q!$I$9:$I$10,$H29))</f>
        <v>0</v>
      </c>
      <c r="U29" s="119">
        <f>IF($H29=0,0,SUMIFS(Q!$AA$9:$AA$10,Q!$I$9:$I$10,$H29))</f>
        <v>0</v>
      </c>
      <c r="V29" s="122">
        <f t="shared" si="25"/>
        <v>0</v>
      </c>
      <c r="W29" s="123">
        <f>IF($H29=0,0,COUNTIF(O!$H$9:$H$10,$H29))</f>
        <v>0</v>
      </c>
      <c r="X29" s="119">
        <f>IF($H29=0,0,SUMIFS(O!$AA$9:$AA$10,O!$H$9:$H$10,$H29))</f>
        <v>0</v>
      </c>
      <c r="Y29" s="577">
        <f t="shared" si="26"/>
        <v>0</v>
      </c>
      <c r="Z29" s="222"/>
      <c r="AA29" s="584"/>
      <c r="AB29" s="222"/>
      <c r="AC29" s="139">
        <v>8</v>
      </c>
      <c r="AD29" s="140" t="str">
        <f>IF($AH$19=T!$U$4,IF(AC29=$AH$19,VLOOKUP(AC29,T!$Y$5:$AA$54,2,FALSE),IF(AC29&gt;$AH$19,0,VLOOKUP(AC29,T!$Y$5:$AA$54,2,FALSE))),IF($AH$19&gt;T!$U$4,"Too many pie slices",IF(AC29=$AH$19,"Other",IF(AC29&gt;$AH$19,0,VLOOKUP(AC29,T!$Y$5:$AA$54,2,FALSE)))))</f>
        <v>Too many pie slices</v>
      </c>
      <c r="AE29" s="141" t="e">
        <f>IF(AD29="Other",T!AA$4-SUM(AE$22:AE28),IF(AD29=0,0,VLOOKUP(AC29,T!$Y$5:$AA$54,3,FALSE)))</f>
        <v>#N/A</v>
      </c>
      <c r="AF29" s="163">
        <f>IF(AD29=0,0,IF(AD29="Other",IF(AC29=1,T!$O$4,T!$O$4-SUM(AF$22:AF28)),COUNTIF(T!$V$5:$V$304,AD29)))</f>
        <v>0</v>
      </c>
      <c r="AG29" s="141">
        <f t="shared" si="16"/>
        <v>0</v>
      </c>
      <c r="AH29" s="142" t="e">
        <f t="shared" si="17"/>
        <v>#N/A</v>
      </c>
      <c r="AI29" s="222"/>
      <c r="AJ29" s="139">
        <v>8</v>
      </c>
      <c r="AK29" s="140" t="str">
        <f>IF($AO$19=T!$AE$4,IF(AJ29=$AO$19,VLOOKUP(AJ29,T!$AI$5:$AK$54,2,FALSE),IF(AJ29&gt;$AO$19,0,VLOOKUP(AJ29,T!$AI$5:$AK$54,2,FALSE))),IF($AO$19&gt;T!$AE$4,"Too many pie slices",IF(AJ29=$AO$19,"Other",IF(AJ29&gt;$AO$19,0,VLOOKUP(AJ29,T!$AI$5:$AK$54,2,FALSE)))))</f>
        <v>Too many pie slices</v>
      </c>
      <c r="AL29" s="141" t="e">
        <f>IF(AK29="Other",T!AK$4-SUM(AL$22:AL28),IF(AK29=0,0,VLOOKUP(AJ29,T!$AI$5:$AK$54,3,FALSE)))</f>
        <v>#N/A</v>
      </c>
      <c r="AM29" s="163">
        <f>IF(AK29=0,0,IF(AK29="Other",IF(AJ29=1,T!$O$4,T!$O$4-SUM(AM$22:AM28)),COUNTIF(T!$AF$5:$AF$304,AK29)))</f>
        <v>0</v>
      </c>
      <c r="AN29" s="141">
        <f t="shared" si="18"/>
        <v>0</v>
      </c>
      <c r="AO29" s="142" t="e">
        <f t="shared" si="19"/>
        <v>#N/A</v>
      </c>
      <c r="AP29" s="222"/>
      <c r="AQ29" s="139">
        <v>8</v>
      </c>
      <c r="AR29" s="140" t="str">
        <f>IF($AV$19=T!$AO$4,IF(AQ29=$AV$19,VLOOKUP(AQ29,T!$AS$5:$AU$54,2,FALSE),IF(AQ29&gt;$AV$19,0,VLOOKUP(AQ29,T!$AS$5:$AU$54,2,FALSE))),IF($AV$19&gt;T!$AO$4,"Too many pie slices",IF(AQ29=$AV$19,"Other",IF(AQ29&gt;$AV$19,0,VLOOKUP(AQ29,T!$AS$5:$AU$54,2,FALSE)))))</f>
        <v>Too many pie slices</v>
      </c>
      <c r="AS29" s="141" t="e">
        <f>IF(AR29="Other",T!AU$4-SUM(AS$22:AS28),IF(AR29=0,0,VLOOKUP(AQ29,T!$AS$5:$AU$54,3,FALSE)))</f>
        <v>#N/A</v>
      </c>
      <c r="AT29" s="163">
        <f>IF(AR29=0,0,IF(AR29="Other",IF(AQ29=1,T!$O$4,T!$O$4-SUM(AT$22:AT28)),COUNTIF(T!$AP$5:$AP$304,AR29)))</f>
        <v>0</v>
      </c>
      <c r="AU29" s="141">
        <f t="shared" si="20"/>
        <v>0</v>
      </c>
      <c r="AV29" s="142" t="e">
        <f t="shared" si="21"/>
        <v>#N/A</v>
      </c>
      <c r="AW29" s="222"/>
      <c r="AX29" s="139">
        <v>8</v>
      </c>
      <c r="AY29" s="140" t="str">
        <f>IF($BC$19=T!$AY$4,IF(AX29=$BC$19,VLOOKUP(AX29,T!$BC$5:$BE$54,2,FALSE),IF(AX29&gt;$BC$19,0,VLOOKUP(AX29,T!$BC$5:$BE$54,2,FALSE))),IF($BC$19&gt;T!$AY$4,"Too many pie slices",IF(AX29=$BC$19,"Other",IF(AX29&gt;$BC$19,0,VLOOKUP(AX29,T!$BC$5:$BE$54,2,FALSE)))))</f>
        <v>Too many pie slices</v>
      </c>
      <c r="AZ29" s="141" t="e">
        <f>IF(AY29="Other",T!BE$4-SUM(AZ$22:AZ28),IF(AY29=0,0,VLOOKUP(AX29,T!$BC$5:$BE$54,3,FALSE)))</f>
        <v>#N/A</v>
      </c>
      <c r="BA29" s="163">
        <f>IF(AY29=0,0,IF(AY29="Other",IF(AX29=1,T!$O$4,T!$O$4-SUM(BA$22:BA28)),COUNTIF(T!$AZ$5:$AZ$304,AY29)))</f>
        <v>0</v>
      </c>
      <c r="BB29" s="141">
        <f t="shared" si="22"/>
        <v>0</v>
      </c>
      <c r="BC29" s="142" t="e">
        <f t="shared" si="23"/>
        <v>#N/A</v>
      </c>
      <c r="BD29" s="223"/>
      <c r="BE29" s="227"/>
    </row>
    <row r="30" spans="1:57" ht="12.75" customHeight="1" x14ac:dyDescent="0.2">
      <c r="A30" s="196">
        <f t="shared" si="0"/>
        <v>0</v>
      </c>
      <c r="B30" s="116">
        <v>13</v>
      </c>
      <c r="C30" s="116">
        <f t="shared" si="2"/>
        <v>0</v>
      </c>
      <c r="D30" s="116">
        <f t="shared" si="3"/>
        <v>189988</v>
      </c>
      <c r="E30" s="116">
        <f t="shared" si="4"/>
        <v>0</v>
      </c>
      <c r="F30" s="116">
        <f t="shared" si="5"/>
        <v>0</v>
      </c>
      <c r="G30" s="116">
        <f t="shared" si="6"/>
        <v>0</v>
      </c>
      <c r="H30" s="116">
        <f t="shared" si="24"/>
        <v>189988</v>
      </c>
      <c r="I30" s="192"/>
      <c r="J30" s="133">
        <f t="shared" si="7"/>
        <v>694205</v>
      </c>
      <c r="K30" s="120">
        <f>IF($H30=0,0,COUNTIFS(S!$C$9:$C$10,$H30,S!$Z$9:$Z$10,"Go"))</f>
        <v>0</v>
      </c>
      <c r="L30" s="579">
        <f>IF($H30=0,0,SUMIFS(S!$AA$9:$AA$10,S!$C$9:$C$10,$H30,S!$Z$9:$Z$10,"Go"))</f>
        <v>0</v>
      </c>
      <c r="M30" s="120">
        <f>IF('Historical Report'!$M$11="Day",COUNTIFS(T!$M$5:$M$304,$H30,T!$S$5:$S$304,"Go"),IF('Historical Report'!$M$11="Week",COUNTIFS(T!$L$5:$L$304,$H30,T!$S$5:$S$304,"Go"),IF('Historical Report'!$M$11="Month",COUNTIFS(T!$K$5:$K$304,$H30,T!$S$5:$S$304,"Go"),IF('Historical Report'!$M$11="Quarter",COUNTIFS(T!$J$5:$J$304,$H30,T!$S$5:$S$304,"Go"),IF('Historical Report'!$M$11="Year",COUNTIFS(T!$I$5:$I$304,$H30,T!$S$5:$S$304,"Go"),0)))))</f>
        <v>0</v>
      </c>
      <c r="N30" s="121">
        <f>IF('Historical Report'!$M$11="Day",SUMIFS(T!$R$5:$R$304,T!$M$5:$M$304,$H30,T!S$5:S$304,"Go"),IF('Historical Report'!$M$11="Week",SUMIFS(T!$R$5:$R$304,T!$L$5:$L$304,$H30,T!S$5:S$304,"Go"),IF('Historical Report'!$M$11="Month",SUMIFS(T!$R$5:$R$304,T!$K$5:$K$304,$H30,T!S$5:S$304,"Go"),IF('Historical Report'!$M$11="Quarter",SUMIFS(T!$R$5:$R$304,T!$J$5:$J$304,$H30,T!S$5:S$304,"Go"),IF('Historical Report'!$M$11="Year",SUMIFS(T!$R$5:$R$304,T!$I$5:$I$304,$H30,T!S$5:S$304,"Go"),0)))))</f>
        <v>0</v>
      </c>
      <c r="O30" s="122">
        <f t="shared" si="13"/>
        <v>0</v>
      </c>
      <c r="P30" s="123">
        <f>IF('Historical Report'!$M$11="Day",COUNTIFS(T!$M$5:$M$304,$H30),IF('Historical Report'!$M$11="Week",COUNTIFS(T!$L$5:$L$304,$H30),IF('Historical Report'!$M$11="Month",COUNTIFS(T!$K$5:$K$304,$H30),IF('Historical Report'!$M$11="Quarter",COUNTIFS(T!$J$5:$J$304,$H30),IF('Historical Report'!$M$11="Year",COUNTIFS(T!$I$5:$I$304,$H30),0)))))</f>
        <v>0</v>
      </c>
      <c r="Q30" s="121">
        <f>IF('Historical Report'!$M$11="Day",SUMIFS(T!$R$5:$R$304,T!$M$5:$M$304,$H30),IF('Historical Report'!$M$11="Week",SUMIFS(T!$R$5:$R$304,T!$L$5:$L$304,$H30),IF('Historical Report'!$M$11="Month",SUMIFS(T!$R$5:$R$304,T!$K$5:$K$304,$H30),IF('Historical Report'!$M$11="Quarter",SUMIFS(T!$R$5:$R$304,T!$J$5:$J$304,$H30),IF('Historical Report'!$M$11="Year",SUMIFS(T!$R$5:$R$304,T!$I$5:$I$304,$H30),0)))))</f>
        <v>0</v>
      </c>
      <c r="R30" s="121">
        <f t="shared" si="14"/>
        <v>0</v>
      </c>
      <c r="S30" s="557">
        <f t="shared" si="15"/>
        <v>0</v>
      </c>
      <c r="T30" s="123">
        <f>IF($H30=0,0,COUNTIF(Q!$I$9:$I$10,$H30))</f>
        <v>0</v>
      </c>
      <c r="U30" s="119">
        <f>IF($H30=0,0,SUMIFS(Q!$AA$9:$AA$10,Q!$I$9:$I$10,$H30))</f>
        <v>0</v>
      </c>
      <c r="V30" s="122">
        <f t="shared" si="25"/>
        <v>0</v>
      </c>
      <c r="W30" s="123">
        <f>IF($H30=0,0,COUNTIF(O!$H$9:$H$10,$H30))</f>
        <v>0</v>
      </c>
      <c r="X30" s="119">
        <f>IF($H30=0,0,SUMIFS(O!$AA$9:$AA$10,O!$H$9:$H$10,$H30))</f>
        <v>0</v>
      </c>
      <c r="Y30" s="577">
        <f t="shared" si="26"/>
        <v>0</v>
      </c>
      <c r="Z30" s="222"/>
      <c r="AA30" s="584"/>
      <c r="AB30" s="222"/>
      <c r="AC30" s="139">
        <v>9</v>
      </c>
      <c r="AD30" s="140" t="str">
        <f>IF($AH$19=T!$U$4,IF(AC30=$AH$19,VLOOKUP(AC30,T!$Y$5:$AA$54,2,FALSE),IF(AC30&gt;$AH$19,0,VLOOKUP(AC30,T!$Y$5:$AA$54,2,FALSE))),IF($AH$19&gt;T!$U$4,"Too many pie slices",IF(AC30=$AH$19,"Other",IF(AC30&gt;$AH$19,0,VLOOKUP(AC30,T!$Y$5:$AA$54,2,FALSE)))))</f>
        <v>Too many pie slices</v>
      </c>
      <c r="AE30" s="141" t="e">
        <f>IF(AD30="Other",T!AA$4-SUM(AE$22:AE29),IF(AD30=0,0,VLOOKUP(AC30,T!$Y$5:$AA$54,3,FALSE)))</f>
        <v>#N/A</v>
      </c>
      <c r="AF30" s="163">
        <f>IF(AD30=0,0,IF(AD30="Other",IF(AC30=1,T!$O$4,T!$O$4-SUM(AF$22:AF29)),COUNTIF(T!$V$5:$V$304,AD30)))</f>
        <v>0</v>
      </c>
      <c r="AG30" s="141">
        <f t="shared" si="16"/>
        <v>0</v>
      </c>
      <c r="AH30" s="142" t="e">
        <f t="shared" si="17"/>
        <v>#N/A</v>
      </c>
      <c r="AI30" s="222"/>
      <c r="AJ30" s="139">
        <v>9</v>
      </c>
      <c r="AK30" s="140" t="str">
        <f>IF($AO$19=T!$AE$4,IF(AJ30=$AO$19,VLOOKUP(AJ30,T!$AI$5:$AK$54,2,FALSE),IF(AJ30&gt;$AO$19,0,VLOOKUP(AJ30,T!$AI$5:$AK$54,2,FALSE))),IF($AO$19&gt;T!$AE$4,"Too many pie slices",IF(AJ30=$AO$19,"Other",IF(AJ30&gt;$AO$19,0,VLOOKUP(AJ30,T!$AI$5:$AK$54,2,FALSE)))))</f>
        <v>Too many pie slices</v>
      </c>
      <c r="AL30" s="141" t="e">
        <f>IF(AK30="Other",T!AK$4-SUM(AL$22:AL29),IF(AK30=0,0,VLOOKUP(AJ30,T!$AI$5:$AK$54,3,FALSE)))</f>
        <v>#N/A</v>
      </c>
      <c r="AM30" s="163">
        <f>IF(AK30=0,0,IF(AK30="Other",IF(AJ30=1,T!$O$4,T!$O$4-SUM(AM$22:AM29)),COUNTIF(T!$AF$5:$AF$304,AK30)))</f>
        <v>0</v>
      </c>
      <c r="AN30" s="141">
        <f t="shared" si="18"/>
        <v>0</v>
      </c>
      <c r="AO30" s="142" t="e">
        <f t="shared" si="19"/>
        <v>#N/A</v>
      </c>
      <c r="AP30" s="222"/>
      <c r="AQ30" s="139">
        <v>9</v>
      </c>
      <c r="AR30" s="140" t="str">
        <f>IF($AV$19=T!$AO$4,IF(AQ30=$AV$19,VLOOKUP(AQ30,T!$AS$5:$AU$54,2,FALSE),IF(AQ30&gt;$AV$19,0,VLOOKUP(AQ30,T!$AS$5:$AU$54,2,FALSE))),IF($AV$19&gt;T!$AO$4,"Too many pie slices",IF(AQ30=$AV$19,"Other",IF(AQ30&gt;$AV$19,0,VLOOKUP(AQ30,T!$AS$5:$AU$54,2,FALSE)))))</f>
        <v>Too many pie slices</v>
      </c>
      <c r="AS30" s="141" t="e">
        <f>IF(AR30="Other",T!AU$4-SUM(AS$22:AS29),IF(AR30=0,0,VLOOKUP(AQ30,T!$AS$5:$AU$54,3,FALSE)))</f>
        <v>#N/A</v>
      </c>
      <c r="AT30" s="163">
        <f>IF(AR30=0,0,IF(AR30="Other",IF(AQ30=1,T!$O$4,T!$O$4-SUM(AT$22:AT29)),COUNTIF(T!$AP$5:$AP$304,AR30)))</f>
        <v>0</v>
      </c>
      <c r="AU30" s="141">
        <f t="shared" si="20"/>
        <v>0</v>
      </c>
      <c r="AV30" s="142" t="e">
        <f t="shared" si="21"/>
        <v>#N/A</v>
      </c>
      <c r="AW30" s="222"/>
      <c r="AX30" s="139">
        <v>9</v>
      </c>
      <c r="AY30" s="140" t="str">
        <f>IF($BC$19=T!$AY$4,IF(AX30=$BC$19,VLOOKUP(AX30,T!$BC$5:$BE$54,2,FALSE),IF(AX30&gt;$BC$19,0,VLOOKUP(AX30,T!$BC$5:$BE$54,2,FALSE))),IF($BC$19&gt;T!$AY$4,"Too many pie slices",IF(AX30=$BC$19,"Other",IF(AX30&gt;$BC$19,0,VLOOKUP(AX30,T!$BC$5:$BE$54,2,FALSE)))))</f>
        <v>Too many pie slices</v>
      </c>
      <c r="AZ30" s="141" t="e">
        <f>IF(AY30="Other",T!BE$4-SUM(AZ$22:AZ29),IF(AY30=0,0,VLOOKUP(AX30,T!$BC$5:$BE$54,3,FALSE)))</f>
        <v>#N/A</v>
      </c>
      <c r="BA30" s="163">
        <f>IF(AY30=0,0,IF(AY30="Other",IF(AX30=1,T!$O$4,T!$O$4-SUM(BA$22:BA29)),COUNTIF(T!$AZ$5:$AZ$304,AY30)))</f>
        <v>0</v>
      </c>
      <c r="BB30" s="141">
        <f t="shared" si="22"/>
        <v>0</v>
      </c>
      <c r="BC30" s="142" t="e">
        <f t="shared" si="23"/>
        <v>#N/A</v>
      </c>
      <c r="BD30" s="223"/>
      <c r="BE30" s="227"/>
    </row>
    <row r="31" spans="1:57" ht="12.75" customHeight="1" x14ac:dyDescent="0.2">
      <c r="A31" s="196">
        <f t="shared" si="0"/>
        <v>0</v>
      </c>
      <c r="B31" s="116">
        <v>14</v>
      </c>
      <c r="C31" s="116">
        <f t="shared" si="2"/>
        <v>0</v>
      </c>
      <c r="D31" s="116">
        <f t="shared" si="3"/>
        <v>189987</v>
      </c>
      <c r="E31" s="116">
        <f t="shared" si="4"/>
        <v>0</v>
      </c>
      <c r="F31" s="116">
        <f t="shared" si="5"/>
        <v>0</v>
      </c>
      <c r="G31" s="116">
        <f t="shared" si="6"/>
        <v>0</v>
      </c>
      <c r="H31" s="116">
        <f t="shared" si="24"/>
        <v>189987</v>
      </c>
      <c r="I31" s="192"/>
      <c r="J31" s="133">
        <f t="shared" si="7"/>
        <v>694198</v>
      </c>
      <c r="K31" s="120">
        <f>IF($H31=0,0,COUNTIFS(S!$C$9:$C$10,$H31,S!$Z$9:$Z$10,"Go"))</f>
        <v>0</v>
      </c>
      <c r="L31" s="579">
        <f>IF($H31=0,0,SUMIFS(S!$AA$9:$AA$10,S!$C$9:$C$10,$H31,S!$Z$9:$Z$10,"Go"))</f>
        <v>0</v>
      </c>
      <c r="M31" s="120">
        <f>IF('Historical Report'!$M$11="Day",COUNTIFS(T!$M$5:$M$304,$H31,T!$S$5:$S$304,"Go"),IF('Historical Report'!$M$11="Week",COUNTIFS(T!$L$5:$L$304,$H31,T!$S$5:$S$304,"Go"),IF('Historical Report'!$M$11="Month",COUNTIFS(T!$K$5:$K$304,$H31,T!$S$5:$S$304,"Go"),IF('Historical Report'!$M$11="Quarter",COUNTIFS(T!$J$5:$J$304,$H31,T!$S$5:$S$304,"Go"),IF('Historical Report'!$M$11="Year",COUNTIFS(T!$I$5:$I$304,$H31,T!$S$5:$S$304,"Go"),0)))))</f>
        <v>0</v>
      </c>
      <c r="N31" s="121">
        <f>IF('Historical Report'!$M$11="Day",SUMIFS(T!$R$5:$R$304,T!$M$5:$M$304,$H31,T!S$5:S$304,"Go"),IF('Historical Report'!$M$11="Week",SUMIFS(T!$R$5:$R$304,T!$L$5:$L$304,$H31,T!S$5:S$304,"Go"),IF('Historical Report'!$M$11="Month",SUMIFS(T!$R$5:$R$304,T!$K$5:$K$304,$H31,T!S$5:S$304,"Go"),IF('Historical Report'!$M$11="Quarter",SUMIFS(T!$R$5:$R$304,T!$J$5:$J$304,$H31,T!S$5:S$304,"Go"),IF('Historical Report'!$M$11="Year",SUMIFS(T!$R$5:$R$304,T!$I$5:$I$304,$H31,T!S$5:S$304,"Go"),0)))))</f>
        <v>0</v>
      </c>
      <c r="O31" s="122">
        <f t="shared" si="13"/>
        <v>0</v>
      </c>
      <c r="P31" s="123">
        <f>IF('Historical Report'!$M$11="Day",COUNTIFS(T!$M$5:$M$304,$H31),IF('Historical Report'!$M$11="Week",COUNTIFS(T!$L$5:$L$304,$H31),IF('Historical Report'!$M$11="Month",COUNTIFS(T!$K$5:$K$304,$H31),IF('Historical Report'!$M$11="Quarter",COUNTIFS(T!$J$5:$J$304,$H31),IF('Historical Report'!$M$11="Year",COUNTIFS(T!$I$5:$I$304,$H31),0)))))</f>
        <v>0</v>
      </c>
      <c r="Q31" s="121">
        <f>IF('Historical Report'!$M$11="Day",SUMIFS(T!$R$5:$R$304,T!$M$5:$M$304,$H31),IF('Historical Report'!$M$11="Week",SUMIFS(T!$R$5:$R$304,T!$L$5:$L$304,$H31),IF('Historical Report'!$M$11="Month",SUMIFS(T!$R$5:$R$304,T!$K$5:$K$304,$H31),IF('Historical Report'!$M$11="Quarter",SUMIFS(T!$R$5:$R$304,T!$J$5:$J$304,$H31),IF('Historical Report'!$M$11="Year",SUMIFS(T!$R$5:$R$304,T!$I$5:$I$304,$H31),0)))))</f>
        <v>0</v>
      </c>
      <c r="R31" s="121">
        <f t="shared" si="14"/>
        <v>0</v>
      </c>
      <c r="S31" s="557">
        <f t="shared" si="15"/>
        <v>0</v>
      </c>
      <c r="T31" s="123">
        <f>IF($H31=0,0,COUNTIF(Q!$I$9:$I$10,$H31))</f>
        <v>0</v>
      </c>
      <c r="U31" s="119">
        <f>IF($H31=0,0,SUMIFS(Q!$AA$9:$AA$10,Q!$I$9:$I$10,$H31))</f>
        <v>0</v>
      </c>
      <c r="V31" s="122">
        <f t="shared" ref="V31:V48" si="27">IF(T31=0,0,U31/T31)</f>
        <v>0</v>
      </c>
      <c r="W31" s="123">
        <f>IF($H31=0,0,COUNTIF(O!$H$9:$H$10,$H31))</f>
        <v>0</v>
      </c>
      <c r="X31" s="119">
        <f>IF($H31=0,0,SUMIFS(O!$AA$9:$AA$10,O!$H$9:$H$10,$H31))</f>
        <v>0</v>
      </c>
      <c r="Y31" s="577">
        <f t="shared" ref="Y31:Y49" si="28">IF(W31=0,0,X31/W31)</f>
        <v>0</v>
      </c>
      <c r="Z31" s="222"/>
      <c r="AA31" s="584"/>
      <c r="AB31" s="222"/>
      <c r="AC31" s="139">
        <v>10</v>
      </c>
      <c r="AD31" s="140" t="str">
        <f>IF($AH$19=T!$U$4,IF(AC31=$AH$19,VLOOKUP(AC31,T!$Y$5:$AA$54,2,FALSE),IF(AC31&gt;$AH$19,0,VLOOKUP(AC31,T!$Y$5:$AA$54,2,FALSE))),IF($AH$19&gt;T!$U$4,"Too many pie slices",IF(AC31=$AH$19,"Other",IF(AC31&gt;$AH$19,0,VLOOKUP(AC31,T!$Y$5:$AA$54,2,FALSE)))))</f>
        <v>Too many pie slices</v>
      </c>
      <c r="AE31" s="141" t="e">
        <f>IF(AD31="Other",T!AA$4-SUM(AE$22:AE30),IF(AD31=0,0,VLOOKUP(AC31,T!$Y$5:$AA$54,3,FALSE)))</f>
        <v>#N/A</v>
      </c>
      <c r="AF31" s="163">
        <f>IF(AD31=0,0,IF(AD31="Other",IF(AC31=1,T!$O$4,T!$O$4-SUM(AF$22:AF30)),COUNTIF(T!$V$5:$V$304,AD31)))</f>
        <v>0</v>
      </c>
      <c r="AG31" s="141">
        <f t="shared" si="16"/>
        <v>0</v>
      </c>
      <c r="AH31" s="142" t="e">
        <f t="shared" si="17"/>
        <v>#N/A</v>
      </c>
      <c r="AI31" s="222"/>
      <c r="AJ31" s="139">
        <v>10</v>
      </c>
      <c r="AK31" s="140" t="str">
        <f>IF($AO$19=T!$AE$4,IF(AJ31=$AO$19,VLOOKUP(AJ31,T!$AI$5:$AK$54,2,FALSE),IF(AJ31&gt;$AO$19,0,VLOOKUP(AJ31,T!$AI$5:$AK$54,2,FALSE))),IF($AO$19&gt;T!$AE$4,"Too many pie slices",IF(AJ31=$AO$19,"Other",IF(AJ31&gt;$AO$19,0,VLOOKUP(AJ31,T!$AI$5:$AK$54,2,FALSE)))))</f>
        <v>Too many pie slices</v>
      </c>
      <c r="AL31" s="141" t="e">
        <f>IF(AK31="Other",T!AK$4-SUM(AL$22:AL30),IF(AK31=0,0,VLOOKUP(AJ31,T!$AI$5:$AK$54,3,FALSE)))</f>
        <v>#N/A</v>
      </c>
      <c r="AM31" s="163">
        <f>IF(AK31=0,0,IF(AK31="Other",IF(AJ31=1,T!$O$4,T!$O$4-SUM(AM$22:AM30)),COUNTIF(T!$AF$5:$AF$304,AK31)))</f>
        <v>0</v>
      </c>
      <c r="AN31" s="141">
        <f t="shared" si="18"/>
        <v>0</v>
      </c>
      <c r="AO31" s="142" t="e">
        <f t="shared" si="19"/>
        <v>#N/A</v>
      </c>
      <c r="AP31" s="222"/>
      <c r="AQ31" s="139">
        <v>10</v>
      </c>
      <c r="AR31" s="140" t="str">
        <f>IF($AV$19=T!$AO$4,IF(AQ31=$AV$19,VLOOKUP(AQ31,T!$AS$5:$AU$54,2,FALSE),IF(AQ31&gt;$AV$19,0,VLOOKUP(AQ31,T!$AS$5:$AU$54,2,FALSE))),IF($AV$19&gt;T!$AO$4,"Too many pie slices",IF(AQ31=$AV$19,"Other",IF(AQ31&gt;$AV$19,0,VLOOKUP(AQ31,T!$AS$5:$AU$54,2,FALSE)))))</f>
        <v>Too many pie slices</v>
      </c>
      <c r="AS31" s="141" t="e">
        <f>IF(AR31="Other",T!AU$4-SUM(AS$22:AS30),IF(AR31=0,0,VLOOKUP(AQ31,T!$AS$5:$AU$54,3,FALSE)))</f>
        <v>#N/A</v>
      </c>
      <c r="AT31" s="163">
        <f>IF(AR31=0,0,IF(AR31="Other",IF(AQ31=1,T!$O$4,T!$O$4-SUM(AT$22:AT30)),COUNTIF(T!$AP$5:$AP$304,AR31)))</f>
        <v>0</v>
      </c>
      <c r="AU31" s="141">
        <f t="shared" si="20"/>
        <v>0</v>
      </c>
      <c r="AV31" s="142" t="e">
        <f t="shared" si="21"/>
        <v>#N/A</v>
      </c>
      <c r="AW31" s="222"/>
      <c r="AX31" s="139">
        <v>10</v>
      </c>
      <c r="AY31" s="140" t="str">
        <f>IF($BC$19=T!$AY$4,IF(AX31=$BC$19,VLOOKUP(AX31,T!$BC$5:$BE$54,2,FALSE),IF(AX31&gt;$BC$19,0,VLOOKUP(AX31,T!$BC$5:$BE$54,2,FALSE))),IF($BC$19&gt;T!$AY$4,"Too many pie slices",IF(AX31=$BC$19,"Other",IF(AX31&gt;$BC$19,0,VLOOKUP(AX31,T!$BC$5:$BE$54,2,FALSE)))))</f>
        <v>Too many pie slices</v>
      </c>
      <c r="AZ31" s="141" t="e">
        <f>IF(AY31="Other",T!BE$4-SUM(AZ$22:AZ30),IF(AY31=0,0,VLOOKUP(AX31,T!$BC$5:$BE$54,3,FALSE)))</f>
        <v>#N/A</v>
      </c>
      <c r="BA31" s="163">
        <f>IF(AY31=0,0,IF(AY31="Other",IF(AX31=1,T!$O$4,T!$O$4-SUM(BA$22:BA30)),COUNTIF(T!$AZ$5:$AZ$304,AY31)))</f>
        <v>0</v>
      </c>
      <c r="BB31" s="141">
        <f t="shared" si="22"/>
        <v>0</v>
      </c>
      <c r="BC31" s="142" t="e">
        <f t="shared" si="23"/>
        <v>#N/A</v>
      </c>
      <c r="BD31" s="223"/>
      <c r="BE31" s="227"/>
    </row>
    <row r="32" spans="1:57" ht="12.75" customHeight="1" x14ac:dyDescent="0.2">
      <c r="A32" s="196">
        <f t="shared" si="0"/>
        <v>0</v>
      </c>
      <c r="B32" s="116">
        <v>15</v>
      </c>
      <c r="C32" s="116">
        <f t="shared" si="2"/>
        <v>0</v>
      </c>
      <c r="D32" s="116">
        <f t="shared" si="3"/>
        <v>189986</v>
      </c>
      <c r="E32" s="116">
        <f t="shared" si="4"/>
        <v>0</v>
      </c>
      <c r="F32" s="116">
        <f t="shared" si="5"/>
        <v>0</v>
      </c>
      <c r="G32" s="116">
        <f t="shared" si="6"/>
        <v>0</v>
      </c>
      <c r="H32" s="116">
        <f t="shared" si="24"/>
        <v>189986</v>
      </c>
      <c r="I32" s="192"/>
      <c r="J32" s="133">
        <f t="shared" si="7"/>
        <v>694191</v>
      </c>
      <c r="K32" s="120">
        <f>IF($H32=0,0,COUNTIFS(S!$C$9:$C$10,$H32,S!$Z$9:$Z$10,"Go"))</f>
        <v>0</v>
      </c>
      <c r="L32" s="579">
        <f>IF($H32=0,0,SUMIFS(S!$AA$9:$AA$10,S!$C$9:$C$10,$H32,S!$Z$9:$Z$10,"Go"))</f>
        <v>0</v>
      </c>
      <c r="M32" s="120">
        <f>IF('Historical Report'!$M$11="Day",COUNTIFS(T!$M$5:$M$304,$H32,T!$S$5:$S$304,"Go"),IF('Historical Report'!$M$11="Week",COUNTIFS(T!$L$5:$L$304,$H32,T!$S$5:$S$304,"Go"),IF('Historical Report'!$M$11="Month",COUNTIFS(T!$K$5:$K$304,$H32,T!$S$5:$S$304,"Go"),IF('Historical Report'!$M$11="Quarter",COUNTIFS(T!$J$5:$J$304,$H32,T!$S$5:$S$304,"Go"),IF('Historical Report'!$M$11="Year",COUNTIFS(T!$I$5:$I$304,$H32,T!$S$5:$S$304,"Go"),0)))))</f>
        <v>0</v>
      </c>
      <c r="N32" s="121">
        <f>IF('Historical Report'!$M$11="Day",SUMIFS(T!$R$5:$R$304,T!$M$5:$M$304,$H32,T!S$5:S$304,"Go"),IF('Historical Report'!$M$11="Week",SUMIFS(T!$R$5:$R$304,T!$L$5:$L$304,$H32,T!S$5:S$304,"Go"),IF('Historical Report'!$M$11="Month",SUMIFS(T!$R$5:$R$304,T!$K$5:$K$304,$H32,T!S$5:S$304,"Go"),IF('Historical Report'!$M$11="Quarter",SUMIFS(T!$R$5:$R$304,T!$J$5:$J$304,$H32,T!S$5:S$304,"Go"),IF('Historical Report'!$M$11="Year",SUMIFS(T!$R$5:$R$304,T!$I$5:$I$304,$H32,T!S$5:S$304,"Go"),0)))))</f>
        <v>0</v>
      </c>
      <c r="O32" s="122">
        <f t="shared" si="13"/>
        <v>0</v>
      </c>
      <c r="P32" s="123">
        <f>IF('Historical Report'!$M$11="Day",COUNTIFS(T!$M$5:$M$304,$H32),IF('Historical Report'!$M$11="Week",COUNTIFS(T!$L$5:$L$304,$H32),IF('Historical Report'!$M$11="Month",COUNTIFS(T!$K$5:$K$304,$H32),IF('Historical Report'!$M$11="Quarter",COUNTIFS(T!$J$5:$J$304,$H32),IF('Historical Report'!$M$11="Year",COUNTIFS(T!$I$5:$I$304,$H32),0)))))</f>
        <v>0</v>
      </c>
      <c r="Q32" s="121">
        <f>IF('Historical Report'!$M$11="Day",SUMIFS(T!$R$5:$R$304,T!$M$5:$M$304,$H32),IF('Historical Report'!$M$11="Week",SUMIFS(T!$R$5:$R$304,T!$L$5:$L$304,$H32),IF('Historical Report'!$M$11="Month",SUMIFS(T!$R$5:$R$304,T!$K$5:$K$304,$H32),IF('Historical Report'!$M$11="Quarter",SUMIFS(T!$R$5:$R$304,T!$J$5:$J$304,$H32),IF('Historical Report'!$M$11="Year",SUMIFS(T!$R$5:$R$304,T!$I$5:$I$304,$H32),0)))))</f>
        <v>0</v>
      </c>
      <c r="R32" s="121">
        <f t="shared" si="14"/>
        <v>0</v>
      </c>
      <c r="S32" s="557">
        <f t="shared" si="15"/>
        <v>0</v>
      </c>
      <c r="T32" s="123">
        <f>IF($H32=0,0,COUNTIF(Q!$I$9:$I$10,$H32))</f>
        <v>0</v>
      </c>
      <c r="U32" s="119">
        <f>IF($H32=0,0,SUMIFS(Q!$AA$9:$AA$10,Q!$I$9:$I$10,$H32))</f>
        <v>0</v>
      </c>
      <c r="V32" s="122">
        <f t="shared" si="27"/>
        <v>0</v>
      </c>
      <c r="W32" s="123">
        <f>IF($H32=0,0,COUNTIF(O!$H$9:$H$10,$H32))</f>
        <v>0</v>
      </c>
      <c r="X32" s="119">
        <f>IF($H32=0,0,SUMIFS(O!$AA$9:$AA$10,O!$H$9:$H$10,$H32))</f>
        <v>0</v>
      </c>
      <c r="Y32" s="577">
        <f t="shared" si="28"/>
        <v>0</v>
      </c>
      <c r="Z32" s="222"/>
      <c r="AA32" s="584"/>
      <c r="AB32" s="222"/>
      <c r="AC32" s="139">
        <v>11</v>
      </c>
      <c r="AD32" s="140" t="str">
        <f>IF($AH$19=T!$U$4,IF(AC32=$AH$19,VLOOKUP(AC32,T!$Y$5:$AA$54,2,FALSE),IF(AC32&gt;$AH$19,0,VLOOKUP(AC32,T!$Y$5:$AA$54,2,FALSE))),IF($AH$19&gt;T!$U$4,"Too many pie slices",IF(AC32=$AH$19,"Other",IF(AC32&gt;$AH$19,0,VLOOKUP(AC32,T!$Y$5:$AA$54,2,FALSE)))))</f>
        <v>Too many pie slices</v>
      </c>
      <c r="AE32" s="141" t="e">
        <f>IF(AD32="Other",T!AA$4-SUM(AE$22:AE31),IF(AD32=0,0,VLOOKUP(AC32,T!$Y$5:$AA$54,3,FALSE)))</f>
        <v>#N/A</v>
      </c>
      <c r="AF32" s="163">
        <f>IF(AD32=0,0,IF(AD32="Other",IF(AC32=1,T!$O$4,T!$O$4-SUM(AF$22:AF31)),COUNTIF(T!$V$5:$V$304,AD32)))</f>
        <v>0</v>
      </c>
      <c r="AG32" s="141">
        <f t="shared" si="16"/>
        <v>0</v>
      </c>
      <c r="AH32" s="142" t="e">
        <f t="shared" si="17"/>
        <v>#N/A</v>
      </c>
      <c r="AI32" s="222"/>
      <c r="AJ32" s="139">
        <v>11</v>
      </c>
      <c r="AK32" s="140" t="str">
        <f>IF($AO$19=T!$AE$4,IF(AJ32=$AO$19,VLOOKUP(AJ32,T!$AI$5:$AK$54,2,FALSE),IF(AJ32&gt;$AO$19,0,VLOOKUP(AJ32,T!$AI$5:$AK$54,2,FALSE))),IF($AO$19&gt;T!$AE$4,"Too many pie slices",IF(AJ32=$AO$19,"Other",IF(AJ32&gt;$AO$19,0,VLOOKUP(AJ32,T!$AI$5:$AK$54,2,FALSE)))))</f>
        <v>Too many pie slices</v>
      </c>
      <c r="AL32" s="141" t="e">
        <f>IF(AK32="Other",T!AK$4-SUM(AL$22:AL31),IF(AK32=0,0,VLOOKUP(AJ32,T!$AI$5:$AK$54,3,FALSE)))</f>
        <v>#N/A</v>
      </c>
      <c r="AM32" s="163">
        <f>IF(AK32=0,0,IF(AK32="Other",IF(AJ32=1,T!$O$4,T!$O$4-SUM(AM$22:AM31)),COUNTIF(T!$AF$5:$AF$304,AK32)))</f>
        <v>0</v>
      </c>
      <c r="AN32" s="141">
        <f t="shared" si="18"/>
        <v>0</v>
      </c>
      <c r="AO32" s="142" t="e">
        <f t="shared" si="19"/>
        <v>#N/A</v>
      </c>
      <c r="AP32" s="222"/>
      <c r="AQ32" s="139">
        <v>11</v>
      </c>
      <c r="AR32" s="140" t="str">
        <f>IF($AV$19=T!$AO$4,IF(AQ32=$AV$19,VLOOKUP(AQ32,T!$AS$5:$AU$54,2,FALSE),IF(AQ32&gt;$AV$19,0,VLOOKUP(AQ32,T!$AS$5:$AU$54,2,FALSE))),IF($AV$19&gt;T!$AO$4,"Too many pie slices",IF(AQ32=$AV$19,"Other",IF(AQ32&gt;$AV$19,0,VLOOKUP(AQ32,T!$AS$5:$AU$54,2,FALSE)))))</f>
        <v>Too many pie slices</v>
      </c>
      <c r="AS32" s="141" t="e">
        <f>IF(AR32="Other",T!AU$4-SUM(AS$22:AS31),IF(AR32=0,0,VLOOKUP(AQ32,T!$AS$5:$AU$54,3,FALSE)))</f>
        <v>#N/A</v>
      </c>
      <c r="AT32" s="163">
        <f>IF(AR32=0,0,IF(AR32="Other",IF(AQ32=1,T!$O$4,T!$O$4-SUM(AT$22:AT31)),COUNTIF(T!$AP$5:$AP$304,AR32)))</f>
        <v>0</v>
      </c>
      <c r="AU32" s="141">
        <f t="shared" si="20"/>
        <v>0</v>
      </c>
      <c r="AV32" s="142" t="e">
        <f t="shared" si="21"/>
        <v>#N/A</v>
      </c>
      <c r="AW32" s="222"/>
      <c r="AX32" s="139">
        <v>11</v>
      </c>
      <c r="AY32" s="140" t="str">
        <f>IF($BC$19=T!$AY$4,IF(AX32=$BC$19,VLOOKUP(AX32,T!$BC$5:$BE$54,2,FALSE),IF(AX32&gt;$BC$19,0,VLOOKUP(AX32,T!$BC$5:$BE$54,2,FALSE))),IF($BC$19&gt;T!$AY$4,"Too many pie slices",IF(AX32=$BC$19,"Other",IF(AX32&gt;$BC$19,0,VLOOKUP(AX32,T!$BC$5:$BE$54,2,FALSE)))))</f>
        <v>Too many pie slices</v>
      </c>
      <c r="AZ32" s="141" t="e">
        <f>IF(AY32="Other",T!BE$4-SUM(AZ$22:AZ31),IF(AY32=0,0,VLOOKUP(AX32,T!$BC$5:$BE$54,3,FALSE)))</f>
        <v>#N/A</v>
      </c>
      <c r="BA32" s="163">
        <f>IF(AY32=0,0,IF(AY32="Other",IF(AX32=1,T!$O$4,T!$O$4-SUM(BA$22:BA31)),COUNTIF(T!$AZ$5:$AZ$304,AY32)))</f>
        <v>0</v>
      </c>
      <c r="BB32" s="141">
        <f t="shared" si="22"/>
        <v>0</v>
      </c>
      <c r="BC32" s="142" t="e">
        <f t="shared" si="23"/>
        <v>#N/A</v>
      </c>
      <c r="BD32" s="223"/>
      <c r="BE32" s="227"/>
    </row>
    <row r="33" spans="1:57" ht="12.75" customHeight="1" thickBot="1" x14ac:dyDescent="0.25">
      <c r="A33" s="196">
        <f t="shared" si="0"/>
        <v>0</v>
      </c>
      <c r="B33" s="116">
        <v>16</v>
      </c>
      <c r="C33" s="116">
        <f t="shared" si="2"/>
        <v>0</v>
      </c>
      <c r="D33" s="116">
        <f t="shared" si="3"/>
        <v>189985</v>
      </c>
      <c r="E33" s="116">
        <f t="shared" si="4"/>
        <v>0</v>
      </c>
      <c r="F33" s="116">
        <f t="shared" si="5"/>
        <v>0</v>
      </c>
      <c r="G33" s="116">
        <f t="shared" si="6"/>
        <v>0</v>
      </c>
      <c r="H33" s="116">
        <f t="shared" si="24"/>
        <v>189985</v>
      </c>
      <c r="I33" s="192"/>
      <c r="J33" s="133">
        <f t="shared" si="7"/>
        <v>694184</v>
      </c>
      <c r="K33" s="120">
        <f>IF($H33=0,0,COUNTIFS(S!$C$9:$C$10,$H33,S!$Z$9:$Z$10,"Go"))</f>
        <v>0</v>
      </c>
      <c r="L33" s="579">
        <f>IF($H33=0,0,SUMIFS(S!$AA$9:$AA$10,S!$C$9:$C$10,$H33,S!$Z$9:$Z$10,"Go"))</f>
        <v>0</v>
      </c>
      <c r="M33" s="120">
        <f>IF('Historical Report'!$M$11="Day",COUNTIFS(T!$M$5:$M$304,$H33,T!$S$5:$S$304,"Go"),IF('Historical Report'!$M$11="Week",COUNTIFS(T!$L$5:$L$304,$H33,T!$S$5:$S$304,"Go"),IF('Historical Report'!$M$11="Month",COUNTIFS(T!$K$5:$K$304,$H33,T!$S$5:$S$304,"Go"),IF('Historical Report'!$M$11="Quarter",COUNTIFS(T!$J$5:$J$304,$H33,T!$S$5:$S$304,"Go"),IF('Historical Report'!$M$11="Year",COUNTIFS(T!$I$5:$I$304,$H33,T!$S$5:$S$304,"Go"),0)))))</f>
        <v>0</v>
      </c>
      <c r="N33" s="121">
        <f>IF('Historical Report'!$M$11="Day",SUMIFS(T!$R$5:$R$304,T!$M$5:$M$304,$H33,T!S$5:S$304,"Go"),IF('Historical Report'!$M$11="Week",SUMIFS(T!$R$5:$R$304,T!$L$5:$L$304,$H33,T!S$5:S$304,"Go"),IF('Historical Report'!$M$11="Month",SUMIFS(T!$R$5:$R$304,T!$K$5:$K$304,$H33,T!S$5:S$304,"Go"),IF('Historical Report'!$M$11="Quarter",SUMIFS(T!$R$5:$R$304,T!$J$5:$J$304,$H33,T!S$5:S$304,"Go"),IF('Historical Report'!$M$11="Year",SUMIFS(T!$R$5:$R$304,T!$I$5:$I$304,$H33,T!S$5:S$304,"Go"),0)))))</f>
        <v>0</v>
      </c>
      <c r="O33" s="122">
        <f t="shared" si="13"/>
        <v>0</v>
      </c>
      <c r="P33" s="123">
        <f>IF('Historical Report'!$M$11="Day",COUNTIFS(T!$M$5:$M$304,$H33),IF('Historical Report'!$M$11="Week",COUNTIFS(T!$L$5:$L$304,$H33),IF('Historical Report'!$M$11="Month",COUNTIFS(T!$K$5:$K$304,$H33),IF('Historical Report'!$M$11="Quarter",COUNTIFS(T!$J$5:$J$304,$H33),IF('Historical Report'!$M$11="Year",COUNTIFS(T!$I$5:$I$304,$H33),0)))))</f>
        <v>0</v>
      </c>
      <c r="Q33" s="121">
        <f>IF('Historical Report'!$M$11="Day",SUMIFS(T!$R$5:$R$304,T!$M$5:$M$304,$H33),IF('Historical Report'!$M$11="Week",SUMIFS(T!$R$5:$R$304,T!$L$5:$L$304,$H33),IF('Historical Report'!$M$11="Month",SUMIFS(T!$R$5:$R$304,T!$K$5:$K$304,$H33),IF('Historical Report'!$M$11="Quarter",SUMIFS(T!$R$5:$R$304,T!$J$5:$J$304,$H33),IF('Historical Report'!$M$11="Year",SUMIFS(T!$R$5:$R$304,T!$I$5:$I$304,$H33),0)))))</f>
        <v>0</v>
      </c>
      <c r="R33" s="121">
        <f t="shared" si="14"/>
        <v>0</v>
      </c>
      <c r="S33" s="557">
        <f t="shared" si="15"/>
        <v>0</v>
      </c>
      <c r="T33" s="123">
        <f>IF($H33=0,0,COUNTIF(Q!$I$9:$I$10,$H33))</f>
        <v>0</v>
      </c>
      <c r="U33" s="119">
        <f>IF($H33=0,0,SUMIFS(Q!$AA$9:$AA$10,Q!$I$9:$I$10,$H33))</f>
        <v>0</v>
      </c>
      <c r="V33" s="122">
        <f t="shared" si="27"/>
        <v>0</v>
      </c>
      <c r="W33" s="123">
        <f>IF($H33=0,0,COUNTIF(O!$H$9:$H$10,$H33))</f>
        <v>0</v>
      </c>
      <c r="X33" s="119">
        <f>IF($H33=0,0,SUMIFS(O!$AA$9:$AA$10,O!$H$9:$H$10,$H33))</f>
        <v>0</v>
      </c>
      <c r="Y33" s="577">
        <f t="shared" si="28"/>
        <v>0</v>
      </c>
      <c r="Z33" s="222"/>
      <c r="AA33" s="584"/>
      <c r="AB33" s="222"/>
      <c r="AC33" s="143">
        <v>12</v>
      </c>
      <c r="AD33" s="144" t="str">
        <f>IF($AH$19=T!$U$4,IF(AC33=$AH$19,VLOOKUP(AC33,T!$Y$5:$AA$54,2,FALSE),IF(AC33&gt;$AH$19,0,VLOOKUP(AC33,T!$Y$5:$AA$54,2,FALSE))),IF($AH$19&gt;T!$U$4,"Too many pie slices",IF(AC33=$AH$19,"Other",IF(AC33&gt;$AH$19,0,VLOOKUP(AC33,T!$Y$5:$AA$54,2,FALSE)))))</f>
        <v>Too many pie slices</v>
      </c>
      <c r="AE33" s="145" t="e">
        <f>IF(AD33="Other",T!AA$4-SUM(AE$22:AE32),IF(AD33=0,0,VLOOKUP(AC33,T!$Y$5:$AA$54,3,FALSE)))</f>
        <v>#N/A</v>
      </c>
      <c r="AF33" s="163">
        <f>IF(AD33=0,0,IF(AD33="Other",IF(AC33=1,T!$O$4,T!$O$4-SUM(AF$22:AF32)),COUNTIF(T!$V$5:$V$304,AD33)))</f>
        <v>0</v>
      </c>
      <c r="AG33" s="145">
        <f t="shared" si="16"/>
        <v>0</v>
      </c>
      <c r="AH33" s="146" t="e">
        <f t="shared" si="17"/>
        <v>#N/A</v>
      </c>
      <c r="AI33" s="222"/>
      <c r="AJ33" s="143">
        <v>12</v>
      </c>
      <c r="AK33" s="144" t="str">
        <f>IF($AO$19=T!$AE$4,IF(AJ33=$AO$19,VLOOKUP(AJ33,T!$AI$5:$AK$54,2,FALSE),IF(AJ33&gt;$AO$19,0,VLOOKUP(AJ33,T!$AI$5:$AK$54,2,FALSE))),IF($AO$19&gt;T!$AE$4,"Too many pie slices",IF(AJ33=$AO$19,"Other",IF(AJ33&gt;$AO$19,0,VLOOKUP(AJ33,T!$AI$5:$AK$54,2,FALSE)))))</f>
        <v>Too many pie slices</v>
      </c>
      <c r="AL33" s="145" t="e">
        <f>IF(AK33="Other",T!AK$4-SUM(AL$22:AL32),IF(AK33=0,0,VLOOKUP(AJ33,T!$AI$5:$AK$54,3,FALSE)))</f>
        <v>#N/A</v>
      </c>
      <c r="AM33" s="163">
        <f>IF(AK33=0,0,IF(AK33="Other",IF(AJ33=1,T!$O$4,T!$O$4-SUM(AM$22:AM32)),COUNTIF(T!$AF$5:$AF$304,AK33)))</f>
        <v>0</v>
      </c>
      <c r="AN33" s="145">
        <f t="shared" si="18"/>
        <v>0</v>
      </c>
      <c r="AO33" s="146" t="e">
        <f t="shared" si="19"/>
        <v>#N/A</v>
      </c>
      <c r="AP33" s="222"/>
      <c r="AQ33" s="143">
        <v>12</v>
      </c>
      <c r="AR33" s="144" t="str">
        <f>IF($AV$19=T!$AO$4,IF(AQ33=$AV$19,VLOOKUP(AQ33,T!$AS$5:$AU$54,2,FALSE),IF(AQ33&gt;$AV$19,0,VLOOKUP(AQ33,T!$AS$5:$AU$54,2,FALSE))),IF($AV$19&gt;T!$AO$4,"Too many pie slices",IF(AQ33=$AV$19,"Other",IF(AQ33&gt;$AV$19,0,VLOOKUP(AQ33,T!$AS$5:$AU$54,2,FALSE)))))</f>
        <v>Too many pie slices</v>
      </c>
      <c r="AS33" s="145" t="e">
        <f>IF(AR33="Other",T!AU$4-SUM(AS$22:AS32),IF(AR33=0,0,VLOOKUP(AQ33,T!$AS$5:$AU$54,3,FALSE)))</f>
        <v>#N/A</v>
      </c>
      <c r="AT33" s="163">
        <f>IF(AR33=0,0,IF(AR33="Other",IF(AQ33=1,T!$O$4,T!$O$4-SUM(AT$22:AT32)),COUNTIF(T!$AP$5:$AP$304,AR33)))</f>
        <v>0</v>
      </c>
      <c r="AU33" s="145">
        <f t="shared" si="20"/>
        <v>0</v>
      </c>
      <c r="AV33" s="146" t="e">
        <f t="shared" si="21"/>
        <v>#N/A</v>
      </c>
      <c r="AW33" s="222"/>
      <c r="AX33" s="143">
        <v>12</v>
      </c>
      <c r="AY33" s="144" t="str">
        <f>IF($BC$19=T!$AY$4,IF(AX33=$BC$19,VLOOKUP(AX33,T!$BC$5:$BE$54,2,FALSE),IF(AX33&gt;$BC$19,0,VLOOKUP(AX33,T!$BC$5:$BE$54,2,FALSE))),IF($BC$19&gt;T!$AY$4,"Too many pie slices",IF(AX33=$BC$19,"Other",IF(AX33&gt;$BC$19,0,VLOOKUP(AX33,T!$BC$5:$BE$54,2,FALSE)))))</f>
        <v>Too many pie slices</v>
      </c>
      <c r="AZ33" s="145" t="e">
        <f>IF(AY33="Other",T!BE$4-SUM(AZ$22:AZ32),IF(AY33=0,0,VLOOKUP(AX33,T!$BC$5:$BE$54,3,FALSE)))</f>
        <v>#N/A</v>
      </c>
      <c r="BA33" s="163">
        <f>IF(AY33=0,0,IF(AY33="Other",IF(AX33=1,T!$O$4,T!$O$4-SUM(BA$22:BA32)),COUNTIF(T!$AZ$5:$AZ$304,AY33)))</f>
        <v>0</v>
      </c>
      <c r="BB33" s="145">
        <f t="shared" si="22"/>
        <v>0</v>
      </c>
      <c r="BC33" s="146" t="e">
        <f t="shared" si="23"/>
        <v>#N/A</v>
      </c>
      <c r="BD33" s="223"/>
      <c r="BE33" s="227"/>
    </row>
    <row r="34" spans="1:57" ht="12.75" customHeight="1" thickBot="1" x14ac:dyDescent="0.25">
      <c r="A34" s="196">
        <f t="shared" si="0"/>
        <v>0</v>
      </c>
      <c r="B34" s="116">
        <v>17</v>
      </c>
      <c r="C34" s="116">
        <f t="shared" si="2"/>
        <v>0</v>
      </c>
      <c r="D34" s="116">
        <f t="shared" si="3"/>
        <v>189984</v>
      </c>
      <c r="E34" s="116">
        <f t="shared" si="4"/>
        <v>0</v>
      </c>
      <c r="F34" s="116">
        <f t="shared" si="5"/>
        <v>0</v>
      </c>
      <c r="G34" s="116">
        <f t="shared" si="6"/>
        <v>0</v>
      </c>
      <c r="H34" s="116">
        <f t="shared" si="24"/>
        <v>189984</v>
      </c>
      <c r="I34" s="192"/>
      <c r="J34" s="133">
        <f t="shared" si="7"/>
        <v>694177</v>
      </c>
      <c r="K34" s="120">
        <f>IF($H34=0,0,COUNTIFS(S!$C$9:$C$10,$H34,S!$Z$9:$Z$10,"Go"))</f>
        <v>0</v>
      </c>
      <c r="L34" s="579">
        <f>IF($H34=0,0,SUMIFS(S!$AA$9:$AA$10,S!$C$9:$C$10,$H34,S!$Z$9:$Z$10,"Go"))</f>
        <v>0</v>
      </c>
      <c r="M34" s="120">
        <f>IF('Historical Report'!$M$11="Day",COUNTIFS(T!$M$5:$M$304,$H34,T!$S$5:$S$304,"Go"),IF('Historical Report'!$M$11="Week",COUNTIFS(T!$L$5:$L$304,$H34,T!$S$5:$S$304,"Go"),IF('Historical Report'!$M$11="Month",COUNTIFS(T!$K$5:$K$304,$H34,T!$S$5:$S$304,"Go"),IF('Historical Report'!$M$11="Quarter",COUNTIFS(T!$J$5:$J$304,$H34,T!$S$5:$S$304,"Go"),IF('Historical Report'!$M$11="Year",COUNTIFS(T!$I$5:$I$304,$H34,T!$S$5:$S$304,"Go"),0)))))</f>
        <v>0</v>
      </c>
      <c r="N34" s="121">
        <f>IF('Historical Report'!$M$11="Day",SUMIFS(T!$R$5:$R$304,T!$M$5:$M$304,$H34,T!S$5:S$304,"Go"),IF('Historical Report'!$M$11="Week",SUMIFS(T!$R$5:$R$304,T!$L$5:$L$304,$H34,T!S$5:S$304,"Go"),IF('Historical Report'!$M$11="Month",SUMIFS(T!$R$5:$R$304,T!$K$5:$K$304,$H34,T!S$5:S$304,"Go"),IF('Historical Report'!$M$11="Quarter",SUMIFS(T!$R$5:$R$304,T!$J$5:$J$304,$H34,T!S$5:S$304,"Go"),IF('Historical Report'!$M$11="Year",SUMIFS(T!$R$5:$R$304,T!$I$5:$I$304,$H34,T!S$5:S$304,"Go"),0)))))</f>
        <v>0</v>
      </c>
      <c r="O34" s="122">
        <f t="shared" si="13"/>
        <v>0</v>
      </c>
      <c r="P34" s="123">
        <f>IF('Historical Report'!$M$11="Day",COUNTIFS(T!$M$5:$M$304,$H34),IF('Historical Report'!$M$11="Week",COUNTIFS(T!$L$5:$L$304,$H34),IF('Historical Report'!$M$11="Month",COUNTIFS(T!$K$5:$K$304,$H34),IF('Historical Report'!$M$11="Quarter",COUNTIFS(T!$J$5:$J$304,$H34),IF('Historical Report'!$M$11="Year",COUNTIFS(T!$I$5:$I$304,$H34),0)))))</f>
        <v>0</v>
      </c>
      <c r="Q34" s="121">
        <f>IF('Historical Report'!$M$11="Day",SUMIFS(T!$R$5:$R$304,T!$M$5:$M$304,$H34),IF('Historical Report'!$M$11="Week",SUMIFS(T!$R$5:$R$304,T!$L$5:$L$304,$H34),IF('Historical Report'!$M$11="Month",SUMIFS(T!$R$5:$R$304,T!$K$5:$K$304,$H34),IF('Historical Report'!$M$11="Quarter",SUMIFS(T!$R$5:$R$304,T!$J$5:$J$304,$H34),IF('Historical Report'!$M$11="Year",SUMIFS(T!$R$5:$R$304,T!$I$5:$I$304,$H34),0)))))</f>
        <v>0</v>
      </c>
      <c r="R34" s="121">
        <f t="shared" si="14"/>
        <v>0</v>
      </c>
      <c r="S34" s="557">
        <f t="shared" si="15"/>
        <v>0</v>
      </c>
      <c r="T34" s="123">
        <f>IF($H34=0,0,COUNTIF(Q!$I$9:$I$10,$H34))</f>
        <v>0</v>
      </c>
      <c r="U34" s="119">
        <f>IF($H34=0,0,SUMIFS(Q!$AA$9:$AA$10,Q!$I$9:$I$10,$H34))</f>
        <v>0</v>
      </c>
      <c r="V34" s="122">
        <f t="shared" si="27"/>
        <v>0</v>
      </c>
      <c r="W34" s="123">
        <f>IF($H34=0,0,COUNTIF(O!$H$9:$H$10,$H34))</f>
        <v>0</v>
      </c>
      <c r="X34" s="119">
        <f>IF($H34=0,0,SUMIFS(O!$AA$9:$AA$10,O!$H$9:$H$10,$H34))</f>
        <v>0</v>
      </c>
      <c r="Y34" s="577">
        <f t="shared" si="28"/>
        <v>0</v>
      </c>
      <c r="Z34" s="222"/>
      <c r="AA34" s="584"/>
      <c r="AB34" s="222"/>
      <c r="AC34" s="239"/>
      <c r="AD34" s="240" t="s">
        <v>113</v>
      </c>
      <c r="AE34" s="550" t="e">
        <f>SUM(AE22:AE33)/T!$U$4</f>
        <v>#N/A</v>
      </c>
      <c r="AF34" s="551">
        <f>SUM(AF22:AF33)/T!$U$4</f>
        <v>0</v>
      </c>
      <c r="AG34" s="552" t="e">
        <f>SUM(AE$22:AE$33)/T!$O$4</f>
        <v>#N/A</v>
      </c>
      <c r="AH34" s="239"/>
      <c r="AI34" s="239"/>
      <c r="AJ34" s="239"/>
      <c r="AK34" s="240" t="s">
        <v>113</v>
      </c>
      <c r="AL34" s="550" t="e">
        <f>SUM(AL22:AL33)/T!$AE$4</f>
        <v>#N/A</v>
      </c>
      <c r="AM34" s="551">
        <f>SUM(AM22:AM33)/T!$AE$4</f>
        <v>0</v>
      </c>
      <c r="AN34" s="552" t="e">
        <f>SUM(AL$22:AL$33)/T!$O$4</f>
        <v>#N/A</v>
      </c>
      <c r="AO34" s="239"/>
      <c r="AP34" s="239"/>
      <c r="AQ34" s="239"/>
      <c r="AR34" s="240" t="s">
        <v>113</v>
      </c>
      <c r="AS34" s="550" t="e">
        <f>SUM(AS22:AS33)/T!$AO$4</f>
        <v>#N/A</v>
      </c>
      <c r="AT34" s="551">
        <f>SUM(AT22:AT33)/T!$AO$4</f>
        <v>0</v>
      </c>
      <c r="AU34" s="552" t="e">
        <f>SUM(AS$22:AS$33)/T!$O$4</f>
        <v>#N/A</v>
      </c>
      <c r="AV34" s="239"/>
      <c r="AW34" s="239"/>
      <c r="AX34" s="239"/>
      <c r="AY34" s="240" t="s">
        <v>113</v>
      </c>
      <c r="AZ34" s="550" t="e">
        <f>SUM(AZ22:AZ33)/T!$AY$4</f>
        <v>#N/A</v>
      </c>
      <c r="BA34" s="551">
        <f>SUM(BA22:BA33)/T!$AY$4</f>
        <v>0</v>
      </c>
      <c r="BB34" s="552" t="e">
        <f>SUM(AZ$22:AZ$33)/T!$O$4</f>
        <v>#N/A</v>
      </c>
      <c r="BC34" s="222"/>
      <c r="BD34" s="223"/>
      <c r="BE34" s="227"/>
    </row>
    <row r="35" spans="1:57" ht="12.75" customHeight="1" x14ac:dyDescent="0.2">
      <c r="A35" s="196">
        <f t="shared" si="0"/>
        <v>0</v>
      </c>
      <c r="B35" s="116">
        <v>18</v>
      </c>
      <c r="C35" s="116">
        <f t="shared" si="2"/>
        <v>0</v>
      </c>
      <c r="D35" s="116">
        <f t="shared" si="3"/>
        <v>189983</v>
      </c>
      <c r="E35" s="116">
        <f t="shared" si="4"/>
        <v>0</v>
      </c>
      <c r="F35" s="116">
        <f t="shared" si="5"/>
        <v>0</v>
      </c>
      <c r="G35" s="116">
        <f t="shared" si="6"/>
        <v>0</v>
      </c>
      <c r="H35" s="116">
        <f t="shared" si="24"/>
        <v>189983</v>
      </c>
      <c r="I35" s="192"/>
      <c r="J35" s="133">
        <f t="shared" si="7"/>
        <v>694170</v>
      </c>
      <c r="K35" s="120">
        <f>IF($H35=0,0,COUNTIFS(S!$C$9:$C$10,$H35,S!$Z$9:$Z$10,"Go"))</f>
        <v>0</v>
      </c>
      <c r="L35" s="579">
        <f>IF($H35=0,0,SUMIFS(S!$AA$9:$AA$10,S!$C$9:$C$10,$H35,S!$Z$9:$Z$10,"Go"))</f>
        <v>0</v>
      </c>
      <c r="M35" s="120">
        <f>IF('Historical Report'!$M$11="Day",COUNTIFS(T!$M$5:$M$304,$H35,T!$S$5:$S$304,"Go"),IF('Historical Report'!$M$11="Week",COUNTIFS(T!$L$5:$L$304,$H35,T!$S$5:$S$304,"Go"),IF('Historical Report'!$M$11="Month",COUNTIFS(T!$K$5:$K$304,$H35,T!$S$5:$S$304,"Go"),IF('Historical Report'!$M$11="Quarter",COUNTIFS(T!$J$5:$J$304,$H35,T!$S$5:$S$304,"Go"),IF('Historical Report'!$M$11="Year",COUNTIFS(T!$I$5:$I$304,$H35,T!$S$5:$S$304,"Go"),0)))))</f>
        <v>0</v>
      </c>
      <c r="N35" s="121">
        <f>IF('Historical Report'!$M$11="Day",SUMIFS(T!$R$5:$R$304,T!$M$5:$M$304,$H35,T!S$5:S$304,"Go"),IF('Historical Report'!$M$11="Week",SUMIFS(T!$R$5:$R$304,T!$L$5:$L$304,$H35,T!S$5:S$304,"Go"),IF('Historical Report'!$M$11="Month",SUMIFS(T!$R$5:$R$304,T!$K$5:$K$304,$H35,T!S$5:S$304,"Go"),IF('Historical Report'!$M$11="Quarter",SUMIFS(T!$R$5:$R$304,T!$J$5:$J$304,$H35,T!S$5:S$304,"Go"),IF('Historical Report'!$M$11="Year",SUMIFS(T!$R$5:$R$304,T!$I$5:$I$304,$H35,T!S$5:S$304,"Go"),0)))))</f>
        <v>0</v>
      </c>
      <c r="O35" s="122">
        <f t="shared" si="13"/>
        <v>0</v>
      </c>
      <c r="P35" s="123">
        <f>IF('Historical Report'!$M$11="Day",COUNTIFS(T!$M$5:$M$304,$H35),IF('Historical Report'!$M$11="Week",COUNTIFS(T!$L$5:$L$304,$H35),IF('Historical Report'!$M$11="Month",COUNTIFS(T!$K$5:$K$304,$H35),IF('Historical Report'!$M$11="Quarter",COUNTIFS(T!$J$5:$J$304,$H35),IF('Historical Report'!$M$11="Year",COUNTIFS(T!$I$5:$I$304,$H35),0)))))</f>
        <v>0</v>
      </c>
      <c r="Q35" s="121">
        <f>IF('Historical Report'!$M$11="Day",SUMIFS(T!$R$5:$R$304,T!$M$5:$M$304,$H35),IF('Historical Report'!$M$11="Week",SUMIFS(T!$R$5:$R$304,T!$L$5:$L$304,$H35),IF('Historical Report'!$M$11="Month",SUMIFS(T!$R$5:$R$304,T!$K$5:$K$304,$H35),IF('Historical Report'!$M$11="Quarter",SUMIFS(T!$R$5:$R$304,T!$J$5:$J$304,$H35),IF('Historical Report'!$M$11="Year",SUMIFS(T!$R$5:$R$304,T!$I$5:$I$304,$H35),0)))))</f>
        <v>0</v>
      </c>
      <c r="R35" s="121">
        <f t="shared" si="14"/>
        <v>0</v>
      </c>
      <c r="S35" s="557">
        <f t="shared" si="15"/>
        <v>0</v>
      </c>
      <c r="T35" s="123">
        <f>IF($H35=0,0,COUNTIF(Q!$I$9:$I$10,$H35))</f>
        <v>0</v>
      </c>
      <c r="U35" s="119">
        <f>IF($H35=0,0,SUMIFS(Q!$AA$9:$AA$10,Q!$I$9:$I$10,$H35))</f>
        <v>0</v>
      </c>
      <c r="V35" s="122">
        <f t="shared" si="27"/>
        <v>0</v>
      </c>
      <c r="W35" s="123">
        <f>IF($H35=0,0,COUNTIF(O!$H$9:$H$10,$H35))</f>
        <v>0</v>
      </c>
      <c r="X35" s="119">
        <f>IF($H35=0,0,SUMIFS(O!$AA$9:$AA$10,O!$H$9:$H$10,$H35))</f>
        <v>0</v>
      </c>
      <c r="Y35" s="577">
        <f t="shared" si="28"/>
        <v>0</v>
      </c>
      <c r="Z35" s="222"/>
      <c r="AA35" s="584"/>
      <c r="AB35" s="222"/>
      <c r="AC35" s="222"/>
      <c r="AD35" s="241"/>
      <c r="AE35" s="222"/>
      <c r="AF35" s="222"/>
      <c r="AG35" s="222"/>
      <c r="AH35" s="222"/>
      <c r="AI35" s="222"/>
      <c r="AJ35" s="222"/>
      <c r="AK35" s="222"/>
      <c r="AL35" s="222"/>
      <c r="AM35" s="222"/>
      <c r="AN35" s="222"/>
      <c r="AO35" s="222"/>
      <c r="AP35" s="222"/>
      <c r="AQ35" s="222"/>
      <c r="AR35" s="222"/>
      <c r="AS35" s="222"/>
      <c r="AT35" s="222"/>
      <c r="AU35" s="222"/>
      <c r="AV35" s="222"/>
      <c r="AW35" s="222"/>
      <c r="AX35" s="222"/>
      <c r="AY35" s="222"/>
      <c r="AZ35" s="222"/>
      <c r="BA35" s="222"/>
      <c r="BB35" s="222"/>
      <c r="BC35" s="222"/>
      <c r="BD35" s="223"/>
      <c r="BE35" s="227"/>
    </row>
    <row r="36" spans="1:57" ht="12.75" customHeight="1" x14ac:dyDescent="0.2">
      <c r="A36" s="196">
        <f t="shared" si="0"/>
        <v>0</v>
      </c>
      <c r="B36" s="116">
        <v>19</v>
      </c>
      <c r="C36" s="116">
        <f t="shared" si="2"/>
        <v>0</v>
      </c>
      <c r="D36" s="116">
        <f t="shared" si="3"/>
        <v>189982</v>
      </c>
      <c r="E36" s="116">
        <f t="shared" si="4"/>
        <v>0</v>
      </c>
      <c r="F36" s="116">
        <f t="shared" si="5"/>
        <v>0</v>
      </c>
      <c r="G36" s="116">
        <f t="shared" si="6"/>
        <v>0</v>
      </c>
      <c r="H36" s="116">
        <f t="shared" si="24"/>
        <v>189982</v>
      </c>
      <c r="I36" s="192"/>
      <c r="J36" s="133">
        <f t="shared" si="7"/>
        <v>694163</v>
      </c>
      <c r="K36" s="120">
        <f>IF($H36=0,0,COUNTIFS(S!$C$9:$C$10,$H36,S!$Z$9:$Z$10,"Go"))</f>
        <v>0</v>
      </c>
      <c r="L36" s="579">
        <f>IF($H36=0,0,SUMIFS(S!$AA$9:$AA$10,S!$C$9:$C$10,$H36,S!$Z$9:$Z$10,"Go"))</f>
        <v>0</v>
      </c>
      <c r="M36" s="120">
        <f>IF('Historical Report'!$M$11="Day",COUNTIFS(T!$M$5:$M$304,$H36,T!$S$5:$S$304,"Go"),IF('Historical Report'!$M$11="Week",COUNTIFS(T!$L$5:$L$304,$H36,T!$S$5:$S$304,"Go"),IF('Historical Report'!$M$11="Month",COUNTIFS(T!$K$5:$K$304,$H36,T!$S$5:$S$304,"Go"),IF('Historical Report'!$M$11="Quarter",COUNTIFS(T!$J$5:$J$304,$H36,T!$S$5:$S$304,"Go"),IF('Historical Report'!$M$11="Year",COUNTIFS(T!$I$5:$I$304,$H36,T!$S$5:$S$304,"Go"),0)))))</f>
        <v>0</v>
      </c>
      <c r="N36" s="121">
        <f>IF('Historical Report'!$M$11="Day",SUMIFS(T!$R$5:$R$304,T!$M$5:$M$304,$H36,T!S$5:S$304,"Go"),IF('Historical Report'!$M$11="Week",SUMIFS(T!$R$5:$R$304,T!$L$5:$L$304,$H36,T!S$5:S$304,"Go"),IF('Historical Report'!$M$11="Month",SUMIFS(T!$R$5:$R$304,T!$K$5:$K$304,$H36,T!S$5:S$304,"Go"),IF('Historical Report'!$M$11="Quarter",SUMIFS(T!$R$5:$R$304,T!$J$5:$J$304,$H36,T!S$5:S$304,"Go"),IF('Historical Report'!$M$11="Year",SUMIFS(T!$R$5:$R$304,T!$I$5:$I$304,$H36,T!S$5:S$304,"Go"),0)))))</f>
        <v>0</v>
      </c>
      <c r="O36" s="122">
        <f t="shared" si="13"/>
        <v>0</v>
      </c>
      <c r="P36" s="123">
        <f>IF('Historical Report'!$M$11="Day",COUNTIFS(T!$M$5:$M$304,$H36),IF('Historical Report'!$M$11="Week",COUNTIFS(T!$L$5:$L$304,$H36),IF('Historical Report'!$M$11="Month",COUNTIFS(T!$K$5:$K$304,$H36),IF('Historical Report'!$M$11="Quarter",COUNTIFS(T!$J$5:$J$304,$H36),IF('Historical Report'!$M$11="Year",COUNTIFS(T!$I$5:$I$304,$H36),0)))))</f>
        <v>0</v>
      </c>
      <c r="Q36" s="121">
        <f>IF('Historical Report'!$M$11="Day",SUMIFS(T!$R$5:$R$304,T!$M$5:$M$304,$H36),IF('Historical Report'!$M$11="Week",SUMIFS(T!$R$5:$R$304,T!$L$5:$L$304,$H36),IF('Historical Report'!$M$11="Month",SUMIFS(T!$R$5:$R$304,T!$K$5:$K$304,$H36),IF('Historical Report'!$M$11="Quarter",SUMIFS(T!$R$5:$R$304,T!$J$5:$J$304,$H36),IF('Historical Report'!$M$11="Year",SUMIFS(T!$R$5:$R$304,T!$I$5:$I$304,$H36),0)))))</f>
        <v>0</v>
      </c>
      <c r="R36" s="121">
        <f t="shared" si="14"/>
        <v>0</v>
      </c>
      <c r="S36" s="557">
        <f t="shared" si="15"/>
        <v>0</v>
      </c>
      <c r="T36" s="123">
        <f>IF($H36=0,0,COUNTIF(Q!$I$9:$I$10,$H36))</f>
        <v>0</v>
      </c>
      <c r="U36" s="119">
        <f>IF($H36=0,0,SUMIFS(Q!$AA$9:$AA$10,Q!$I$9:$I$10,$H36))</f>
        <v>0</v>
      </c>
      <c r="V36" s="122">
        <f t="shared" si="27"/>
        <v>0</v>
      </c>
      <c r="W36" s="123">
        <f>IF($H36=0,0,COUNTIF(O!$H$9:$H$10,$H36))</f>
        <v>0</v>
      </c>
      <c r="X36" s="119">
        <f>IF($H36=0,0,SUMIFS(O!$AA$9:$AA$10,O!$H$9:$H$10,$H36))</f>
        <v>0</v>
      </c>
      <c r="Y36" s="577">
        <f t="shared" si="28"/>
        <v>0</v>
      </c>
      <c r="Z36" s="222"/>
      <c r="AA36" s="584"/>
      <c r="AB36" s="222"/>
      <c r="AC36" s="222"/>
      <c r="AD36" s="222"/>
      <c r="AE36" s="222"/>
      <c r="AF36" s="222"/>
      <c r="AG36" s="222"/>
      <c r="AH36" s="222"/>
      <c r="AI36" s="222"/>
      <c r="AJ36" s="222"/>
      <c r="AK36" s="222"/>
      <c r="AL36" s="222"/>
      <c r="AM36" s="222"/>
      <c r="AN36" s="222"/>
      <c r="AO36" s="222"/>
      <c r="AP36" s="222"/>
      <c r="AQ36" s="222"/>
      <c r="AR36" s="222"/>
      <c r="AS36" s="222"/>
      <c r="AT36" s="222"/>
      <c r="AU36" s="222"/>
      <c r="AV36" s="222"/>
      <c r="AW36" s="222"/>
      <c r="AX36" s="222"/>
      <c r="AY36" s="222"/>
      <c r="AZ36" s="222"/>
      <c r="BA36" s="222"/>
      <c r="BB36" s="222"/>
      <c r="BC36" s="222"/>
      <c r="BD36" s="223"/>
      <c r="BE36" s="227"/>
    </row>
    <row r="37" spans="1:57" ht="12.75" customHeight="1" x14ac:dyDescent="0.2">
      <c r="A37" s="196">
        <f t="shared" si="0"/>
        <v>0</v>
      </c>
      <c r="B37" s="116">
        <v>20</v>
      </c>
      <c r="C37" s="116">
        <f t="shared" si="2"/>
        <v>0</v>
      </c>
      <c r="D37" s="116">
        <f t="shared" si="3"/>
        <v>189981</v>
      </c>
      <c r="E37" s="116">
        <f t="shared" si="4"/>
        <v>0</v>
      </c>
      <c r="F37" s="116">
        <f t="shared" si="5"/>
        <v>0</v>
      </c>
      <c r="G37" s="116">
        <f t="shared" si="6"/>
        <v>0</v>
      </c>
      <c r="H37" s="116">
        <f t="shared" si="24"/>
        <v>189981</v>
      </c>
      <c r="I37" s="192"/>
      <c r="J37" s="133">
        <f t="shared" si="7"/>
        <v>694156</v>
      </c>
      <c r="K37" s="120">
        <f>IF($H37=0,0,COUNTIFS(S!$C$9:$C$10,$H37,S!$Z$9:$Z$10,"Go"))</f>
        <v>0</v>
      </c>
      <c r="L37" s="579">
        <f>IF($H37=0,0,SUMIFS(S!$AA$9:$AA$10,S!$C$9:$C$10,$H37,S!$Z$9:$Z$10,"Go"))</f>
        <v>0</v>
      </c>
      <c r="M37" s="120">
        <f>IF('Historical Report'!$M$11="Day",COUNTIFS(T!$M$5:$M$304,$H37,T!$S$5:$S$304,"Go"),IF('Historical Report'!$M$11="Week",COUNTIFS(T!$L$5:$L$304,$H37,T!$S$5:$S$304,"Go"),IF('Historical Report'!$M$11="Month",COUNTIFS(T!$K$5:$K$304,$H37,T!$S$5:$S$304,"Go"),IF('Historical Report'!$M$11="Quarter",COUNTIFS(T!$J$5:$J$304,$H37,T!$S$5:$S$304,"Go"),IF('Historical Report'!$M$11="Year",COUNTIFS(T!$I$5:$I$304,$H37,T!$S$5:$S$304,"Go"),0)))))</f>
        <v>0</v>
      </c>
      <c r="N37" s="121">
        <f>IF('Historical Report'!$M$11="Day",SUMIFS(T!$R$5:$R$304,T!$M$5:$M$304,$H37,T!S$5:S$304,"Go"),IF('Historical Report'!$M$11="Week",SUMIFS(T!$R$5:$R$304,T!$L$5:$L$304,$H37,T!S$5:S$304,"Go"),IF('Historical Report'!$M$11="Month",SUMIFS(T!$R$5:$R$304,T!$K$5:$K$304,$H37,T!S$5:S$304,"Go"),IF('Historical Report'!$M$11="Quarter",SUMIFS(T!$R$5:$R$304,T!$J$5:$J$304,$H37,T!S$5:S$304,"Go"),IF('Historical Report'!$M$11="Year",SUMIFS(T!$R$5:$R$304,T!$I$5:$I$304,$H37,T!S$5:S$304,"Go"),0)))))</f>
        <v>0</v>
      </c>
      <c r="O37" s="122">
        <f t="shared" si="13"/>
        <v>0</v>
      </c>
      <c r="P37" s="123">
        <f>IF('Historical Report'!$M$11="Day",COUNTIFS(T!$M$5:$M$304,$H37),IF('Historical Report'!$M$11="Week",COUNTIFS(T!$L$5:$L$304,$H37),IF('Historical Report'!$M$11="Month",COUNTIFS(T!$K$5:$K$304,$H37),IF('Historical Report'!$M$11="Quarter",COUNTIFS(T!$J$5:$J$304,$H37),IF('Historical Report'!$M$11="Year",COUNTIFS(T!$I$5:$I$304,$H37),0)))))</f>
        <v>0</v>
      </c>
      <c r="Q37" s="121">
        <f>IF('Historical Report'!$M$11="Day",SUMIFS(T!$R$5:$R$304,T!$M$5:$M$304,$H37),IF('Historical Report'!$M$11="Week",SUMIFS(T!$R$5:$R$304,T!$L$5:$L$304,$H37),IF('Historical Report'!$M$11="Month",SUMIFS(T!$R$5:$R$304,T!$K$5:$K$304,$H37),IF('Historical Report'!$M$11="Quarter",SUMIFS(T!$R$5:$R$304,T!$J$5:$J$304,$H37),IF('Historical Report'!$M$11="Year",SUMIFS(T!$R$5:$R$304,T!$I$5:$I$304,$H37),0)))))</f>
        <v>0</v>
      </c>
      <c r="R37" s="121">
        <f t="shared" si="14"/>
        <v>0</v>
      </c>
      <c r="S37" s="557">
        <f t="shared" si="15"/>
        <v>0</v>
      </c>
      <c r="T37" s="123">
        <f>IF($H37=0,0,COUNTIF(Q!$I$9:$I$10,$H37))</f>
        <v>0</v>
      </c>
      <c r="U37" s="119">
        <f>IF($H37=0,0,SUMIFS(Q!$AA$9:$AA$10,Q!$I$9:$I$10,$H37))</f>
        <v>0</v>
      </c>
      <c r="V37" s="122">
        <f t="shared" si="27"/>
        <v>0</v>
      </c>
      <c r="W37" s="123">
        <f>IF($H37=0,0,COUNTIF(O!$H$9:$H$10,$H37))</f>
        <v>0</v>
      </c>
      <c r="X37" s="119">
        <f>IF($H37=0,0,SUMIFS(O!$AA$9:$AA$10,O!$H$9:$H$10,$H37))</f>
        <v>0</v>
      </c>
      <c r="Y37" s="577">
        <f t="shared" si="28"/>
        <v>0</v>
      </c>
      <c r="Z37" s="222"/>
      <c r="AA37" s="584"/>
      <c r="AB37" s="222"/>
      <c r="AC37" s="709" t="s">
        <v>325</v>
      </c>
      <c r="AD37" s="709"/>
      <c r="AE37" s="709"/>
      <c r="AF37" s="709"/>
      <c r="AG37" s="709"/>
      <c r="AH37" s="709"/>
      <c r="AI37" s="709"/>
      <c r="AJ37" s="709"/>
      <c r="AK37" s="709"/>
      <c r="AL37" s="709"/>
      <c r="AM37" s="709"/>
      <c r="AN37" s="709"/>
      <c r="AO37" s="709"/>
      <c r="AP37" s="709"/>
      <c r="AQ37" s="222"/>
      <c r="AR37" s="709" t="s">
        <v>329</v>
      </c>
      <c r="AS37" s="709"/>
      <c r="AT37" s="709"/>
      <c r="AU37" s="709"/>
      <c r="AV37" s="709"/>
      <c r="AW37" s="709"/>
      <c r="AX37" s="709"/>
      <c r="AY37" s="709"/>
      <c r="AZ37" s="709"/>
      <c r="BA37" s="709"/>
      <c r="BB37" s="709"/>
      <c r="BC37" s="709"/>
      <c r="BD37" s="223"/>
      <c r="BE37" s="227"/>
    </row>
    <row r="38" spans="1:57" ht="12.75" customHeight="1" x14ac:dyDescent="0.2">
      <c r="A38" s="196">
        <f t="shared" si="0"/>
        <v>0</v>
      </c>
      <c r="B38" s="116">
        <v>21</v>
      </c>
      <c r="C38" s="116">
        <f t="shared" si="2"/>
        <v>0</v>
      </c>
      <c r="D38" s="116">
        <f t="shared" si="3"/>
        <v>189980</v>
      </c>
      <c r="E38" s="116">
        <f t="shared" si="4"/>
        <v>0</v>
      </c>
      <c r="F38" s="116">
        <f t="shared" si="5"/>
        <v>0</v>
      </c>
      <c r="G38" s="116">
        <f t="shared" si="6"/>
        <v>0</v>
      </c>
      <c r="H38" s="116">
        <f t="shared" si="24"/>
        <v>189980</v>
      </c>
      <c r="I38" s="192"/>
      <c r="J38" s="133">
        <f t="shared" si="7"/>
        <v>694149</v>
      </c>
      <c r="K38" s="120">
        <f>IF($H38=0,0,COUNTIFS(S!$C$9:$C$10,$H38,S!$Z$9:$Z$10,"Go"))</f>
        <v>0</v>
      </c>
      <c r="L38" s="579">
        <f>IF($H38=0,0,SUMIFS(S!$AA$9:$AA$10,S!$C$9:$C$10,$H38,S!$Z$9:$Z$10,"Go"))</f>
        <v>0</v>
      </c>
      <c r="M38" s="120">
        <f>IF('Historical Report'!$M$11="Day",COUNTIFS(T!$M$5:$M$304,$H38,T!$S$5:$S$304,"Go"),IF('Historical Report'!$M$11="Week",COUNTIFS(T!$L$5:$L$304,$H38,T!$S$5:$S$304,"Go"),IF('Historical Report'!$M$11="Month",COUNTIFS(T!$K$5:$K$304,$H38,T!$S$5:$S$304,"Go"),IF('Historical Report'!$M$11="Quarter",COUNTIFS(T!$J$5:$J$304,$H38,T!$S$5:$S$304,"Go"),IF('Historical Report'!$M$11="Year",COUNTIFS(T!$I$5:$I$304,$H38,T!$S$5:$S$304,"Go"),0)))))</f>
        <v>0</v>
      </c>
      <c r="N38" s="121">
        <f>IF('Historical Report'!$M$11="Day",SUMIFS(T!$R$5:$R$304,T!$M$5:$M$304,$H38,T!S$5:S$304,"Go"),IF('Historical Report'!$M$11="Week",SUMIFS(T!$R$5:$R$304,T!$L$5:$L$304,$H38,T!S$5:S$304,"Go"),IF('Historical Report'!$M$11="Month",SUMIFS(T!$R$5:$R$304,T!$K$5:$K$304,$H38,T!S$5:S$304,"Go"),IF('Historical Report'!$M$11="Quarter",SUMIFS(T!$R$5:$R$304,T!$J$5:$J$304,$H38,T!S$5:S$304,"Go"),IF('Historical Report'!$M$11="Year",SUMIFS(T!$R$5:$R$304,T!$I$5:$I$304,$H38,T!S$5:S$304,"Go"),0)))))</f>
        <v>0</v>
      </c>
      <c r="O38" s="122">
        <f t="shared" si="13"/>
        <v>0</v>
      </c>
      <c r="P38" s="123">
        <f>IF('Historical Report'!$M$11="Day",COUNTIFS(T!$M$5:$M$304,$H38),IF('Historical Report'!$M$11="Week",COUNTIFS(T!$L$5:$L$304,$H38),IF('Historical Report'!$M$11="Month",COUNTIFS(T!$K$5:$K$304,$H38),IF('Historical Report'!$M$11="Quarter",COUNTIFS(T!$J$5:$J$304,$H38),IF('Historical Report'!$M$11="Year",COUNTIFS(T!$I$5:$I$304,$H38),0)))))</f>
        <v>0</v>
      </c>
      <c r="Q38" s="121">
        <f>IF('Historical Report'!$M$11="Day",SUMIFS(T!$R$5:$R$304,T!$M$5:$M$304,$H38),IF('Historical Report'!$M$11="Week",SUMIFS(T!$R$5:$R$304,T!$L$5:$L$304,$H38),IF('Historical Report'!$M$11="Month",SUMIFS(T!$R$5:$R$304,T!$K$5:$K$304,$H38),IF('Historical Report'!$M$11="Quarter",SUMIFS(T!$R$5:$R$304,T!$J$5:$J$304,$H38),IF('Historical Report'!$M$11="Year",SUMIFS(T!$R$5:$R$304,T!$I$5:$I$304,$H38),0)))))</f>
        <v>0</v>
      </c>
      <c r="R38" s="121">
        <f t="shared" si="14"/>
        <v>0</v>
      </c>
      <c r="S38" s="557">
        <f t="shared" si="15"/>
        <v>0</v>
      </c>
      <c r="T38" s="123">
        <f>IF($H38=0,0,COUNTIF(Q!$I$9:$I$10,$H38))</f>
        <v>0</v>
      </c>
      <c r="U38" s="119">
        <f>IF($H38=0,0,SUMIFS(Q!$AA$9:$AA$10,Q!$I$9:$I$10,$H38))</f>
        <v>0</v>
      </c>
      <c r="V38" s="122">
        <f t="shared" si="27"/>
        <v>0</v>
      </c>
      <c r="W38" s="123">
        <f>IF($H38=0,0,COUNTIF(O!$H$9:$H$10,$H38))</f>
        <v>0</v>
      </c>
      <c r="X38" s="119">
        <f>IF($H38=0,0,SUMIFS(O!$AA$9:$AA$10,O!$H$9:$H$10,$H38))</f>
        <v>0</v>
      </c>
      <c r="Y38" s="577">
        <f t="shared" si="28"/>
        <v>0</v>
      </c>
      <c r="Z38" s="222"/>
      <c r="AA38" s="584"/>
      <c r="AB38" s="222"/>
      <c r="AC38" s="709"/>
      <c r="AD38" s="709"/>
      <c r="AE38" s="709"/>
      <c r="AF38" s="709"/>
      <c r="AG38" s="709"/>
      <c r="AH38" s="709"/>
      <c r="AI38" s="709"/>
      <c r="AJ38" s="709"/>
      <c r="AK38" s="709"/>
      <c r="AL38" s="709"/>
      <c r="AM38" s="709"/>
      <c r="AN38" s="709"/>
      <c r="AO38" s="709"/>
      <c r="AP38" s="709"/>
      <c r="AQ38" s="222"/>
      <c r="AR38" s="709"/>
      <c r="AS38" s="709"/>
      <c r="AT38" s="709"/>
      <c r="AU38" s="709"/>
      <c r="AV38" s="709"/>
      <c r="AW38" s="709"/>
      <c r="AX38" s="709"/>
      <c r="AY38" s="709"/>
      <c r="AZ38" s="709"/>
      <c r="BA38" s="709"/>
      <c r="BB38" s="709"/>
      <c r="BC38" s="709"/>
      <c r="BD38" s="223"/>
      <c r="BE38" s="227"/>
    </row>
    <row r="39" spans="1:57" ht="12.75" customHeight="1" thickBot="1" x14ac:dyDescent="0.25">
      <c r="A39" s="196">
        <f t="shared" si="0"/>
        <v>0</v>
      </c>
      <c r="B39" s="116">
        <v>22</v>
      </c>
      <c r="C39" s="116">
        <f t="shared" si="2"/>
        <v>0</v>
      </c>
      <c r="D39" s="116">
        <f t="shared" si="3"/>
        <v>189979</v>
      </c>
      <c r="E39" s="116">
        <f t="shared" si="4"/>
        <v>0</v>
      </c>
      <c r="F39" s="116">
        <f t="shared" si="5"/>
        <v>0</v>
      </c>
      <c r="G39" s="116">
        <f t="shared" si="6"/>
        <v>0</v>
      </c>
      <c r="H39" s="116">
        <f t="shared" si="24"/>
        <v>189979</v>
      </c>
      <c r="I39" s="192"/>
      <c r="J39" s="133">
        <f t="shared" si="7"/>
        <v>694142</v>
      </c>
      <c r="K39" s="120">
        <f>IF($H39=0,0,COUNTIFS(S!$C$9:$C$10,$H39,S!$Z$9:$Z$10,"Go"))</f>
        <v>0</v>
      </c>
      <c r="L39" s="579">
        <f>IF($H39=0,0,SUMIFS(S!$AA$9:$AA$10,S!$C$9:$C$10,$H39,S!$Z$9:$Z$10,"Go"))</f>
        <v>0</v>
      </c>
      <c r="M39" s="120">
        <f>IF('Historical Report'!$M$11="Day",COUNTIFS(T!$M$5:$M$304,$H39,T!$S$5:$S$304,"Go"),IF('Historical Report'!$M$11="Week",COUNTIFS(T!$L$5:$L$304,$H39,T!$S$5:$S$304,"Go"),IF('Historical Report'!$M$11="Month",COUNTIFS(T!$K$5:$K$304,$H39,T!$S$5:$S$304,"Go"),IF('Historical Report'!$M$11="Quarter",COUNTIFS(T!$J$5:$J$304,$H39,T!$S$5:$S$304,"Go"),IF('Historical Report'!$M$11="Year",COUNTIFS(T!$I$5:$I$304,$H39,T!$S$5:$S$304,"Go"),0)))))</f>
        <v>0</v>
      </c>
      <c r="N39" s="121">
        <f>IF('Historical Report'!$M$11="Day",SUMIFS(T!$R$5:$R$304,T!$M$5:$M$304,$H39,T!S$5:S$304,"Go"),IF('Historical Report'!$M$11="Week",SUMIFS(T!$R$5:$R$304,T!$L$5:$L$304,$H39,T!S$5:S$304,"Go"),IF('Historical Report'!$M$11="Month",SUMIFS(T!$R$5:$R$304,T!$K$5:$K$304,$H39,T!S$5:S$304,"Go"),IF('Historical Report'!$M$11="Quarter",SUMIFS(T!$R$5:$R$304,T!$J$5:$J$304,$H39,T!S$5:S$304,"Go"),IF('Historical Report'!$M$11="Year",SUMIFS(T!$R$5:$R$304,T!$I$5:$I$304,$H39,T!S$5:S$304,"Go"),0)))))</f>
        <v>0</v>
      </c>
      <c r="O39" s="122">
        <f t="shared" si="13"/>
        <v>0</v>
      </c>
      <c r="P39" s="123">
        <f>IF('Historical Report'!$M$11="Day",COUNTIFS(T!$M$5:$M$304,$H39),IF('Historical Report'!$M$11="Week",COUNTIFS(T!$L$5:$L$304,$H39),IF('Historical Report'!$M$11="Month",COUNTIFS(T!$K$5:$K$304,$H39),IF('Historical Report'!$M$11="Quarter",COUNTIFS(T!$J$5:$J$304,$H39),IF('Historical Report'!$M$11="Year",COUNTIFS(T!$I$5:$I$304,$H39),0)))))</f>
        <v>0</v>
      </c>
      <c r="Q39" s="121">
        <f>IF('Historical Report'!$M$11="Day",SUMIFS(T!$R$5:$R$304,T!$M$5:$M$304,$H39),IF('Historical Report'!$M$11="Week",SUMIFS(T!$R$5:$R$304,T!$L$5:$L$304,$H39),IF('Historical Report'!$M$11="Month",SUMIFS(T!$R$5:$R$304,T!$K$5:$K$304,$H39),IF('Historical Report'!$M$11="Quarter",SUMIFS(T!$R$5:$R$304,T!$J$5:$J$304,$H39),IF('Historical Report'!$M$11="Year",SUMIFS(T!$R$5:$R$304,T!$I$5:$I$304,$H39),0)))))</f>
        <v>0</v>
      </c>
      <c r="R39" s="121">
        <f t="shared" si="14"/>
        <v>0</v>
      </c>
      <c r="S39" s="557">
        <f t="shared" si="15"/>
        <v>0</v>
      </c>
      <c r="T39" s="123">
        <f>IF($H39=0,0,COUNTIF(Q!$I$9:$I$10,$H39))</f>
        <v>0</v>
      </c>
      <c r="U39" s="119">
        <f>IF($H39=0,0,SUMIFS(Q!$AA$9:$AA$10,Q!$I$9:$I$10,$H39))</f>
        <v>0</v>
      </c>
      <c r="V39" s="122">
        <f t="shared" si="27"/>
        <v>0</v>
      </c>
      <c r="W39" s="123">
        <f>IF($H39=0,0,COUNTIF(O!$H$9:$H$10,$H39))</f>
        <v>0</v>
      </c>
      <c r="X39" s="119">
        <f>IF($H39=0,0,SUMIFS(O!$AA$9:$AA$10,O!$H$9:$H$10,$H39))</f>
        <v>0</v>
      </c>
      <c r="Y39" s="577">
        <f t="shared" si="28"/>
        <v>0</v>
      </c>
      <c r="Z39" s="222"/>
      <c r="AA39" s="584"/>
      <c r="AB39" s="222"/>
      <c r="AC39" s="709"/>
      <c r="AD39" s="709"/>
      <c r="AE39" s="709"/>
      <c r="AF39" s="709"/>
      <c r="AG39" s="709"/>
      <c r="AH39" s="709"/>
      <c r="AI39" s="709"/>
      <c r="AJ39" s="709"/>
      <c r="AK39" s="709"/>
      <c r="AL39" s="709"/>
      <c r="AM39" s="709"/>
      <c r="AN39" s="709"/>
      <c r="AO39" s="709"/>
      <c r="AP39" s="709"/>
      <c r="AQ39" s="222"/>
      <c r="AR39" s="709"/>
      <c r="AS39" s="709"/>
      <c r="AT39" s="709"/>
      <c r="AU39" s="709"/>
      <c r="AV39" s="709"/>
      <c r="AW39" s="709"/>
      <c r="AX39" s="709"/>
      <c r="AY39" s="709"/>
      <c r="AZ39" s="709"/>
      <c r="BA39" s="709"/>
      <c r="BB39" s="709"/>
      <c r="BC39" s="709"/>
      <c r="BD39" s="223"/>
      <c r="BE39" s="227"/>
    </row>
    <row r="40" spans="1:57" ht="12.75" customHeight="1" thickBot="1" x14ac:dyDescent="0.25">
      <c r="A40" s="196">
        <f t="shared" si="0"/>
        <v>0</v>
      </c>
      <c r="B40" s="116">
        <v>23</v>
      </c>
      <c r="C40" s="116">
        <f t="shared" si="2"/>
        <v>0</v>
      </c>
      <c r="D40" s="116">
        <f t="shared" si="3"/>
        <v>189978</v>
      </c>
      <c r="E40" s="116">
        <f t="shared" si="4"/>
        <v>0</v>
      </c>
      <c r="F40" s="116">
        <f t="shared" si="5"/>
        <v>0</v>
      </c>
      <c r="G40" s="116">
        <f t="shared" si="6"/>
        <v>0</v>
      </c>
      <c r="H40" s="116">
        <f t="shared" si="24"/>
        <v>189978</v>
      </c>
      <c r="I40" s="192"/>
      <c r="J40" s="133">
        <f t="shared" si="7"/>
        <v>694135</v>
      </c>
      <c r="K40" s="120">
        <f>IF($H40=0,0,COUNTIFS(S!$C$9:$C$10,$H40,S!$Z$9:$Z$10,"Go"))</f>
        <v>0</v>
      </c>
      <c r="L40" s="579">
        <f>IF($H40=0,0,SUMIFS(S!$AA$9:$AA$10,S!$C$9:$C$10,$H40,S!$Z$9:$Z$10,"Go"))</f>
        <v>0</v>
      </c>
      <c r="M40" s="120">
        <f>IF('Historical Report'!$M$11="Day",COUNTIFS(T!$M$5:$M$304,$H40,T!$S$5:$S$304,"Go"),IF('Historical Report'!$M$11="Week",COUNTIFS(T!$L$5:$L$304,$H40,T!$S$5:$S$304,"Go"),IF('Historical Report'!$M$11="Month",COUNTIFS(T!$K$5:$K$304,$H40,T!$S$5:$S$304,"Go"),IF('Historical Report'!$M$11="Quarter",COUNTIFS(T!$J$5:$J$304,$H40,T!$S$5:$S$304,"Go"),IF('Historical Report'!$M$11="Year",COUNTIFS(T!$I$5:$I$304,$H40,T!$S$5:$S$304,"Go"),0)))))</f>
        <v>0</v>
      </c>
      <c r="N40" s="121">
        <f>IF('Historical Report'!$M$11="Day",SUMIFS(T!$R$5:$R$304,T!$M$5:$M$304,$H40,T!S$5:S$304,"Go"),IF('Historical Report'!$M$11="Week",SUMIFS(T!$R$5:$R$304,T!$L$5:$L$304,$H40,T!S$5:S$304,"Go"),IF('Historical Report'!$M$11="Month",SUMIFS(T!$R$5:$R$304,T!$K$5:$K$304,$H40,T!S$5:S$304,"Go"),IF('Historical Report'!$M$11="Quarter",SUMIFS(T!$R$5:$R$304,T!$J$5:$J$304,$H40,T!S$5:S$304,"Go"),IF('Historical Report'!$M$11="Year",SUMIFS(T!$R$5:$R$304,T!$I$5:$I$304,$H40,T!S$5:S$304,"Go"),0)))))</f>
        <v>0</v>
      </c>
      <c r="O40" s="122">
        <f t="shared" si="13"/>
        <v>0</v>
      </c>
      <c r="P40" s="123">
        <f>IF('Historical Report'!$M$11="Day",COUNTIFS(T!$M$5:$M$304,$H40),IF('Historical Report'!$M$11="Week",COUNTIFS(T!$L$5:$L$304,$H40),IF('Historical Report'!$M$11="Month",COUNTIFS(T!$K$5:$K$304,$H40),IF('Historical Report'!$M$11="Quarter",COUNTIFS(T!$J$5:$J$304,$H40),IF('Historical Report'!$M$11="Year",COUNTIFS(T!$I$5:$I$304,$H40),0)))))</f>
        <v>0</v>
      </c>
      <c r="Q40" s="121">
        <f>IF('Historical Report'!$M$11="Day",SUMIFS(T!$R$5:$R$304,T!$M$5:$M$304,$H40),IF('Historical Report'!$M$11="Week",SUMIFS(T!$R$5:$R$304,T!$L$5:$L$304,$H40),IF('Historical Report'!$M$11="Month",SUMIFS(T!$R$5:$R$304,T!$K$5:$K$304,$H40),IF('Historical Report'!$M$11="Quarter",SUMIFS(T!$R$5:$R$304,T!$J$5:$J$304,$H40),IF('Historical Report'!$M$11="Year",SUMIFS(T!$R$5:$R$304,T!$I$5:$I$304,$H40),0)))))</f>
        <v>0</v>
      </c>
      <c r="R40" s="121">
        <f t="shared" si="14"/>
        <v>0</v>
      </c>
      <c r="S40" s="557">
        <f t="shared" si="15"/>
        <v>0</v>
      </c>
      <c r="T40" s="123">
        <f>IF($H40=0,0,COUNTIF(Q!$I$9:$I$10,$H40))</f>
        <v>0</v>
      </c>
      <c r="U40" s="119">
        <f>IF($H40=0,0,SUMIFS(Q!$AA$9:$AA$10,Q!$I$9:$I$10,$H40))</f>
        <v>0</v>
      </c>
      <c r="V40" s="122">
        <f t="shared" si="27"/>
        <v>0</v>
      </c>
      <c r="W40" s="123">
        <f>IF($H40=0,0,COUNTIF(O!$H$9:$H$10,$H40))</f>
        <v>0</v>
      </c>
      <c r="X40" s="119">
        <f>IF($H40=0,0,SUMIFS(O!$AA$9:$AA$10,O!$H$9:$H$10,$H40))</f>
        <v>0</v>
      </c>
      <c r="Y40" s="577">
        <f t="shared" si="28"/>
        <v>0</v>
      </c>
      <c r="Z40" s="222"/>
      <c r="AA40" s="584"/>
      <c r="AB40" s="222"/>
      <c r="AC40" s="222"/>
      <c r="AD40" s="222"/>
      <c r="AE40" s="222"/>
      <c r="AF40" s="222"/>
      <c r="AG40" s="222"/>
      <c r="AH40" s="222"/>
      <c r="AI40" s="222"/>
      <c r="AJ40" s="222"/>
      <c r="AK40" s="222"/>
      <c r="AL40" s="222"/>
      <c r="AM40" s="222"/>
      <c r="AN40" s="222"/>
      <c r="AO40" s="222"/>
      <c r="AP40" s="222"/>
      <c r="AQ40" s="222"/>
      <c r="AR40" s="710" t="s">
        <v>332</v>
      </c>
      <c r="AS40" s="711"/>
      <c r="AT40" s="711" t="s">
        <v>331</v>
      </c>
      <c r="AU40" s="711"/>
      <c r="AV40" s="711" t="s">
        <v>330</v>
      </c>
      <c r="AW40" s="711"/>
      <c r="AX40" s="711"/>
      <c r="AY40" s="619" t="s">
        <v>292</v>
      </c>
      <c r="AZ40" s="711" t="s">
        <v>242</v>
      </c>
      <c r="BA40" s="711"/>
      <c r="BB40" s="711" t="s">
        <v>191</v>
      </c>
      <c r="BC40" s="712"/>
      <c r="BD40" s="223"/>
      <c r="BE40" s="227"/>
    </row>
    <row r="41" spans="1:57" ht="12.75" customHeight="1" x14ac:dyDescent="0.2">
      <c r="A41" s="196">
        <f t="shared" si="0"/>
        <v>0</v>
      </c>
      <c r="B41" s="116">
        <v>24</v>
      </c>
      <c r="C41" s="116">
        <f t="shared" si="2"/>
        <v>0</v>
      </c>
      <c r="D41" s="116">
        <f t="shared" si="3"/>
        <v>189977</v>
      </c>
      <c r="E41" s="116">
        <f t="shared" si="4"/>
        <v>0</v>
      </c>
      <c r="F41" s="116">
        <f t="shared" si="5"/>
        <v>0</v>
      </c>
      <c r="G41" s="116">
        <f t="shared" si="6"/>
        <v>0</v>
      </c>
      <c r="H41" s="116">
        <f t="shared" si="24"/>
        <v>189977</v>
      </c>
      <c r="I41" s="192"/>
      <c r="J41" s="133">
        <f t="shared" si="7"/>
        <v>694128</v>
      </c>
      <c r="K41" s="120">
        <f>IF($H41=0,0,COUNTIFS(S!$C$9:$C$10,$H41,S!$Z$9:$Z$10,"Go"))</f>
        <v>0</v>
      </c>
      <c r="L41" s="579">
        <f>IF($H41=0,0,SUMIFS(S!$AA$9:$AA$10,S!$C$9:$C$10,$H41,S!$Z$9:$Z$10,"Go"))</f>
        <v>0</v>
      </c>
      <c r="M41" s="120">
        <f>IF('Historical Report'!$M$11="Day",COUNTIFS(T!$M$5:$M$304,$H41,T!$S$5:$S$304,"Go"),IF('Historical Report'!$M$11="Week",COUNTIFS(T!$L$5:$L$304,$H41,T!$S$5:$S$304,"Go"),IF('Historical Report'!$M$11="Month",COUNTIFS(T!$K$5:$K$304,$H41,T!$S$5:$S$304,"Go"),IF('Historical Report'!$M$11="Quarter",COUNTIFS(T!$J$5:$J$304,$H41,T!$S$5:$S$304,"Go"),IF('Historical Report'!$M$11="Year",COUNTIFS(T!$I$5:$I$304,$H41,T!$S$5:$S$304,"Go"),0)))))</f>
        <v>0</v>
      </c>
      <c r="N41" s="121">
        <f>IF('Historical Report'!$M$11="Day",SUMIFS(T!$R$5:$R$304,T!$M$5:$M$304,$H41,T!S$5:S$304,"Go"),IF('Historical Report'!$M$11="Week",SUMIFS(T!$R$5:$R$304,T!$L$5:$L$304,$H41,T!S$5:S$304,"Go"),IF('Historical Report'!$M$11="Month",SUMIFS(T!$R$5:$R$304,T!$K$5:$K$304,$H41,T!S$5:S$304,"Go"),IF('Historical Report'!$M$11="Quarter",SUMIFS(T!$R$5:$R$304,T!$J$5:$J$304,$H41,T!S$5:S$304,"Go"),IF('Historical Report'!$M$11="Year",SUMIFS(T!$R$5:$R$304,T!$I$5:$I$304,$H41,T!S$5:S$304,"Go"),0)))))</f>
        <v>0</v>
      </c>
      <c r="O41" s="122">
        <f t="shared" si="13"/>
        <v>0</v>
      </c>
      <c r="P41" s="123">
        <f>IF('Historical Report'!$M$11="Day",COUNTIFS(T!$M$5:$M$304,$H41),IF('Historical Report'!$M$11="Week",COUNTIFS(T!$L$5:$L$304,$H41),IF('Historical Report'!$M$11="Month",COUNTIFS(T!$K$5:$K$304,$H41),IF('Historical Report'!$M$11="Quarter",COUNTIFS(T!$J$5:$J$304,$H41),IF('Historical Report'!$M$11="Year",COUNTIFS(T!$I$5:$I$304,$H41),0)))))</f>
        <v>0</v>
      </c>
      <c r="Q41" s="121">
        <f>IF('Historical Report'!$M$11="Day",SUMIFS(T!$R$5:$R$304,T!$M$5:$M$304,$H41),IF('Historical Report'!$M$11="Week",SUMIFS(T!$R$5:$R$304,T!$L$5:$L$304,$H41),IF('Historical Report'!$M$11="Month",SUMIFS(T!$R$5:$R$304,T!$K$5:$K$304,$H41),IF('Historical Report'!$M$11="Quarter",SUMIFS(T!$R$5:$R$304,T!$J$5:$J$304,$H41),IF('Historical Report'!$M$11="Year",SUMIFS(T!$R$5:$R$304,T!$I$5:$I$304,$H41),0)))))</f>
        <v>0</v>
      </c>
      <c r="R41" s="121">
        <f t="shared" si="14"/>
        <v>0</v>
      </c>
      <c r="S41" s="557">
        <f t="shared" si="15"/>
        <v>0</v>
      </c>
      <c r="T41" s="123">
        <f>IF($H41=0,0,COUNTIF(Q!$I$9:$I$10,$H41))</f>
        <v>0</v>
      </c>
      <c r="U41" s="119">
        <f>IF($H41=0,0,SUMIFS(Q!$AA$9:$AA$10,Q!$I$9:$I$10,$H41))</f>
        <v>0</v>
      </c>
      <c r="V41" s="122">
        <f t="shared" si="27"/>
        <v>0</v>
      </c>
      <c r="W41" s="123">
        <f>IF($H41=0,0,COUNTIF(O!$H$9:$H$10,$H41))</f>
        <v>0</v>
      </c>
      <c r="X41" s="119">
        <f>IF($H41=0,0,SUMIFS(O!$AA$9:$AA$10,O!$H$9:$H$10,$H41))</f>
        <v>0</v>
      </c>
      <c r="Y41" s="577">
        <f t="shared" si="28"/>
        <v>0</v>
      </c>
      <c r="Z41" s="222"/>
      <c r="AA41" s="584"/>
      <c r="AB41" s="222"/>
      <c r="AC41" s="222"/>
      <c r="AD41" s="222"/>
      <c r="AE41" s="222"/>
      <c r="AF41" s="222"/>
      <c r="AG41" s="222"/>
      <c r="AH41" s="222"/>
      <c r="AI41" s="222"/>
      <c r="AJ41" s="222"/>
      <c r="AK41" s="222"/>
      <c r="AL41" s="222"/>
      <c r="AM41" s="222"/>
      <c r="AN41" s="222"/>
      <c r="AO41" s="222"/>
      <c r="AP41" s="222"/>
      <c r="AQ41" s="614">
        <v>1</v>
      </c>
      <c r="AR41" s="698" t="str">
        <f>IF(ISNA(VLOOKUP($AQ41,S!$A$9:$AF$10,17,FALSE)),"",VLOOKUP($AQ41,S!$A$9:$AF$10,17,FALSE))</f>
        <v/>
      </c>
      <c r="AS41" s="699"/>
      <c r="AT41" s="700" t="str">
        <f>IF(ISNA(VLOOKUP($AQ41,S!$A$9:$AF$10,27,FALSE)),"",VLOOKUP($AQ41,S!$A$9:$AF$10,27,FALSE))</f>
        <v/>
      </c>
      <c r="AU41" s="701"/>
      <c r="AV41" s="702" t="str">
        <f>IF(ISNA(VLOOKUP($AQ41,S!$A$9:$AF$10,24,FALSE)),"",VLOOKUP($AQ41,S!$A$9:$AF$10,24,FALSE))</f>
        <v/>
      </c>
      <c r="AW41" s="703"/>
      <c r="AX41" s="704"/>
      <c r="AY41" s="618" t="str">
        <f>IF(ISNA(VLOOKUP($AQ41,S!$A$9:$AF$10,25,FALSE)),"",VLOOKUP($AQ41,S!$A$9:$AF$10,25,FALSE))</f>
        <v/>
      </c>
      <c r="AZ41" s="705" t="str">
        <f>IF(ISNA(VLOOKUP($AQ41,S!$A$9:$AF$10,31,FALSE)),"",VLOOKUP($AQ41,S!$A$9:$AF$10,31,FALSE))</f>
        <v/>
      </c>
      <c r="BA41" s="706"/>
      <c r="BB41" s="707" t="str">
        <f>IF(ISNA(VLOOKUP($AQ41,S!$A$9:$AF$10,32,FALSE)),"",VLOOKUP($AQ41,S!$A$9:$AF$10,32,FALSE))</f>
        <v/>
      </c>
      <c r="BC41" s="708"/>
      <c r="BD41" s="223"/>
      <c r="BE41" s="227"/>
    </row>
    <row r="42" spans="1:57" ht="12.75" customHeight="1" x14ac:dyDescent="0.2">
      <c r="A42" s="196">
        <f t="shared" si="0"/>
        <v>0</v>
      </c>
      <c r="B42" s="116">
        <v>25</v>
      </c>
      <c r="C42" s="116">
        <f t="shared" si="2"/>
        <v>0</v>
      </c>
      <c r="D42" s="116">
        <f t="shared" si="3"/>
        <v>189976</v>
      </c>
      <c r="E42" s="116">
        <f t="shared" si="4"/>
        <v>0</v>
      </c>
      <c r="F42" s="116">
        <f t="shared" si="5"/>
        <v>0</v>
      </c>
      <c r="G42" s="116">
        <f t="shared" si="6"/>
        <v>0</v>
      </c>
      <c r="H42" s="116">
        <f t="shared" si="24"/>
        <v>189976</v>
      </c>
      <c r="I42" s="192"/>
      <c r="J42" s="133">
        <f t="shared" si="7"/>
        <v>694121</v>
      </c>
      <c r="K42" s="120">
        <f>IF($H42=0,0,COUNTIFS(S!$C$9:$C$10,$H42,S!$Z$9:$Z$10,"Go"))</f>
        <v>0</v>
      </c>
      <c r="L42" s="579">
        <f>IF($H42=0,0,SUMIFS(S!$AA$9:$AA$10,S!$C$9:$C$10,$H42,S!$Z$9:$Z$10,"Go"))</f>
        <v>0</v>
      </c>
      <c r="M42" s="120">
        <f>IF('Historical Report'!$M$11="Day",COUNTIFS(T!$M$5:$M$304,$H42,T!$S$5:$S$304,"Go"),IF('Historical Report'!$M$11="Week",COUNTIFS(T!$L$5:$L$304,$H42,T!$S$5:$S$304,"Go"),IF('Historical Report'!$M$11="Month",COUNTIFS(T!$K$5:$K$304,$H42,T!$S$5:$S$304,"Go"),IF('Historical Report'!$M$11="Quarter",COUNTIFS(T!$J$5:$J$304,$H42,T!$S$5:$S$304,"Go"),IF('Historical Report'!$M$11="Year",COUNTIFS(T!$I$5:$I$304,$H42,T!$S$5:$S$304,"Go"),0)))))</f>
        <v>0</v>
      </c>
      <c r="N42" s="121">
        <f>IF('Historical Report'!$M$11="Day",SUMIFS(T!$R$5:$R$304,T!$M$5:$M$304,$H42,T!S$5:S$304,"Go"),IF('Historical Report'!$M$11="Week",SUMIFS(T!$R$5:$R$304,T!$L$5:$L$304,$H42,T!S$5:S$304,"Go"),IF('Historical Report'!$M$11="Month",SUMIFS(T!$R$5:$R$304,T!$K$5:$K$304,$H42,T!S$5:S$304,"Go"),IF('Historical Report'!$M$11="Quarter",SUMIFS(T!$R$5:$R$304,T!$J$5:$J$304,$H42,T!S$5:S$304,"Go"),IF('Historical Report'!$M$11="Year",SUMIFS(T!$R$5:$R$304,T!$I$5:$I$304,$H42,T!S$5:S$304,"Go"),0)))))</f>
        <v>0</v>
      </c>
      <c r="O42" s="122">
        <f t="shared" si="13"/>
        <v>0</v>
      </c>
      <c r="P42" s="123">
        <f>IF('Historical Report'!$M$11="Day",COUNTIFS(T!$M$5:$M$304,$H42),IF('Historical Report'!$M$11="Week",COUNTIFS(T!$L$5:$L$304,$H42),IF('Historical Report'!$M$11="Month",COUNTIFS(T!$K$5:$K$304,$H42),IF('Historical Report'!$M$11="Quarter",COUNTIFS(T!$J$5:$J$304,$H42),IF('Historical Report'!$M$11="Year",COUNTIFS(T!$I$5:$I$304,$H42),0)))))</f>
        <v>0</v>
      </c>
      <c r="Q42" s="121">
        <f>IF('Historical Report'!$M$11="Day",SUMIFS(T!$R$5:$R$304,T!$M$5:$M$304,$H42),IF('Historical Report'!$M$11="Week",SUMIFS(T!$R$5:$R$304,T!$L$5:$L$304,$H42),IF('Historical Report'!$M$11="Month",SUMIFS(T!$R$5:$R$304,T!$K$5:$K$304,$H42),IF('Historical Report'!$M$11="Quarter",SUMIFS(T!$R$5:$R$304,T!$J$5:$J$304,$H42),IF('Historical Report'!$M$11="Year",SUMIFS(T!$R$5:$R$304,T!$I$5:$I$304,$H42),0)))))</f>
        <v>0</v>
      </c>
      <c r="R42" s="121">
        <f t="shared" si="14"/>
        <v>0</v>
      </c>
      <c r="S42" s="557">
        <f t="shared" si="15"/>
        <v>0</v>
      </c>
      <c r="T42" s="123">
        <f>IF($H42=0,0,COUNTIF(Q!$I$9:$I$10,$H42))</f>
        <v>0</v>
      </c>
      <c r="U42" s="119">
        <f>IF($H42=0,0,SUMIFS(Q!$AA$9:$AA$10,Q!$I$9:$I$10,$H42))</f>
        <v>0</v>
      </c>
      <c r="V42" s="122">
        <f t="shared" si="27"/>
        <v>0</v>
      </c>
      <c r="W42" s="123">
        <f>IF($H42=0,0,COUNTIF(O!$H$9:$H$10,$H42))</f>
        <v>0</v>
      </c>
      <c r="X42" s="119">
        <f>IF($H42=0,0,SUMIFS(O!$AA$9:$AA$10,O!$H$9:$H$10,$H42))</f>
        <v>0</v>
      </c>
      <c r="Y42" s="577">
        <f t="shared" si="28"/>
        <v>0</v>
      </c>
      <c r="Z42" s="222"/>
      <c r="AA42" s="584"/>
      <c r="AB42" s="222"/>
      <c r="AC42" s="222"/>
      <c r="AD42" s="222"/>
      <c r="AE42" s="222"/>
      <c r="AF42" s="222"/>
      <c r="AG42" s="222"/>
      <c r="AH42" s="222"/>
      <c r="AI42" s="222"/>
      <c r="AJ42" s="222"/>
      <c r="AK42" s="222"/>
      <c r="AL42" s="222"/>
      <c r="AM42" s="222"/>
      <c r="AN42" s="222"/>
      <c r="AO42" s="222"/>
      <c r="AP42" s="222"/>
      <c r="AQ42" s="614">
        <v>2</v>
      </c>
      <c r="AR42" s="692" t="str">
        <f>IF(ISNA(VLOOKUP($AQ42,S!$A$9:$AF$10,17,FALSE)),"",VLOOKUP($AQ42,S!$A$9:$AF$10,17,FALSE))</f>
        <v/>
      </c>
      <c r="AS42" s="693"/>
      <c r="AT42" s="694" t="str">
        <f>IF(ISNA(VLOOKUP($AQ42,S!$A$9:$AF$10,27,FALSE)),"",VLOOKUP($AQ42,S!$A$9:$AF$10,27,FALSE))</f>
        <v/>
      </c>
      <c r="AU42" s="694"/>
      <c r="AV42" s="695" t="str">
        <f>IF(ISNA(VLOOKUP($AQ42,S!$A$9:$AF$10,24,FALSE)),"",VLOOKUP($AQ42,S!$A$9:$AF$10,24,FALSE))</f>
        <v/>
      </c>
      <c r="AW42" s="695"/>
      <c r="AX42" s="695"/>
      <c r="AY42" s="616" t="str">
        <f>IF(ISNA(VLOOKUP($AQ42,S!$A$9:$AF$10,25,FALSE)),"",VLOOKUP($AQ42,S!$A$9:$AF$10,25,FALSE))</f>
        <v/>
      </c>
      <c r="AZ42" s="696" t="str">
        <f>IF(ISNA(VLOOKUP($AQ42,S!$A$9:$AF$10,31,FALSE)),"",VLOOKUP($AQ42,S!$A$9:$AF$10,31,FALSE))</f>
        <v/>
      </c>
      <c r="BA42" s="696"/>
      <c r="BB42" s="696" t="str">
        <f>IF(ISNA(VLOOKUP($AQ42,S!$A$9:$AF$10,32,FALSE)),"",VLOOKUP($AQ42,S!$A$9:$AF$10,32,FALSE))</f>
        <v/>
      </c>
      <c r="BC42" s="697"/>
      <c r="BD42" s="223"/>
      <c r="BE42" s="227"/>
    </row>
    <row r="43" spans="1:57" ht="12.75" customHeight="1" x14ac:dyDescent="0.2">
      <c r="A43" s="196">
        <f t="shared" si="0"/>
        <v>0</v>
      </c>
      <c r="B43" s="116">
        <v>26</v>
      </c>
      <c r="C43" s="116">
        <f t="shared" si="2"/>
        <v>0</v>
      </c>
      <c r="D43" s="116">
        <f t="shared" si="3"/>
        <v>189975</v>
      </c>
      <c r="E43" s="116">
        <f t="shared" si="4"/>
        <v>0</v>
      </c>
      <c r="F43" s="116">
        <f t="shared" si="5"/>
        <v>0</v>
      </c>
      <c r="G43" s="116">
        <f t="shared" si="6"/>
        <v>0</v>
      </c>
      <c r="H43" s="116">
        <f t="shared" si="24"/>
        <v>189975</v>
      </c>
      <c r="I43" s="192"/>
      <c r="J43" s="133">
        <f t="shared" si="7"/>
        <v>694114</v>
      </c>
      <c r="K43" s="120">
        <f>IF($H43=0,0,COUNTIFS(S!$C$9:$C$10,$H43,S!$Z$9:$Z$10,"Go"))</f>
        <v>0</v>
      </c>
      <c r="L43" s="579">
        <f>IF($H43=0,0,SUMIFS(S!$AA$9:$AA$10,S!$C$9:$C$10,$H43,S!$Z$9:$Z$10,"Go"))</f>
        <v>0</v>
      </c>
      <c r="M43" s="120">
        <f>IF('Historical Report'!$M$11="Day",COUNTIFS(T!$M$5:$M$304,$H43,T!$S$5:$S$304,"Go"),IF('Historical Report'!$M$11="Week",COUNTIFS(T!$L$5:$L$304,$H43,T!$S$5:$S$304,"Go"),IF('Historical Report'!$M$11="Month",COUNTIFS(T!$K$5:$K$304,$H43,T!$S$5:$S$304,"Go"),IF('Historical Report'!$M$11="Quarter",COUNTIFS(T!$J$5:$J$304,$H43,T!$S$5:$S$304,"Go"),IF('Historical Report'!$M$11="Year",COUNTIFS(T!$I$5:$I$304,$H43,T!$S$5:$S$304,"Go"),0)))))</f>
        <v>0</v>
      </c>
      <c r="N43" s="121">
        <f>IF('Historical Report'!$M$11="Day",SUMIFS(T!$R$5:$R$304,T!$M$5:$M$304,$H43,T!S$5:S$304,"Go"),IF('Historical Report'!$M$11="Week",SUMIFS(T!$R$5:$R$304,T!$L$5:$L$304,$H43,T!S$5:S$304,"Go"),IF('Historical Report'!$M$11="Month",SUMIFS(T!$R$5:$R$304,T!$K$5:$K$304,$H43,T!S$5:S$304,"Go"),IF('Historical Report'!$M$11="Quarter",SUMIFS(T!$R$5:$R$304,T!$J$5:$J$304,$H43,T!S$5:S$304,"Go"),IF('Historical Report'!$M$11="Year",SUMIFS(T!$R$5:$R$304,T!$I$5:$I$304,$H43,T!S$5:S$304,"Go"),0)))))</f>
        <v>0</v>
      </c>
      <c r="O43" s="122">
        <f t="shared" si="13"/>
        <v>0</v>
      </c>
      <c r="P43" s="123">
        <f>IF('Historical Report'!$M$11="Day",COUNTIFS(T!$M$5:$M$304,$H43),IF('Historical Report'!$M$11="Week",COUNTIFS(T!$L$5:$L$304,$H43),IF('Historical Report'!$M$11="Month",COUNTIFS(T!$K$5:$K$304,$H43),IF('Historical Report'!$M$11="Quarter",COUNTIFS(T!$J$5:$J$304,$H43),IF('Historical Report'!$M$11="Year",COUNTIFS(T!$I$5:$I$304,$H43),0)))))</f>
        <v>0</v>
      </c>
      <c r="Q43" s="121">
        <f>IF('Historical Report'!$M$11="Day",SUMIFS(T!$R$5:$R$304,T!$M$5:$M$304,$H43),IF('Historical Report'!$M$11="Week",SUMIFS(T!$R$5:$R$304,T!$L$5:$L$304,$H43),IF('Historical Report'!$M$11="Month",SUMIFS(T!$R$5:$R$304,T!$K$5:$K$304,$H43),IF('Historical Report'!$M$11="Quarter",SUMIFS(T!$R$5:$R$304,T!$J$5:$J$304,$H43),IF('Historical Report'!$M$11="Year",SUMIFS(T!$R$5:$R$304,T!$I$5:$I$304,$H43),0)))))</f>
        <v>0</v>
      </c>
      <c r="R43" s="121">
        <f t="shared" si="14"/>
        <v>0</v>
      </c>
      <c r="S43" s="557">
        <f t="shared" si="15"/>
        <v>0</v>
      </c>
      <c r="T43" s="123">
        <f>IF($H43=0,0,COUNTIF(Q!$I$9:$I$10,$H43))</f>
        <v>0</v>
      </c>
      <c r="U43" s="119">
        <f>IF($H43=0,0,SUMIFS(Q!$AA$9:$AA$10,Q!$I$9:$I$10,$H43))</f>
        <v>0</v>
      </c>
      <c r="V43" s="122">
        <f t="shared" si="27"/>
        <v>0</v>
      </c>
      <c r="W43" s="123">
        <f>IF($H43=0,0,COUNTIF(O!$H$9:$H$10,$H43))</f>
        <v>0</v>
      </c>
      <c r="X43" s="119">
        <f>IF($H43=0,0,SUMIFS(O!$AA$9:$AA$10,O!$H$9:$H$10,$H43))</f>
        <v>0</v>
      </c>
      <c r="Y43" s="577">
        <f t="shared" si="28"/>
        <v>0</v>
      </c>
      <c r="Z43" s="222"/>
      <c r="AA43" s="584"/>
      <c r="AB43" s="222"/>
      <c r="AC43" s="222"/>
      <c r="AD43" s="222"/>
      <c r="AE43" s="222"/>
      <c r="AF43" s="222"/>
      <c r="AG43" s="222"/>
      <c r="AH43" s="222"/>
      <c r="AI43" s="222"/>
      <c r="AJ43" s="222"/>
      <c r="AK43" s="222"/>
      <c r="AL43" s="222"/>
      <c r="AM43" s="222"/>
      <c r="AN43" s="222"/>
      <c r="AO43" s="222"/>
      <c r="AP43" s="222"/>
      <c r="AQ43" s="614">
        <v>3</v>
      </c>
      <c r="AR43" s="692" t="str">
        <f>IF(ISNA(VLOOKUP($AQ43,S!$A$9:$AF$10,17,FALSE)),"",VLOOKUP($AQ43,S!$A$9:$AF$10,17,FALSE))</f>
        <v/>
      </c>
      <c r="AS43" s="693"/>
      <c r="AT43" s="694" t="str">
        <f>IF(ISNA(VLOOKUP($AQ43,S!$A$9:$AF$10,27,FALSE)),"",VLOOKUP($AQ43,S!$A$9:$AF$10,27,FALSE))</f>
        <v/>
      </c>
      <c r="AU43" s="694"/>
      <c r="AV43" s="695" t="str">
        <f>IF(ISNA(VLOOKUP($AQ43,S!$A$9:$AF$10,24,FALSE)),"",VLOOKUP($AQ43,S!$A$9:$AF$10,24,FALSE))</f>
        <v/>
      </c>
      <c r="AW43" s="695"/>
      <c r="AX43" s="695"/>
      <c r="AY43" s="616" t="str">
        <f>IF(ISNA(VLOOKUP($AQ43,S!$A$9:$AF$10,25,FALSE)),"",VLOOKUP($AQ43,S!$A$9:$AF$10,25,FALSE))</f>
        <v/>
      </c>
      <c r="AZ43" s="696" t="str">
        <f>IF(ISNA(VLOOKUP($AQ43,S!$A$9:$AF$10,31,FALSE)),"",VLOOKUP($AQ43,S!$A$9:$AF$10,31,FALSE))</f>
        <v/>
      </c>
      <c r="BA43" s="696"/>
      <c r="BB43" s="696" t="str">
        <f>IF(ISNA(VLOOKUP($AQ43,S!$A$9:$AF$10,32,FALSE)),"",VLOOKUP($AQ43,S!$A$9:$AF$10,32,FALSE))</f>
        <v/>
      </c>
      <c r="BC43" s="697"/>
      <c r="BD43" s="223"/>
      <c r="BE43" s="227"/>
    </row>
    <row r="44" spans="1:57" ht="12.75" customHeight="1" x14ac:dyDescent="0.2">
      <c r="A44" s="196">
        <f t="shared" si="0"/>
        <v>0</v>
      </c>
      <c r="B44" s="116">
        <v>27</v>
      </c>
      <c r="C44" s="116">
        <f t="shared" si="2"/>
        <v>0</v>
      </c>
      <c r="D44" s="116">
        <f t="shared" si="3"/>
        <v>189974</v>
      </c>
      <c r="E44" s="116">
        <f t="shared" si="4"/>
        <v>0</v>
      </c>
      <c r="F44" s="116">
        <f t="shared" si="5"/>
        <v>0</v>
      </c>
      <c r="G44" s="116">
        <f t="shared" si="6"/>
        <v>0</v>
      </c>
      <c r="H44" s="116">
        <f t="shared" si="24"/>
        <v>189974</v>
      </c>
      <c r="I44" s="192"/>
      <c r="J44" s="133">
        <f t="shared" si="7"/>
        <v>694107</v>
      </c>
      <c r="K44" s="120">
        <f>IF($H44=0,0,COUNTIFS(S!$C$9:$C$10,$H44,S!$Z$9:$Z$10,"Go"))</f>
        <v>0</v>
      </c>
      <c r="L44" s="579">
        <f>IF($H44=0,0,SUMIFS(S!$AA$9:$AA$10,S!$C$9:$C$10,$H44,S!$Z$9:$Z$10,"Go"))</f>
        <v>0</v>
      </c>
      <c r="M44" s="120">
        <f>IF('Historical Report'!$M$11="Day",COUNTIFS(T!$M$5:$M$304,$H44,T!$S$5:$S$304,"Go"),IF('Historical Report'!$M$11="Week",COUNTIFS(T!$L$5:$L$304,$H44,T!$S$5:$S$304,"Go"),IF('Historical Report'!$M$11="Month",COUNTIFS(T!$K$5:$K$304,$H44,T!$S$5:$S$304,"Go"),IF('Historical Report'!$M$11="Quarter",COUNTIFS(T!$J$5:$J$304,$H44,T!$S$5:$S$304,"Go"),IF('Historical Report'!$M$11="Year",COUNTIFS(T!$I$5:$I$304,$H44,T!$S$5:$S$304,"Go"),0)))))</f>
        <v>0</v>
      </c>
      <c r="N44" s="121">
        <f>IF('Historical Report'!$M$11="Day",SUMIFS(T!$R$5:$R$304,T!$M$5:$M$304,$H44,T!S$5:S$304,"Go"),IF('Historical Report'!$M$11="Week",SUMIFS(T!$R$5:$R$304,T!$L$5:$L$304,$H44,T!S$5:S$304,"Go"),IF('Historical Report'!$M$11="Month",SUMIFS(T!$R$5:$R$304,T!$K$5:$K$304,$H44,T!S$5:S$304,"Go"),IF('Historical Report'!$M$11="Quarter",SUMIFS(T!$R$5:$R$304,T!$J$5:$J$304,$H44,T!S$5:S$304,"Go"),IF('Historical Report'!$M$11="Year",SUMIFS(T!$R$5:$R$304,T!$I$5:$I$304,$H44,T!S$5:S$304,"Go"),0)))))</f>
        <v>0</v>
      </c>
      <c r="O44" s="122">
        <f t="shared" si="13"/>
        <v>0</v>
      </c>
      <c r="P44" s="123">
        <f>IF('Historical Report'!$M$11="Day",COUNTIFS(T!$M$5:$M$304,$H44),IF('Historical Report'!$M$11="Week",COUNTIFS(T!$L$5:$L$304,$H44),IF('Historical Report'!$M$11="Month",COUNTIFS(T!$K$5:$K$304,$H44),IF('Historical Report'!$M$11="Quarter",COUNTIFS(T!$J$5:$J$304,$H44),IF('Historical Report'!$M$11="Year",COUNTIFS(T!$I$5:$I$304,$H44),0)))))</f>
        <v>0</v>
      </c>
      <c r="Q44" s="121">
        <f>IF('Historical Report'!$M$11="Day",SUMIFS(T!$R$5:$R$304,T!$M$5:$M$304,$H44),IF('Historical Report'!$M$11="Week",SUMIFS(T!$R$5:$R$304,T!$L$5:$L$304,$H44),IF('Historical Report'!$M$11="Month",SUMIFS(T!$R$5:$R$304,T!$K$5:$K$304,$H44),IF('Historical Report'!$M$11="Quarter",SUMIFS(T!$R$5:$R$304,T!$J$5:$J$304,$H44),IF('Historical Report'!$M$11="Year",SUMIFS(T!$R$5:$R$304,T!$I$5:$I$304,$H44),0)))))</f>
        <v>0</v>
      </c>
      <c r="R44" s="121">
        <f t="shared" si="14"/>
        <v>0</v>
      </c>
      <c r="S44" s="557">
        <f t="shared" si="15"/>
        <v>0</v>
      </c>
      <c r="T44" s="123">
        <f>IF($H44=0,0,COUNTIF(Q!$I$9:$I$10,$H44))</f>
        <v>0</v>
      </c>
      <c r="U44" s="119">
        <f>IF($H44=0,0,SUMIFS(Q!$AA$9:$AA$10,Q!$I$9:$I$10,$H44))</f>
        <v>0</v>
      </c>
      <c r="V44" s="122">
        <f t="shared" si="27"/>
        <v>0</v>
      </c>
      <c r="W44" s="123">
        <f>IF($H44=0,0,COUNTIF(O!$H$9:$H$10,$H44))</f>
        <v>0</v>
      </c>
      <c r="X44" s="119">
        <f>IF($H44=0,0,SUMIFS(O!$AA$9:$AA$10,O!$H$9:$H$10,$H44))</f>
        <v>0</v>
      </c>
      <c r="Y44" s="577">
        <f t="shared" si="28"/>
        <v>0</v>
      </c>
      <c r="Z44" s="222"/>
      <c r="AA44" s="584"/>
      <c r="AB44" s="222"/>
      <c r="AC44" s="222"/>
      <c r="AD44" s="222"/>
      <c r="AE44" s="222"/>
      <c r="AF44" s="222"/>
      <c r="AG44" s="222"/>
      <c r="AH44" s="222"/>
      <c r="AI44" s="222"/>
      <c r="AJ44" s="222"/>
      <c r="AK44" s="222"/>
      <c r="AL44" s="222"/>
      <c r="AM44" s="222"/>
      <c r="AN44" s="222"/>
      <c r="AO44" s="222"/>
      <c r="AP44" s="222"/>
      <c r="AQ44" s="614">
        <v>4</v>
      </c>
      <c r="AR44" s="692" t="str">
        <f>IF(ISNA(VLOOKUP($AQ44,S!$A$9:$AF$10,17,FALSE)),"",VLOOKUP($AQ44,S!$A$9:$AF$10,17,FALSE))</f>
        <v/>
      </c>
      <c r="AS44" s="693"/>
      <c r="AT44" s="694" t="str">
        <f>IF(ISNA(VLOOKUP($AQ44,S!$A$9:$AF$10,27,FALSE)),"",VLOOKUP($AQ44,S!$A$9:$AF$10,27,FALSE))</f>
        <v/>
      </c>
      <c r="AU44" s="694"/>
      <c r="AV44" s="695" t="str">
        <f>IF(ISNA(VLOOKUP($AQ44,S!$A$9:$AF$10,24,FALSE)),"",VLOOKUP($AQ44,S!$A$9:$AF$10,24,FALSE))</f>
        <v/>
      </c>
      <c r="AW44" s="695"/>
      <c r="AX44" s="695"/>
      <c r="AY44" s="616" t="str">
        <f>IF(ISNA(VLOOKUP($AQ44,S!$A$9:$AF$10,25,FALSE)),"",VLOOKUP($AQ44,S!$A$9:$AF$10,25,FALSE))</f>
        <v/>
      </c>
      <c r="AZ44" s="696" t="str">
        <f>IF(ISNA(VLOOKUP($AQ44,S!$A$9:$AF$10,31,FALSE)),"",VLOOKUP($AQ44,S!$A$9:$AF$10,31,FALSE))</f>
        <v/>
      </c>
      <c r="BA44" s="696"/>
      <c r="BB44" s="696" t="str">
        <f>IF(ISNA(VLOOKUP($AQ44,S!$A$9:$AF$10,32,FALSE)),"",VLOOKUP($AQ44,S!$A$9:$AF$10,32,FALSE))</f>
        <v/>
      </c>
      <c r="BC44" s="697"/>
      <c r="BD44" s="223"/>
      <c r="BE44" s="227"/>
    </row>
    <row r="45" spans="1:57" ht="12.75" customHeight="1" x14ac:dyDescent="0.2">
      <c r="A45" s="196">
        <f t="shared" si="0"/>
        <v>0</v>
      </c>
      <c r="B45" s="116">
        <v>28</v>
      </c>
      <c r="C45" s="116">
        <f t="shared" si="2"/>
        <v>0</v>
      </c>
      <c r="D45" s="116">
        <f t="shared" si="3"/>
        <v>189973</v>
      </c>
      <c r="E45" s="116">
        <f t="shared" si="4"/>
        <v>0</v>
      </c>
      <c r="F45" s="116">
        <f t="shared" si="5"/>
        <v>0</v>
      </c>
      <c r="G45" s="116">
        <f t="shared" si="6"/>
        <v>0</v>
      </c>
      <c r="H45" s="116">
        <f t="shared" si="24"/>
        <v>189973</v>
      </c>
      <c r="I45" s="192"/>
      <c r="J45" s="133">
        <f t="shared" si="7"/>
        <v>694100</v>
      </c>
      <c r="K45" s="120">
        <f>IF($H45=0,0,COUNTIFS(S!$C$9:$C$10,$H45,S!$Z$9:$Z$10,"Go"))</f>
        <v>0</v>
      </c>
      <c r="L45" s="579">
        <f>IF($H45=0,0,SUMIFS(S!$AA$9:$AA$10,S!$C$9:$C$10,$H45,S!$Z$9:$Z$10,"Go"))</f>
        <v>0</v>
      </c>
      <c r="M45" s="120">
        <f>IF('Historical Report'!$M$11="Day",COUNTIFS(T!$M$5:$M$304,$H45,T!$S$5:$S$304,"Go"),IF('Historical Report'!$M$11="Week",COUNTIFS(T!$L$5:$L$304,$H45,T!$S$5:$S$304,"Go"),IF('Historical Report'!$M$11="Month",COUNTIFS(T!$K$5:$K$304,$H45,T!$S$5:$S$304,"Go"),IF('Historical Report'!$M$11="Quarter",COUNTIFS(T!$J$5:$J$304,$H45,T!$S$5:$S$304,"Go"),IF('Historical Report'!$M$11="Year",COUNTIFS(T!$I$5:$I$304,$H45,T!$S$5:$S$304,"Go"),0)))))</f>
        <v>0</v>
      </c>
      <c r="N45" s="121">
        <f>IF('Historical Report'!$M$11="Day",SUMIFS(T!$R$5:$R$304,T!$M$5:$M$304,$H45,T!S$5:S$304,"Go"),IF('Historical Report'!$M$11="Week",SUMIFS(T!$R$5:$R$304,T!$L$5:$L$304,$H45,T!S$5:S$304,"Go"),IF('Historical Report'!$M$11="Month",SUMIFS(T!$R$5:$R$304,T!$K$5:$K$304,$H45,T!S$5:S$304,"Go"),IF('Historical Report'!$M$11="Quarter",SUMIFS(T!$R$5:$R$304,T!$J$5:$J$304,$H45,T!S$5:S$304,"Go"),IF('Historical Report'!$M$11="Year",SUMIFS(T!$R$5:$R$304,T!$I$5:$I$304,$H45,T!S$5:S$304,"Go"),0)))))</f>
        <v>0</v>
      </c>
      <c r="O45" s="122">
        <f t="shared" si="13"/>
        <v>0</v>
      </c>
      <c r="P45" s="123">
        <f>IF('Historical Report'!$M$11="Day",COUNTIFS(T!$M$5:$M$304,$H45),IF('Historical Report'!$M$11="Week",COUNTIFS(T!$L$5:$L$304,$H45),IF('Historical Report'!$M$11="Month",COUNTIFS(T!$K$5:$K$304,$H45),IF('Historical Report'!$M$11="Quarter",COUNTIFS(T!$J$5:$J$304,$H45),IF('Historical Report'!$M$11="Year",COUNTIFS(T!$I$5:$I$304,$H45),0)))))</f>
        <v>0</v>
      </c>
      <c r="Q45" s="121">
        <f>IF('Historical Report'!$M$11="Day",SUMIFS(T!$R$5:$R$304,T!$M$5:$M$304,$H45),IF('Historical Report'!$M$11="Week",SUMIFS(T!$R$5:$R$304,T!$L$5:$L$304,$H45),IF('Historical Report'!$M$11="Month",SUMIFS(T!$R$5:$R$304,T!$K$5:$K$304,$H45),IF('Historical Report'!$M$11="Quarter",SUMIFS(T!$R$5:$R$304,T!$J$5:$J$304,$H45),IF('Historical Report'!$M$11="Year",SUMIFS(T!$R$5:$R$304,T!$I$5:$I$304,$H45),0)))))</f>
        <v>0</v>
      </c>
      <c r="R45" s="121">
        <f t="shared" si="14"/>
        <v>0</v>
      </c>
      <c r="S45" s="557">
        <f t="shared" si="15"/>
        <v>0</v>
      </c>
      <c r="T45" s="123">
        <f>IF($H45=0,0,COUNTIF(Q!$I$9:$I$10,$H45))</f>
        <v>0</v>
      </c>
      <c r="U45" s="119">
        <f>IF($H45=0,0,SUMIFS(Q!$AA$9:$AA$10,Q!$I$9:$I$10,$H45))</f>
        <v>0</v>
      </c>
      <c r="V45" s="122">
        <f t="shared" si="27"/>
        <v>0</v>
      </c>
      <c r="W45" s="123">
        <f>IF($H45=0,0,COUNTIF(O!$H$9:$H$10,$H45))</f>
        <v>0</v>
      </c>
      <c r="X45" s="119">
        <f>IF($H45=0,0,SUMIFS(O!$AA$9:$AA$10,O!$H$9:$H$10,$H45))</f>
        <v>0</v>
      </c>
      <c r="Y45" s="577">
        <f t="shared" si="28"/>
        <v>0</v>
      </c>
      <c r="Z45" s="222"/>
      <c r="AA45" s="584"/>
      <c r="AB45" s="222"/>
      <c r="AC45" s="222"/>
      <c r="AD45" s="222"/>
      <c r="AE45" s="222"/>
      <c r="AF45" s="222"/>
      <c r="AG45" s="222"/>
      <c r="AH45" s="222"/>
      <c r="AI45" s="222"/>
      <c r="AJ45" s="222"/>
      <c r="AK45" s="222"/>
      <c r="AL45" s="222"/>
      <c r="AM45" s="222"/>
      <c r="AN45" s="222"/>
      <c r="AO45" s="222"/>
      <c r="AP45" s="222"/>
      <c r="AQ45" s="614">
        <v>5</v>
      </c>
      <c r="AR45" s="692" t="str">
        <f>IF(ISNA(VLOOKUP($AQ45,S!$A$9:$AF$10,17,FALSE)),"",VLOOKUP($AQ45,S!$A$9:$AF$10,17,FALSE))</f>
        <v/>
      </c>
      <c r="AS45" s="693"/>
      <c r="AT45" s="694" t="str">
        <f>IF(ISNA(VLOOKUP($AQ45,S!$A$9:$AF$10,27,FALSE)),"",VLOOKUP($AQ45,S!$A$9:$AF$10,27,FALSE))</f>
        <v/>
      </c>
      <c r="AU45" s="694"/>
      <c r="AV45" s="695" t="str">
        <f>IF(ISNA(VLOOKUP($AQ45,S!$A$9:$AF$10,24,FALSE)),"",VLOOKUP($AQ45,S!$A$9:$AF$10,24,FALSE))</f>
        <v/>
      </c>
      <c r="AW45" s="695"/>
      <c r="AX45" s="695"/>
      <c r="AY45" s="616" t="str">
        <f>IF(ISNA(VLOOKUP($AQ45,S!$A$9:$AF$10,25,FALSE)),"",VLOOKUP($AQ45,S!$A$9:$AF$10,25,FALSE))</f>
        <v/>
      </c>
      <c r="AZ45" s="696" t="str">
        <f>IF(ISNA(VLOOKUP($AQ45,S!$A$9:$AF$10,31,FALSE)),"",VLOOKUP($AQ45,S!$A$9:$AF$10,31,FALSE))</f>
        <v/>
      </c>
      <c r="BA45" s="696"/>
      <c r="BB45" s="696" t="str">
        <f>IF(ISNA(VLOOKUP($AQ45,S!$A$9:$AF$10,32,FALSE)),"",VLOOKUP($AQ45,S!$A$9:$AF$10,32,FALSE))</f>
        <v/>
      </c>
      <c r="BC45" s="697"/>
      <c r="BD45" s="223"/>
      <c r="BE45" s="227"/>
    </row>
    <row r="46" spans="1:57" ht="12.75" customHeight="1" x14ac:dyDescent="0.2">
      <c r="A46" s="196">
        <f t="shared" si="0"/>
        <v>0</v>
      </c>
      <c r="B46" s="116">
        <v>29</v>
      </c>
      <c r="C46" s="116">
        <f t="shared" si="2"/>
        <v>0</v>
      </c>
      <c r="D46" s="116">
        <f t="shared" si="3"/>
        <v>189972</v>
      </c>
      <c r="E46" s="116">
        <f t="shared" si="4"/>
        <v>0</v>
      </c>
      <c r="F46" s="116">
        <f t="shared" si="5"/>
        <v>0</v>
      </c>
      <c r="G46" s="116">
        <f t="shared" si="6"/>
        <v>0</v>
      </c>
      <c r="H46" s="116">
        <f t="shared" si="24"/>
        <v>189972</v>
      </c>
      <c r="I46" s="192"/>
      <c r="J46" s="133">
        <f t="shared" si="7"/>
        <v>694093</v>
      </c>
      <c r="K46" s="120">
        <f>IF($H46=0,0,COUNTIFS(S!$C$9:$C$10,$H46,S!$Z$9:$Z$10,"Go"))</f>
        <v>0</v>
      </c>
      <c r="L46" s="579">
        <f>IF($H46=0,0,SUMIFS(S!$AA$9:$AA$10,S!$C$9:$C$10,$H46,S!$Z$9:$Z$10,"Go"))</f>
        <v>0</v>
      </c>
      <c r="M46" s="120">
        <f>IF('Historical Report'!$M$11="Day",COUNTIFS(T!$M$5:$M$304,$H46,T!$S$5:$S$304,"Go"),IF('Historical Report'!$M$11="Week",COUNTIFS(T!$L$5:$L$304,$H46,T!$S$5:$S$304,"Go"),IF('Historical Report'!$M$11="Month",COUNTIFS(T!$K$5:$K$304,$H46,T!$S$5:$S$304,"Go"),IF('Historical Report'!$M$11="Quarter",COUNTIFS(T!$J$5:$J$304,$H46,T!$S$5:$S$304,"Go"),IF('Historical Report'!$M$11="Year",COUNTIFS(T!$I$5:$I$304,$H46,T!$S$5:$S$304,"Go"),0)))))</f>
        <v>0</v>
      </c>
      <c r="N46" s="121">
        <f>IF('Historical Report'!$M$11="Day",SUMIFS(T!$R$5:$R$304,T!$M$5:$M$304,$H46,T!S$5:S$304,"Go"),IF('Historical Report'!$M$11="Week",SUMIFS(T!$R$5:$R$304,T!$L$5:$L$304,$H46,T!S$5:S$304,"Go"),IF('Historical Report'!$M$11="Month",SUMIFS(T!$R$5:$R$304,T!$K$5:$K$304,$H46,T!S$5:S$304,"Go"),IF('Historical Report'!$M$11="Quarter",SUMIFS(T!$R$5:$R$304,T!$J$5:$J$304,$H46,T!S$5:S$304,"Go"),IF('Historical Report'!$M$11="Year",SUMIFS(T!$R$5:$R$304,T!$I$5:$I$304,$H46,T!S$5:S$304,"Go"),0)))))</f>
        <v>0</v>
      </c>
      <c r="O46" s="122">
        <f t="shared" si="13"/>
        <v>0</v>
      </c>
      <c r="P46" s="123">
        <f>IF('Historical Report'!$M$11="Day",COUNTIFS(T!$M$5:$M$304,$H46),IF('Historical Report'!$M$11="Week",COUNTIFS(T!$L$5:$L$304,$H46),IF('Historical Report'!$M$11="Month",COUNTIFS(T!$K$5:$K$304,$H46),IF('Historical Report'!$M$11="Quarter",COUNTIFS(T!$J$5:$J$304,$H46),IF('Historical Report'!$M$11="Year",COUNTIFS(T!$I$5:$I$304,$H46),0)))))</f>
        <v>0</v>
      </c>
      <c r="Q46" s="121">
        <f>IF('Historical Report'!$M$11="Day",SUMIFS(T!$R$5:$R$304,T!$M$5:$M$304,$H46),IF('Historical Report'!$M$11="Week",SUMIFS(T!$R$5:$R$304,T!$L$5:$L$304,$H46),IF('Historical Report'!$M$11="Month",SUMIFS(T!$R$5:$R$304,T!$K$5:$K$304,$H46),IF('Historical Report'!$M$11="Quarter",SUMIFS(T!$R$5:$R$304,T!$J$5:$J$304,$H46),IF('Historical Report'!$M$11="Year",SUMIFS(T!$R$5:$R$304,T!$I$5:$I$304,$H46),0)))))</f>
        <v>0</v>
      </c>
      <c r="R46" s="121">
        <f t="shared" si="14"/>
        <v>0</v>
      </c>
      <c r="S46" s="557">
        <f t="shared" si="15"/>
        <v>0</v>
      </c>
      <c r="T46" s="123">
        <f>IF($H46=0,0,COUNTIF(Q!$I$9:$I$10,$H46))</f>
        <v>0</v>
      </c>
      <c r="U46" s="119">
        <f>IF($H46=0,0,SUMIFS(Q!$AA$9:$AA$10,Q!$I$9:$I$10,$H46))</f>
        <v>0</v>
      </c>
      <c r="V46" s="122">
        <f t="shared" si="27"/>
        <v>0</v>
      </c>
      <c r="W46" s="123">
        <f>IF($H46=0,0,COUNTIF(O!$H$9:$H$10,$H46))</f>
        <v>0</v>
      </c>
      <c r="X46" s="119">
        <f>IF($H46=0,0,SUMIFS(O!$AA$9:$AA$10,O!$H$9:$H$10,$H46))</f>
        <v>0</v>
      </c>
      <c r="Y46" s="577">
        <f t="shared" si="28"/>
        <v>0</v>
      </c>
      <c r="Z46" s="222"/>
      <c r="AA46" s="584"/>
      <c r="AB46" s="222"/>
      <c r="AC46" s="222"/>
      <c r="AD46" s="222"/>
      <c r="AE46" s="222"/>
      <c r="AF46" s="222"/>
      <c r="AG46" s="222"/>
      <c r="AH46" s="222"/>
      <c r="AI46" s="222"/>
      <c r="AJ46" s="222"/>
      <c r="AK46" s="222"/>
      <c r="AL46" s="222"/>
      <c r="AM46" s="222"/>
      <c r="AN46" s="222"/>
      <c r="AO46" s="222"/>
      <c r="AP46" s="222"/>
      <c r="AQ46" s="614">
        <v>6</v>
      </c>
      <c r="AR46" s="692" t="str">
        <f>IF(ISNA(VLOOKUP($AQ46,S!$A$9:$AF$10,17,FALSE)),"",VLOOKUP($AQ46,S!$A$9:$AF$10,17,FALSE))</f>
        <v/>
      </c>
      <c r="AS46" s="693"/>
      <c r="AT46" s="694" t="str">
        <f>IF(ISNA(VLOOKUP($AQ46,S!$A$9:$AF$10,27,FALSE)),"",VLOOKUP($AQ46,S!$A$9:$AF$10,27,FALSE))</f>
        <v/>
      </c>
      <c r="AU46" s="694"/>
      <c r="AV46" s="695" t="str">
        <f>IF(ISNA(VLOOKUP($AQ46,S!$A$9:$AF$10,24,FALSE)),"",VLOOKUP($AQ46,S!$A$9:$AF$10,24,FALSE))</f>
        <v/>
      </c>
      <c r="AW46" s="695"/>
      <c r="AX46" s="695"/>
      <c r="AY46" s="616" t="str">
        <f>IF(ISNA(VLOOKUP($AQ46,S!$A$9:$AF$10,25,FALSE)),"",VLOOKUP($AQ46,S!$A$9:$AF$10,25,FALSE))</f>
        <v/>
      </c>
      <c r="AZ46" s="696" t="str">
        <f>IF(ISNA(VLOOKUP($AQ46,S!$A$9:$AF$10,31,FALSE)),"",VLOOKUP($AQ46,S!$A$9:$AF$10,31,FALSE))</f>
        <v/>
      </c>
      <c r="BA46" s="696"/>
      <c r="BB46" s="696" t="str">
        <f>IF(ISNA(VLOOKUP($AQ46,S!$A$9:$AF$10,32,FALSE)),"",VLOOKUP($AQ46,S!$A$9:$AF$10,32,FALSE))</f>
        <v/>
      </c>
      <c r="BC46" s="697"/>
      <c r="BD46" s="223"/>
      <c r="BE46" s="227"/>
    </row>
    <row r="47" spans="1:57" ht="12.75" customHeight="1" x14ac:dyDescent="0.2">
      <c r="A47" s="196">
        <f t="shared" si="0"/>
        <v>0</v>
      </c>
      <c r="B47" s="116">
        <v>30</v>
      </c>
      <c r="C47" s="116">
        <f t="shared" si="2"/>
        <v>0</v>
      </c>
      <c r="D47" s="116">
        <f t="shared" si="3"/>
        <v>189971</v>
      </c>
      <c r="E47" s="116">
        <f t="shared" si="4"/>
        <v>0</v>
      </c>
      <c r="F47" s="116">
        <f t="shared" si="5"/>
        <v>0</v>
      </c>
      <c r="G47" s="116">
        <f t="shared" si="6"/>
        <v>0</v>
      </c>
      <c r="H47" s="116">
        <f t="shared" si="24"/>
        <v>189971</v>
      </c>
      <c r="I47" s="192"/>
      <c r="J47" s="133">
        <f t="shared" si="7"/>
        <v>694086</v>
      </c>
      <c r="K47" s="120">
        <f>IF($H47=0,0,COUNTIFS(S!$C$9:$C$10,$H47,S!$Z$9:$Z$10,"Go"))</f>
        <v>0</v>
      </c>
      <c r="L47" s="579">
        <f>IF($H47=0,0,SUMIFS(S!$AA$9:$AA$10,S!$C$9:$C$10,$H47,S!$Z$9:$Z$10,"Go"))</f>
        <v>0</v>
      </c>
      <c r="M47" s="120">
        <f>IF('Historical Report'!$M$11="Day",COUNTIFS(T!$M$5:$M$304,$H47,T!$S$5:$S$304,"Go"),IF('Historical Report'!$M$11="Week",COUNTIFS(T!$L$5:$L$304,$H47,T!$S$5:$S$304,"Go"),IF('Historical Report'!$M$11="Month",COUNTIFS(T!$K$5:$K$304,$H47,T!$S$5:$S$304,"Go"),IF('Historical Report'!$M$11="Quarter",COUNTIFS(T!$J$5:$J$304,$H47,T!$S$5:$S$304,"Go"),IF('Historical Report'!$M$11="Year",COUNTIFS(T!$I$5:$I$304,$H47,T!$S$5:$S$304,"Go"),0)))))</f>
        <v>0</v>
      </c>
      <c r="N47" s="121">
        <f>IF('Historical Report'!$M$11="Day",SUMIFS(T!$R$5:$R$304,T!$M$5:$M$304,$H47,T!S$5:S$304,"Go"),IF('Historical Report'!$M$11="Week",SUMIFS(T!$R$5:$R$304,T!$L$5:$L$304,$H47,T!S$5:S$304,"Go"),IF('Historical Report'!$M$11="Month",SUMIFS(T!$R$5:$R$304,T!$K$5:$K$304,$H47,T!S$5:S$304,"Go"),IF('Historical Report'!$M$11="Quarter",SUMIFS(T!$R$5:$R$304,T!$J$5:$J$304,$H47,T!S$5:S$304,"Go"),IF('Historical Report'!$M$11="Year",SUMIFS(T!$R$5:$R$304,T!$I$5:$I$304,$H47,T!S$5:S$304,"Go"),0)))))</f>
        <v>0</v>
      </c>
      <c r="O47" s="122">
        <f t="shared" si="13"/>
        <v>0</v>
      </c>
      <c r="P47" s="123">
        <f>IF('Historical Report'!$M$11="Day",COUNTIFS(T!$M$5:$M$304,$H47),IF('Historical Report'!$M$11="Week",COUNTIFS(T!$L$5:$L$304,$H47),IF('Historical Report'!$M$11="Month",COUNTIFS(T!$K$5:$K$304,$H47),IF('Historical Report'!$M$11="Quarter",COUNTIFS(T!$J$5:$J$304,$H47),IF('Historical Report'!$M$11="Year",COUNTIFS(T!$I$5:$I$304,$H47),0)))))</f>
        <v>0</v>
      </c>
      <c r="Q47" s="121">
        <f>IF('Historical Report'!$M$11="Day",SUMIFS(T!$R$5:$R$304,T!$M$5:$M$304,$H47),IF('Historical Report'!$M$11="Week",SUMIFS(T!$R$5:$R$304,T!$L$5:$L$304,$H47),IF('Historical Report'!$M$11="Month",SUMIFS(T!$R$5:$R$304,T!$K$5:$K$304,$H47),IF('Historical Report'!$M$11="Quarter",SUMIFS(T!$R$5:$R$304,T!$J$5:$J$304,$H47),IF('Historical Report'!$M$11="Year",SUMIFS(T!$R$5:$R$304,T!$I$5:$I$304,$H47),0)))))</f>
        <v>0</v>
      </c>
      <c r="R47" s="121">
        <f t="shared" si="14"/>
        <v>0</v>
      </c>
      <c r="S47" s="557">
        <f t="shared" si="15"/>
        <v>0</v>
      </c>
      <c r="T47" s="123">
        <f>IF($H47=0,0,COUNTIF(Q!$I$9:$I$10,$H47))</f>
        <v>0</v>
      </c>
      <c r="U47" s="119">
        <f>IF($H47=0,0,SUMIFS(Q!$AA$9:$AA$10,Q!$I$9:$I$10,$H47))</f>
        <v>0</v>
      </c>
      <c r="V47" s="122">
        <f t="shared" si="27"/>
        <v>0</v>
      </c>
      <c r="W47" s="123">
        <f>IF($H47=0,0,COUNTIF(O!$H$9:$H$10,$H47))</f>
        <v>0</v>
      </c>
      <c r="X47" s="119">
        <f>IF($H47=0,0,SUMIFS(O!$AA$9:$AA$10,O!$H$9:$H$10,$H47))</f>
        <v>0</v>
      </c>
      <c r="Y47" s="577">
        <f t="shared" si="28"/>
        <v>0</v>
      </c>
      <c r="Z47" s="222"/>
      <c r="AA47" s="584"/>
      <c r="AB47" s="222"/>
      <c r="AC47" s="222"/>
      <c r="AD47" s="222"/>
      <c r="AE47" s="222"/>
      <c r="AF47" s="222"/>
      <c r="AG47" s="222"/>
      <c r="AH47" s="222"/>
      <c r="AI47" s="222"/>
      <c r="AJ47" s="222"/>
      <c r="AK47" s="222"/>
      <c r="AL47" s="222"/>
      <c r="AM47" s="222"/>
      <c r="AN47" s="222"/>
      <c r="AO47" s="222"/>
      <c r="AP47" s="222"/>
      <c r="AQ47" s="614">
        <v>7</v>
      </c>
      <c r="AR47" s="692" t="str">
        <f>IF(ISNA(VLOOKUP($AQ47,S!$A$9:$AF$10,17,FALSE)),"",VLOOKUP($AQ47,S!$A$9:$AF$10,17,FALSE))</f>
        <v/>
      </c>
      <c r="AS47" s="693"/>
      <c r="AT47" s="694" t="str">
        <f>IF(ISNA(VLOOKUP($AQ47,S!$A$9:$AF$10,27,FALSE)),"",VLOOKUP($AQ47,S!$A$9:$AF$10,27,FALSE))</f>
        <v/>
      </c>
      <c r="AU47" s="694"/>
      <c r="AV47" s="695" t="str">
        <f>IF(ISNA(VLOOKUP($AQ47,S!$A$9:$AF$10,24,FALSE)),"",VLOOKUP($AQ47,S!$A$9:$AF$10,24,FALSE))</f>
        <v/>
      </c>
      <c r="AW47" s="695"/>
      <c r="AX47" s="695"/>
      <c r="AY47" s="616" t="str">
        <f>IF(ISNA(VLOOKUP($AQ47,S!$A$9:$AF$10,25,FALSE)),"",VLOOKUP($AQ47,S!$A$9:$AF$10,25,FALSE))</f>
        <v/>
      </c>
      <c r="AZ47" s="696" t="str">
        <f>IF(ISNA(VLOOKUP($AQ47,S!$A$9:$AF$10,31,FALSE)),"",VLOOKUP($AQ47,S!$A$9:$AF$10,31,FALSE))</f>
        <v/>
      </c>
      <c r="BA47" s="696"/>
      <c r="BB47" s="696" t="str">
        <f>IF(ISNA(VLOOKUP($AQ47,S!$A$9:$AF$10,32,FALSE)),"",VLOOKUP($AQ47,S!$A$9:$AF$10,32,FALSE))</f>
        <v/>
      </c>
      <c r="BC47" s="697"/>
      <c r="BD47" s="223"/>
      <c r="BE47" s="227"/>
    </row>
    <row r="48" spans="1:57" ht="12.75" customHeight="1" thickBot="1" x14ac:dyDescent="0.25">
      <c r="A48" s="196">
        <f t="shared" si="0"/>
        <v>0</v>
      </c>
      <c r="B48" s="116">
        <v>31</v>
      </c>
      <c r="C48" s="116">
        <f t="shared" si="2"/>
        <v>0</v>
      </c>
      <c r="D48" s="116">
        <f t="shared" si="3"/>
        <v>189970</v>
      </c>
      <c r="E48" s="116">
        <f t="shared" si="4"/>
        <v>0</v>
      </c>
      <c r="F48" s="116">
        <f t="shared" si="5"/>
        <v>0</v>
      </c>
      <c r="G48" s="116">
        <f t="shared" si="6"/>
        <v>0</v>
      </c>
      <c r="H48" s="116">
        <f t="shared" si="24"/>
        <v>189970</v>
      </c>
      <c r="I48" s="192"/>
      <c r="J48" s="133">
        <f t="shared" si="7"/>
        <v>694079</v>
      </c>
      <c r="K48" s="560">
        <f>IF($H48=0,0,COUNTIFS(S!$C$9:$C$10,$H48,S!$Z$9:$Z$10,"Go"))</f>
        <v>0</v>
      </c>
      <c r="L48" s="580">
        <f>IF($H48=0,0,SUMIFS(S!$AA$9:$AA$10,S!$C$9:$C$10,$H48,S!$Z$9:$Z$10,"Go"))</f>
        <v>0</v>
      </c>
      <c r="M48" s="560">
        <f>IF('Historical Report'!$M$11="Day",COUNTIFS(T!$M$5:$M$304,$H48,T!$S$5:$S$304,"Go"),IF('Historical Report'!$M$11="Week",COUNTIFS(T!$L$5:$L$304,$H48,T!$S$5:$S$304,"Go"),IF('Historical Report'!$M$11="Month",COUNTIFS(T!$K$5:$K$304,$H48,T!$S$5:$S$304,"Go"),IF('Historical Report'!$M$11="Quarter",COUNTIFS(T!$J$5:$J$304,$H48,T!$S$5:$S$304,"Go"),IF('Historical Report'!$M$11="Year",COUNTIFS(T!$I$5:$I$304,$H48,T!$S$5:$S$304,"Go"),0)))))</f>
        <v>0</v>
      </c>
      <c r="N48" s="561">
        <f>IF('Historical Report'!$M$11="Day",SUMIFS(T!$R$5:$R$304,T!$M$5:$M$304,$H48,T!S$5:S$304,"Go"),IF('Historical Report'!$M$11="Week",SUMIFS(T!$R$5:$R$304,T!$L$5:$L$304,$H48,T!S$5:S$304,"Go"),IF('Historical Report'!$M$11="Month",SUMIFS(T!$R$5:$R$304,T!$K$5:$K$304,$H48,T!S$5:S$304,"Go"),IF('Historical Report'!$M$11="Quarter",SUMIFS(T!$R$5:$R$304,T!$J$5:$J$304,$H48,T!S$5:S$304,"Go"),IF('Historical Report'!$M$11="Year",SUMIFS(T!$R$5:$R$304,T!$I$5:$I$304,$H48,T!S$5:S$304,"Go"),0)))))</f>
        <v>0</v>
      </c>
      <c r="O48" s="564">
        <f t="shared" si="13"/>
        <v>0</v>
      </c>
      <c r="P48" s="562">
        <f>IF('Historical Report'!$M$11="Day",COUNTIFS(T!$M$5:$M$304,$H48),IF('Historical Report'!$M$11="Week",COUNTIFS(T!$L$5:$L$304,$H48),IF('Historical Report'!$M$11="Month",COUNTIFS(T!$K$5:$K$304,$H48),IF('Historical Report'!$M$11="Quarter",COUNTIFS(T!$J$5:$J$304,$H48),IF('Historical Report'!$M$11="Year",COUNTIFS(T!$I$5:$I$304,$H48),0)))))</f>
        <v>0</v>
      </c>
      <c r="Q48" s="561">
        <f>IF('Historical Report'!$M$11="Day",SUMIFS(T!$R$5:$R$304,T!$M$5:$M$304,$H48),IF('Historical Report'!$M$11="Week",SUMIFS(T!$R$5:$R$304,T!$L$5:$L$304,$H48),IF('Historical Report'!$M$11="Month",SUMIFS(T!$R$5:$R$304,T!$K$5:$K$304,$H48),IF('Historical Report'!$M$11="Quarter",SUMIFS(T!$R$5:$R$304,T!$J$5:$J$304,$H48),IF('Historical Report'!$M$11="Year",SUMIFS(T!$R$5:$R$304,T!$I$5:$I$304,$H48),0)))))</f>
        <v>0</v>
      </c>
      <c r="R48" s="561">
        <f t="shared" si="14"/>
        <v>0</v>
      </c>
      <c r="S48" s="563">
        <f t="shared" si="15"/>
        <v>0</v>
      </c>
      <c r="T48" s="123">
        <f>IF($H48=0,0,COUNTIF(Q!$I$9:$I$10,$H48))</f>
        <v>0</v>
      </c>
      <c r="U48" s="119">
        <f>IF($H48=0,0,SUMIFS(Q!$AA$9:$AA$10,Q!$I$9:$I$10,$H48))</f>
        <v>0</v>
      </c>
      <c r="V48" s="122">
        <f t="shared" si="27"/>
        <v>0</v>
      </c>
      <c r="W48" s="123">
        <f>IF($H48=0,0,COUNTIF(O!$H$9:$H$10,$H48))</f>
        <v>0</v>
      </c>
      <c r="X48" s="119">
        <f>IF($H48=0,0,SUMIFS(O!$AA$9:$AA$10,O!$H$9:$H$10,$H48))</f>
        <v>0</v>
      </c>
      <c r="Y48" s="577">
        <f t="shared" si="28"/>
        <v>0</v>
      </c>
      <c r="Z48" s="222"/>
      <c r="AA48" s="584"/>
      <c r="AB48" s="222"/>
      <c r="AC48" s="222"/>
      <c r="AD48" s="222"/>
      <c r="AE48" s="222"/>
      <c r="AF48" s="222"/>
      <c r="AG48" s="222"/>
      <c r="AH48" s="222"/>
      <c r="AI48" s="222"/>
      <c r="AJ48" s="222"/>
      <c r="AK48" s="222"/>
      <c r="AL48" s="222"/>
      <c r="AM48" s="222"/>
      <c r="AN48" s="222"/>
      <c r="AO48" s="222"/>
      <c r="AP48" s="222"/>
      <c r="AQ48" s="614">
        <v>8</v>
      </c>
      <c r="AR48" s="692" t="str">
        <f>IF(ISNA(VLOOKUP($AQ48,S!$A$9:$AF$10,17,FALSE)),"",VLOOKUP($AQ48,S!$A$9:$AF$10,17,FALSE))</f>
        <v/>
      </c>
      <c r="AS48" s="693"/>
      <c r="AT48" s="694" t="str">
        <f>IF(ISNA(VLOOKUP($AQ48,S!$A$9:$AF$10,27,FALSE)),"",VLOOKUP($AQ48,S!$A$9:$AF$10,27,FALSE))</f>
        <v/>
      </c>
      <c r="AU48" s="694"/>
      <c r="AV48" s="695" t="str">
        <f>IF(ISNA(VLOOKUP($AQ48,S!$A$9:$AF$10,24,FALSE)),"",VLOOKUP($AQ48,S!$A$9:$AF$10,24,FALSE))</f>
        <v/>
      </c>
      <c r="AW48" s="695"/>
      <c r="AX48" s="695"/>
      <c r="AY48" s="616" t="str">
        <f>IF(ISNA(VLOOKUP($AQ48,S!$A$9:$AF$10,25,FALSE)),"",VLOOKUP($AQ48,S!$A$9:$AF$10,25,FALSE))</f>
        <v/>
      </c>
      <c r="AZ48" s="696" t="str">
        <f>IF(ISNA(VLOOKUP($AQ48,S!$A$9:$AF$10,31,FALSE)),"",VLOOKUP($AQ48,S!$A$9:$AF$10,31,FALSE))</f>
        <v/>
      </c>
      <c r="BA48" s="696"/>
      <c r="BB48" s="696" t="str">
        <f>IF(ISNA(VLOOKUP($AQ48,S!$A$9:$AF$10,32,FALSE)),"",VLOOKUP($AQ48,S!$A$9:$AF$10,32,FALSE))</f>
        <v/>
      </c>
      <c r="BC48" s="697"/>
      <c r="BD48" s="223"/>
      <c r="BE48" s="227"/>
    </row>
    <row r="49" spans="1:57" ht="12.75" customHeight="1" thickBot="1" x14ac:dyDescent="0.25">
      <c r="A49" s="196"/>
      <c r="B49" s="116"/>
      <c r="C49" s="116"/>
      <c r="D49" s="116"/>
      <c r="E49" s="116"/>
      <c r="F49" s="116"/>
      <c r="G49" s="116"/>
      <c r="H49" s="116"/>
      <c r="I49" s="192"/>
      <c r="J49" s="134" t="s">
        <v>60</v>
      </c>
      <c r="K49" s="187">
        <f>SUM(K18:K48)</f>
        <v>0</v>
      </c>
      <c r="L49" s="190">
        <f>SUM(L18:L48)</f>
        <v>0</v>
      </c>
      <c r="M49" s="187">
        <f>SUM(M18:M48)</f>
        <v>0</v>
      </c>
      <c r="N49" s="190">
        <f>SUM(N18:N48)</f>
        <v>0</v>
      </c>
      <c r="O49" s="565">
        <f t="shared" ref="O49" si="29">IF(M49=0,0,N49/M49)</f>
        <v>0</v>
      </c>
      <c r="P49" s="188">
        <f>SUM(P18:P48)</f>
        <v>300</v>
      </c>
      <c r="Q49" s="190">
        <f>SUM(Q18:Q48)</f>
        <v>0</v>
      </c>
      <c r="R49" s="189">
        <f>SUM(R18:R48)</f>
        <v>0</v>
      </c>
      <c r="S49" s="588">
        <f t="shared" si="15"/>
        <v>0</v>
      </c>
      <c r="T49" s="188">
        <f>SUM(T18:T48)</f>
        <v>0</v>
      </c>
      <c r="U49" s="189">
        <f>SUM(U18:U48)</f>
        <v>0</v>
      </c>
      <c r="V49" s="185">
        <f t="shared" ref="V49" si="30">IF(T49=0,0,U49/T49)</f>
        <v>0</v>
      </c>
      <c r="W49" s="188">
        <f>SUM(W18:W48)</f>
        <v>0</v>
      </c>
      <c r="X49" s="190">
        <f>SUM(X18:X48)</f>
        <v>0</v>
      </c>
      <c r="Y49" s="186">
        <f t="shared" si="28"/>
        <v>0</v>
      </c>
      <c r="Z49" s="222"/>
      <c r="AA49" s="584"/>
      <c r="AB49" s="222"/>
      <c r="AC49" s="222"/>
      <c r="AD49" s="222"/>
      <c r="AE49" s="222"/>
      <c r="AF49" s="222"/>
      <c r="AG49" s="222"/>
      <c r="AH49" s="222"/>
      <c r="AI49" s="222"/>
      <c r="AJ49" s="222"/>
      <c r="AK49" s="222"/>
      <c r="AL49" s="222"/>
      <c r="AM49" s="222"/>
      <c r="AN49" s="222"/>
      <c r="AO49" s="222"/>
      <c r="AP49" s="222"/>
      <c r="AQ49" s="614">
        <v>9</v>
      </c>
      <c r="AR49" s="692" t="str">
        <f>IF(ISNA(VLOOKUP($AQ49,S!$A$9:$AF$10,17,FALSE)),"",VLOOKUP($AQ49,S!$A$9:$AF$10,17,FALSE))</f>
        <v/>
      </c>
      <c r="AS49" s="693"/>
      <c r="AT49" s="694" t="str">
        <f>IF(ISNA(VLOOKUP($AQ49,S!$A$9:$AF$10,27,FALSE)),"",VLOOKUP($AQ49,S!$A$9:$AF$10,27,FALSE))</f>
        <v/>
      </c>
      <c r="AU49" s="694"/>
      <c r="AV49" s="695" t="str">
        <f>IF(ISNA(VLOOKUP($AQ49,S!$A$9:$AF$10,24,FALSE)),"",VLOOKUP($AQ49,S!$A$9:$AF$10,24,FALSE))</f>
        <v/>
      </c>
      <c r="AW49" s="695"/>
      <c r="AX49" s="695"/>
      <c r="AY49" s="616" t="str">
        <f>IF(ISNA(VLOOKUP($AQ49,S!$A$9:$AF$10,25,FALSE)),"",VLOOKUP($AQ49,S!$A$9:$AF$10,25,FALSE))</f>
        <v/>
      </c>
      <c r="AZ49" s="696" t="str">
        <f>IF(ISNA(VLOOKUP($AQ49,S!$A$9:$AF$10,31,FALSE)),"",VLOOKUP($AQ49,S!$A$9:$AF$10,31,FALSE))</f>
        <v/>
      </c>
      <c r="BA49" s="696"/>
      <c r="BB49" s="696" t="str">
        <f>IF(ISNA(VLOOKUP($AQ49,S!$A$9:$AF$10,32,FALSE)),"",VLOOKUP($AQ49,S!$A$9:$AF$10,32,FALSE))</f>
        <v/>
      </c>
      <c r="BC49" s="697"/>
      <c r="BD49" s="223"/>
      <c r="BE49" s="227"/>
    </row>
    <row r="50" spans="1:57" ht="12.75" customHeight="1" thickBot="1" x14ac:dyDescent="0.25">
      <c r="A50" s="196"/>
      <c r="B50" s="118"/>
      <c r="C50" s="118"/>
      <c r="D50" s="118"/>
      <c r="E50" s="118"/>
      <c r="F50" s="118"/>
      <c r="G50" s="118"/>
      <c r="H50" s="118"/>
      <c r="I50" s="192"/>
      <c r="J50" s="191"/>
      <c r="K50" s="191"/>
      <c r="L50" s="191"/>
      <c r="M50" s="191"/>
      <c r="N50" s="191"/>
      <c r="O50" s="191"/>
      <c r="P50" s="193"/>
      <c r="Q50" s="193"/>
      <c r="R50" s="193"/>
      <c r="S50" s="193"/>
      <c r="T50" s="193"/>
      <c r="U50" s="193"/>
      <c r="V50" s="193"/>
      <c r="W50" s="193"/>
      <c r="X50" s="193"/>
      <c r="Y50" s="193"/>
      <c r="Z50" s="222"/>
      <c r="AA50" s="584"/>
      <c r="AB50" s="222"/>
      <c r="AC50" s="222"/>
      <c r="AD50" s="222"/>
      <c r="AE50" s="222"/>
      <c r="AF50" s="222"/>
      <c r="AG50" s="222"/>
      <c r="AH50" s="222"/>
      <c r="AI50" s="222"/>
      <c r="AJ50" s="222"/>
      <c r="AK50" s="222"/>
      <c r="AL50" s="222"/>
      <c r="AM50" s="222"/>
      <c r="AN50" s="222"/>
      <c r="AO50" s="222"/>
      <c r="AP50" s="222"/>
      <c r="AQ50" s="614">
        <v>10</v>
      </c>
      <c r="AR50" s="692" t="str">
        <f>IF(ISNA(VLOOKUP($AQ50,S!$A$9:$AF$10,17,FALSE)),"",VLOOKUP($AQ50,S!$A$9:$AF$10,17,FALSE))</f>
        <v/>
      </c>
      <c r="AS50" s="693"/>
      <c r="AT50" s="694" t="str">
        <f>IF(ISNA(VLOOKUP($AQ50,S!$A$9:$AF$10,27,FALSE)),"",VLOOKUP($AQ50,S!$A$9:$AF$10,27,FALSE))</f>
        <v/>
      </c>
      <c r="AU50" s="694"/>
      <c r="AV50" s="695" t="str">
        <f>IF(ISNA(VLOOKUP($AQ50,S!$A$9:$AF$10,24,FALSE)),"",VLOOKUP($AQ50,S!$A$9:$AF$10,24,FALSE))</f>
        <v/>
      </c>
      <c r="AW50" s="695"/>
      <c r="AX50" s="695"/>
      <c r="AY50" s="616" t="str">
        <f>IF(ISNA(VLOOKUP($AQ50,S!$A$9:$AF$10,25,FALSE)),"",VLOOKUP($AQ50,S!$A$9:$AF$10,25,FALSE))</f>
        <v/>
      </c>
      <c r="AZ50" s="696" t="str">
        <f>IF(ISNA(VLOOKUP($AQ50,S!$A$9:$AF$10,31,FALSE)),"",VLOOKUP($AQ50,S!$A$9:$AF$10,31,FALSE))</f>
        <v/>
      </c>
      <c r="BA50" s="696"/>
      <c r="BB50" s="696" t="str">
        <f>IF(ISNA(VLOOKUP($AQ50,S!$A$9:$AF$10,32,FALSE)),"",VLOOKUP($AQ50,S!$A$9:$AF$10,32,FALSE))</f>
        <v/>
      </c>
      <c r="BC50" s="697"/>
      <c r="BD50" s="223"/>
      <c r="BE50" s="227"/>
    </row>
    <row r="51" spans="1:57" x14ac:dyDescent="0.2">
      <c r="A51" s="197"/>
      <c r="I51" s="218"/>
      <c r="J51" s="222"/>
      <c r="K51" s="222"/>
      <c r="L51" s="222"/>
      <c r="M51" s="222"/>
      <c r="N51" s="222"/>
      <c r="O51" s="222"/>
      <c r="P51" s="222"/>
      <c r="Q51" s="222"/>
      <c r="R51" s="222"/>
      <c r="S51" s="222"/>
      <c r="T51" s="222"/>
      <c r="U51" s="222"/>
      <c r="V51" s="222"/>
      <c r="W51" s="222"/>
      <c r="X51" s="222"/>
      <c r="Y51" s="222"/>
      <c r="Z51" s="222"/>
      <c r="AA51" s="584"/>
      <c r="AB51" s="222"/>
      <c r="AC51" s="222"/>
      <c r="AD51" s="222"/>
      <c r="AE51" s="222"/>
      <c r="AF51" s="222"/>
      <c r="AG51" s="222"/>
      <c r="AH51" s="222"/>
      <c r="AI51" s="222"/>
      <c r="AJ51" s="222"/>
      <c r="AK51" s="222"/>
      <c r="AL51" s="222"/>
      <c r="AM51" s="222"/>
      <c r="AN51" s="222"/>
      <c r="AO51" s="222"/>
      <c r="AP51" s="222"/>
      <c r="AQ51" s="614">
        <v>11</v>
      </c>
      <c r="AR51" s="692" t="str">
        <f>IF(ISNA(VLOOKUP($AQ51,S!$A$9:$AF$10,17,FALSE)),"",VLOOKUP($AQ51,S!$A$9:$AF$10,17,FALSE))</f>
        <v/>
      </c>
      <c r="AS51" s="693"/>
      <c r="AT51" s="694" t="str">
        <f>IF(ISNA(VLOOKUP($AQ51,S!$A$9:$AF$10,27,FALSE)),"",VLOOKUP($AQ51,S!$A$9:$AF$10,27,FALSE))</f>
        <v/>
      </c>
      <c r="AU51" s="694"/>
      <c r="AV51" s="695" t="str">
        <f>IF(ISNA(VLOOKUP($AQ51,S!$A$9:$AF$10,24,FALSE)),"",VLOOKUP($AQ51,S!$A$9:$AF$10,24,FALSE))</f>
        <v/>
      </c>
      <c r="AW51" s="695"/>
      <c r="AX51" s="695"/>
      <c r="AY51" s="616" t="str">
        <f>IF(ISNA(VLOOKUP($AQ51,S!$A$9:$AF$10,25,FALSE)),"",VLOOKUP($AQ51,S!$A$9:$AF$10,25,FALSE))</f>
        <v/>
      </c>
      <c r="AZ51" s="696" t="str">
        <f>IF(ISNA(VLOOKUP($AQ51,S!$A$9:$AF$10,31,FALSE)),"",VLOOKUP($AQ51,S!$A$9:$AF$10,31,FALSE))</f>
        <v/>
      </c>
      <c r="BA51" s="696"/>
      <c r="BB51" s="696" t="str">
        <f>IF(ISNA(VLOOKUP($AQ51,S!$A$9:$AF$10,32,FALSE)),"",VLOOKUP($AQ51,S!$A$9:$AF$10,32,FALSE))</f>
        <v/>
      </c>
      <c r="BC51" s="697"/>
      <c r="BD51" s="223"/>
      <c r="BE51" s="227"/>
    </row>
    <row r="52" spans="1:57" x14ac:dyDescent="0.2">
      <c r="I52" s="218"/>
      <c r="J52" s="222"/>
      <c r="K52" s="222"/>
      <c r="L52" s="222"/>
      <c r="M52" s="222"/>
      <c r="N52" s="222"/>
      <c r="O52" s="222"/>
      <c r="P52" s="222"/>
      <c r="Q52" s="222"/>
      <c r="R52" s="222"/>
      <c r="S52" s="222"/>
      <c r="T52" s="222"/>
      <c r="U52" s="222"/>
      <c r="V52" s="222"/>
      <c r="W52" s="222"/>
      <c r="X52" s="222"/>
      <c r="Y52" s="222"/>
      <c r="Z52" s="222"/>
      <c r="AA52" s="584"/>
      <c r="AB52" s="222"/>
      <c r="AC52" s="222"/>
      <c r="AD52" s="222"/>
      <c r="AE52" s="222"/>
      <c r="AF52" s="222"/>
      <c r="AG52" s="222"/>
      <c r="AH52" s="222"/>
      <c r="AI52" s="222"/>
      <c r="AJ52" s="222"/>
      <c r="AK52" s="222"/>
      <c r="AL52" s="222"/>
      <c r="AM52" s="222"/>
      <c r="AN52" s="222"/>
      <c r="AO52" s="222"/>
      <c r="AP52" s="222"/>
      <c r="AQ52" s="614">
        <v>12</v>
      </c>
      <c r="AR52" s="692" t="str">
        <f>IF(ISNA(VLOOKUP($AQ52,S!$A$9:$AF$10,17,FALSE)),"",VLOOKUP($AQ52,S!$A$9:$AF$10,17,FALSE))</f>
        <v/>
      </c>
      <c r="AS52" s="693"/>
      <c r="AT52" s="694" t="str">
        <f>IF(ISNA(VLOOKUP($AQ52,S!$A$9:$AF$10,27,FALSE)),"",VLOOKUP($AQ52,S!$A$9:$AF$10,27,FALSE))</f>
        <v/>
      </c>
      <c r="AU52" s="694"/>
      <c r="AV52" s="695" t="str">
        <f>IF(ISNA(VLOOKUP($AQ52,S!$A$9:$AF$10,24,FALSE)),"",VLOOKUP($AQ52,S!$A$9:$AF$10,24,FALSE))</f>
        <v/>
      </c>
      <c r="AW52" s="695"/>
      <c r="AX52" s="695"/>
      <c r="AY52" s="616" t="str">
        <f>IF(ISNA(VLOOKUP($AQ52,S!$A$9:$AF$10,25,FALSE)),"",VLOOKUP($AQ52,S!$A$9:$AF$10,25,FALSE))</f>
        <v/>
      </c>
      <c r="AZ52" s="696" t="str">
        <f>IF(ISNA(VLOOKUP($AQ52,S!$A$9:$AF$10,31,FALSE)),"",VLOOKUP($AQ52,S!$A$9:$AF$10,31,FALSE))</f>
        <v/>
      </c>
      <c r="BA52" s="696"/>
      <c r="BB52" s="696" t="str">
        <f>IF(ISNA(VLOOKUP($AQ52,S!$A$9:$AF$10,32,FALSE)),"",VLOOKUP($AQ52,S!$A$9:$AF$10,32,FALSE))</f>
        <v/>
      </c>
      <c r="BC52" s="697"/>
      <c r="BD52" s="223"/>
      <c r="BE52" s="227"/>
    </row>
    <row r="53" spans="1:57" x14ac:dyDescent="0.2">
      <c r="I53" s="218"/>
      <c r="J53" s="222"/>
      <c r="K53" s="222"/>
      <c r="L53" s="222"/>
      <c r="M53" s="222"/>
      <c r="N53" s="222"/>
      <c r="O53" s="222"/>
      <c r="P53" s="222"/>
      <c r="Q53" s="222"/>
      <c r="R53" s="222"/>
      <c r="S53" s="222"/>
      <c r="T53" s="222"/>
      <c r="U53" s="222"/>
      <c r="V53" s="222"/>
      <c r="W53" s="222"/>
      <c r="X53" s="222"/>
      <c r="Y53" s="222"/>
      <c r="Z53" s="222"/>
      <c r="AA53" s="584"/>
      <c r="AB53" s="222"/>
      <c r="AC53" s="222"/>
      <c r="AD53" s="222"/>
      <c r="AE53" s="222"/>
      <c r="AF53" s="222"/>
      <c r="AG53" s="222"/>
      <c r="AH53" s="222"/>
      <c r="AI53" s="222"/>
      <c r="AJ53" s="222"/>
      <c r="AK53" s="222"/>
      <c r="AL53" s="222"/>
      <c r="AM53" s="222"/>
      <c r="AN53" s="222"/>
      <c r="AO53" s="222"/>
      <c r="AP53" s="222"/>
      <c r="AQ53" s="614">
        <v>13</v>
      </c>
      <c r="AR53" s="692" t="str">
        <f>IF(ISNA(VLOOKUP($AQ53,S!$A$9:$AF$10,17,FALSE)),"",VLOOKUP($AQ53,S!$A$9:$AF$10,17,FALSE))</f>
        <v/>
      </c>
      <c r="AS53" s="693"/>
      <c r="AT53" s="694" t="str">
        <f>IF(ISNA(VLOOKUP($AQ53,S!$A$9:$AF$10,27,FALSE)),"",VLOOKUP($AQ53,S!$A$9:$AF$10,27,FALSE))</f>
        <v/>
      </c>
      <c r="AU53" s="694"/>
      <c r="AV53" s="695" t="str">
        <f>IF(ISNA(VLOOKUP($AQ53,S!$A$9:$AF$10,24,FALSE)),"",VLOOKUP($AQ53,S!$A$9:$AF$10,24,FALSE))</f>
        <v/>
      </c>
      <c r="AW53" s="695"/>
      <c r="AX53" s="695"/>
      <c r="AY53" s="616" t="str">
        <f>IF(ISNA(VLOOKUP($AQ53,S!$A$9:$AF$10,25,FALSE)),"",VLOOKUP($AQ53,S!$A$9:$AF$10,25,FALSE))</f>
        <v/>
      </c>
      <c r="AZ53" s="696" t="str">
        <f>IF(ISNA(VLOOKUP($AQ53,S!$A$9:$AF$10,31,FALSE)),"",VLOOKUP($AQ53,S!$A$9:$AF$10,31,FALSE))</f>
        <v/>
      </c>
      <c r="BA53" s="696"/>
      <c r="BB53" s="696" t="str">
        <f>IF(ISNA(VLOOKUP($AQ53,S!$A$9:$AF$10,32,FALSE)),"",VLOOKUP($AQ53,S!$A$9:$AF$10,32,FALSE))</f>
        <v/>
      </c>
      <c r="BC53" s="697"/>
      <c r="BD53" s="223"/>
      <c r="BE53" s="227"/>
    </row>
    <row r="54" spans="1:57" x14ac:dyDescent="0.2">
      <c r="I54" s="218"/>
      <c r="J54" s="222"/>
      <c r="K54" s="222"/>
      <c r="L54" s="222"/>
      <c r="M54" s="222"/>
      <c r="N54" s="222"/>
      <c r="O54" s="222"/>
      <c r="P54" s="222"/>
      <c r="Q54" s="222"/>
      <c r="R54" s="222"/>
      <c r="S54" s="222"/>
      <c r="T54" s="222"/>
      <c r="U54" s="222"/>
      <c r="V54" s="222"/>
      <c r="W54" s="222"/>
      <c r="X54" s="222"/>
      <c r="Y54" s="222"/>
      <c r="Z54" s="222"/>
      <c r="AA54" s="584"/>
      <c r="AB54" s="222"/>
      <c r="AC54" s="222"/>
      <c r="AD54" s="222"/>
      <c r="AE54" s="222"/>
      <c r="AF54" s="222"/>
      <c r="AG54" s="222"/>
      <c r="AH54" s="222"/>
      <c r="AI54" s="222"/>
      <c r="AJ54" s="222"/>
      <c r="AK54" s="222"/>
      <c r="AL54" s="222"/>
      <c r="AM54" s="222"/>
      <c r="AN54" s="222"/>
      <c r="AO54" s="222"/>
      <c r="AP54" s="222"/>
      <c r="AQ54" s="614">
        <v>14</v>
      </c>
      <c r="AR54" s="692" t="str">
        <f>IF(ISNA(VLOOKUP($AQ54,S!$A$9:$AF$10,17,FALSE)),"",VLOOKUP($AQ54,S!$A$9:$AF$10,17,FALSE))</f>
        <v/>
      </c>
      <c r="AS54" s="693"/>
      <c r="AT54" s="694" t="str">
        <f>IF(ISNA(VLOOKUP($AQ54,S!$A$9:$AF$10,27,FALSE)),"",VLOOKUP($AQ54,S!$A$9:$AF$10,27,FALSE))</f>
        <v/>
      </c>
      <c r="AU54" s="694"/>
      <c r="AV54" s="695" t="str">
        <f>IF(ISNA(VLOOKUP($AQ54,S!$A$9:$AF$10,24,FALSE)),"",VLOOKUP($AQ54,S!$A$9:$AF$10,24,FALSE))</f>
        <v/>
      </c>
      <c r="AW54" s="695"/>
      <c r="AX54" s="695"/>
      <c r="AY54" s="616" t="str">
        <f>IF(ISNA(VLOOKUP($AQ54,S!$A$9:$AF$10,25,FALSE)),"",VLOOKUP($AQ54,S!$A$9:$AF$10,25,FALSE))</f>
        <v/>
      </c>
      <c r="AZ54" s="696" t="str">
        <f>IF(ISNA(VLOOKUP($AQ54,S!$A$9:$AF$10,31,FALSE)),"",VLOOKUP($AQ54,S!$A$9:$AF$10,31,FALSE))</f>
        <v/>
      </c>
      <c r="BA54" s="696"/>
      <c r="BB54" s="696" t="str">
        <f>IF(ISNA(VLOOKUP($AQ54,S!$A$9:$AF$10,32,FALSE)),"",VLOOKUP($AQ54,S!$A$9:$AF$10,32,FALSE))</f>
        <v/>
      </c>
      <c r="BC54" s="697"/>
      <c r="BD54" s="223"/>
      <c r="BE54" s="227"/>
    </row>
    <row r="55" spans="1:57" x14ac:dyDescent="0.2">
      <c r="I55" s="218"/>
      <c r="J55" s="222"/>
      <c r="K55" s="222"/>
      <c r="L55" s="222"/>
      <c r="M55" s="222"/>
      <c r="N55" s="222"/>
      <c r="O55" s="222"/>
      <c r="P55" s="222"/>
      <c r="Q55" s="222"/>
      <c r="R55" s="222"/>
      <c r="S55" s="222"/>
      <c r="T55" s="222"/>
      <c r="U55" s="222"/>
      <c r="V55" s="222"/>
      <c r="W55" s="222"/>
      <c r="X55" s="222"/>
      <c r="Y55" s="222"/>
      <c r="Z55" s="222"/>
      <c r="AA55" s="584"/>
      <c r="AB55" s="222"/>
      <c r="AC55" s="222"/>
      <c r="AD55" s="222"/>
      <c r="AE55" s="222"/>
      <c r="AF55" s="222"/>
      <c r="AG55" s="222"/>
      <c r="AH55" s="222"/>
      <c r="AI55" s="222"/>
      <c r="AJ55" s="222"/>
      <c r="AK55" s="222"/>
      <c r="AL55" s="222"/>
      <c r="AM55" s="222"/>
      <c r="AN55" s="222"/>
      <c r="AO55" s="222"/>
      <c r="AP55" s="222"/>
      <c r="AQ55" s="614">
        <v>15</v>
      </c>
      <c r="AR55" s="692" t="str">
        <f>IF(ISNA(VLOOKUP($AQ55,S!$A$9:$AF$10,17,FALSE)),"",VLOOKUP($AQ55,S!$A$9:$AF$10,17,FALSE))</f>
        <v/>
      </c>
      <c r="AS55" s="693"/>
      <c r="AT55" s="694" t="str">
        <f>IF(ISNA(VLOOKUP($AQ55,S!$A$9:$AF$10,27,FALSE)),"",VLOOKUP($AQ55,S!$A$9:$AF$10,27,FALSE))</f>
        <v/>
      </c>
      <c r="AU55" s="694"/>
      <c r="AV55" s="695" t="str">
        <f>IF(ISNA(VLOOKUP($AQ55,S!$A$9:$AF$10,24,FALSE)),"",VLOOKUP($AQ55,S!$A$9:$AF$10,24,FALSE))</f>
        <v/>
      </c>
      <c r="AW55" s="695"/>
      <c r="AX55" s="695"/>
      <c r="AY55" s="616" t="str">
        <f>IF(ISNA(VLOOKUP($AQ55,S!$A$9:$AF$10,25,FALSE)),"",VLOOKUP($AQ55,S!$A$9:$AF$10,25,FALSE))</f>
        <v/>
      </c>
      <c r="AZ55" s="696" t="str">
        <f>IF(ISNA(VLOOKUP($AQ55,S!$A$9:$AF$10,31,FALSE)),"",VLOOKUP($AQ55,S!$A$9:$AF$10,31,FALSE))</f>
        <v/>
      </c>
      <c r="BA55" s="696"/>
      <c r="BB55" s="696" t="str">
        <f>IF(ISNA(VLOOKUP($AQ55,S!$A$9:$AF$10,32,FALSE)),"",VLOOKUP($AQ55,S!$A$9:$AF$10,32,FALSE))</f>
        <v/>
      </c>
      <c r="BC55" s="697"/>
      <c r="BD55" s="223"/>
      <c r="BE55" s="227"/>
    </row>
    <row r="56" spans="1:57" x14ac:dyDescent="0.2">
      <c r="I56" s="218"/>
      <c r="J56" s="222"/>
      <c r="K56" s="222"/>
      <c r="L56" s="222"/>
      <c r="M56" s="222"/>
      <c r="N56" s="222"/>
      <c r="O56" s="222"/>
      <c r="P56" s="222"/>
      <c r="Q56" s="222"/>
      <c r="R56" s="222"/>
      <c r="S56" s="222"/>
      <c r="T56" s="222"/>
      <c r="U56" s="222"/>
      <c r="V56" s="222"/>
      <c r="W56" s="222"/>
      <c r="X56" s="222"/>
      <c r="Y56" s="222"/>
      <c r="Z56" s="222"/>
      <c r="AA56" s="584"/>
      <c r="AB56" s="222"/>
      <c r="AC56" s="222"/>
      <c r="AD56" s="222"/>
      <c r="AE56" s="222"/>
      <c r="AF56" s="222"/>
      <c r="AG56" s="222"/>
      <c r="AH56" s="222"/>
      <c r="AI56" s="222"/>
      <c r="AJ56" s="222"/>
      <c r="AK56" s="222"/>
      <c r="AL56" s="222"/>
      <c r="AM56" s="222"/>
      <c r="AN56" s="222"/>
      <c r="AO56" s="222"/>
      <c r="AP56" s="222"/>
      <c r="AQ56" s="614">
        <v>16</v>
      </c>
      <c r="AR56" s="692" t="str">
        <f>IF(ISNA(VLOOKUP($AQ56,S!$A$9:$AF$10,17,FALSE)),"",VLOOKUP($AQ56,S!$A$9:$AF$10,17,FALSE))</f>
        <v/>
      </c>
      <c r="AS56" s="693"/>
      <c r="AT56" s="694" t="str">
        <f>IF(ISNA(VLOOKUP($AQ56,S!$A$9:$AF$10,27,FALSE)),"",VLOOKUP($AQ56,S!$A$9:$AF$10,27,FALSE))</f>
        <v/>
      </c>
      <c r="AU56" s="694"/>
      <c r="AV56" s="695" t="str">
        <f>IF(ISNA(VLOOKUP($AQ56,S!$A$9:$AF$10,24,FALSE)),"",VLOOKUP($AQ56,S!$A$9:$AF$10,24,FALSE))</f>
        <v/>
      </c>
      <c r="AW56" s="695"/>
      <c r="AX56" s="695"/>
      <c r="AY56" s="616" t="str">
        <f>IF(ISNA(VLOOKUP($AQ56,S!$A$9:$AF$10,25,FALSE)),"",VLOOKUP($AQ56,S!$A$9:$AF$10,25,FALSE))</f>
        <v/>
      </c>
      <c r="AZ56" s="696" t="str">
        <f>IF(ISNA(VLOOKUP($AQ56,S!$A$9:$AF$10,31,FALSE)),"",VLOOKUP($AQ56,S!$A$9:$AF$10,31,FALSE))</f>
        <v/>
      </c>
      <c r="BA56" s="696"/>
      <c r="BB56" s="696" t="str">
        <f>IF(ISNA(VLOOKUP($AQ56,S!$A$9:$AF$10,32,FALSE)),"",VLOOKUP($AQ56,S!$A$9:$AF$10,32,FALSE))</f>
        <v/>
      </c>
      <c r="BC56" s="697"/>
      <c r="BD56" s="223"/>
      <c r="BE56" s="227"/>
    </row>
    <row r="57" spans="1:57" x14ac:dyDescent="0.2">
      <c r="I57" s="218"/>
      <c r="J57" s="222"/>
      <c r="K57" s="222"/>
      <c r="L57" s="222"/>
      <c r="M57" s="222"/>
      <c r="N57" s="222"/>
      <c r="O57" s="222"/>
      <c r="P57" s="222"/>
      <c r="Q57" s="222"/>
      <c r="R57" s="222"/>
      <c r="S57" s="222"/>
      <c r="T57" s="222"/>
      <c r="U57" s="222"/>
      <c r="V57" s="222"/>
      <c r="W57" s="222"/>
      <c r="X57" s="222"/>
      <c r="Y57" s="222"/>
      <c r="Z57" s="222"/>
      <c r="AA57" s="584"/>
      <c r="AB57" s="222"/>
      <c r="AC57" s="222"/>
      <c r="AD57" s="222"/>
      <c r="AE57" s="222"/>
      <c r="AF57" s="222"/>
      <c r="AG57" s="222"/>
      <c r="AH57" s="222"/>
      <c r="AI57" s="222"/>
      <c r="AJ57" s="222"/>
      <c r="AK57" s="222"/>
      <c r="AL57" s="222"/>
      <c r="AM57" s="222"/>
      <c r="AN57" s="222"/>
      <c r="AO57" s="222"/>
      <c r="AP57" s="222"/>
      <c r="AQ57" s="614">
        <v>17</v>
      </c>
      <c r="AR57" s="692" t="str">
        <f>IF(ISNA(VLOOKUP($AQ57,S!$A$9:$AF$10,17,FALSE)),"",VLOOKUP($AQ57,S!$A$9:$AF$10,17,FALSE))</f>
        <v/>
      </c>
      <c r="AS57" s="693"/>
      <c r="AT57" s="694" t="str">
        <f>IF(ISNA(VLOOKUP($AQ57,S!$A$9:$AF$10,27,FALSE)),"",VLOOKUP($AQ57,S!$A$9:$AF$10,27,FALSE))</f>
        <v/>
      </c>
      <c r="AU57" s="694"/>
      <c r="AV57" s="695" t="str">
        <f>IF(ISNA(VLOOKUP($AQ57,S!$A$9:$AF$10,24,FALSE)),"",VLOOKUP($AQ57,S!$A$9:$AF$10,24,FALSE))</f>
        <v/>
      </c>
      <c r="AW57" s="695"/>
      <c r="AX57" s="695"/>
      <c r="AY57" s="616" t="str">
        <f>IF(ISNA(VLOOKUP($AQ57,S!$A$9:$AF$10,25,FALSE)),"",VLOOKUP($AQ57,S!$A$9:$AF$10,25,FALSE))</f>
        <v/>
      </c>
      <c r="AZ57" s="696" t="str">
        <f>IF(ISNA(VLOOKUP($AQ57,S!$A$9:$AF$10,31,FALSE)),"",VLOOKUP($AQ57,S!$A$9:$AF$10,31,FALSE))</f>
        <v/>
      </c>
      <c r="BA57" s="696"/>
      <c r="BB57" s="696" t="str">
        <f>IF(ISNA(VLOOKUP($AQ57,S!$A$9:$AF$10,32,FALSE)),"",VLOOKUP($AQ57,S!$A$9:$AF$10,32,FALSE))</f>
        <v/>
      </c>
      <c r="BC57" s="697"/>
      <c r="BD57" s="223"/>
      <c r="BE57" s="227"/>
    </row>
    <row r="58" spans="1:57" x14ac:dyDescent="0.2">
      <c r="I58" s="218"/>
      <c r="J58" s="222"/>
      <c r="K58" s="222"/>
      <c r="L58" s="222"/>
      <c r="M58" s="222"/>
      <c r="N58" s="222"/>
      <c r="O58" s="222"/>
      <c r="P58" s="222"/>
      <c r="Q58" s="222"/>
      <c r="R58" s="222"/>
      <c r="S58" s="222"/>
      <c r="T58" s="222"/>
      <c r="U58" s="222"/>
      <c r="V58" s="222"/>
      <c r="W58" s="222"/>
      <c r="X58" s="222"/>
      <c r="Y58" s="222"/>
      <c r="Z58" s="222"/>
      <c r="AA58" s="584"/>
      <c r="AB58" s="222"/>
      <c r="AC58" s="222"/>
      <c r="AD58" s="222"/>
      <c r="AE58" s="222"/>
      <c r="AF58" s="222"/>
      <c r="AG58" s="222"/>
      <c r="AH58" s="222"/>
      <c r="AI58" s="222"/>
      <c r="AJ58" s="222"/>
      <c r="AK58" s="222"/>
      <c r="AL58" s="222"/>
      <c r="AM58" s="222"/>
      <c r="AN58" s="222"/>
      <c r="AO58" s="222"/>
      <c r="AP58" s="222"/>
      <c r="AQ58" s="614">
        <v>18</v>
      </c>
      <c r="AR58" s="692" t="str">
        <f>IF(ISNA(VLOOKUP($AQ58,S!$A$9:$AF$10,17,FALSE)),"",VLOOKUP($AQ58,S!$A$9:$AF$10,17,FALSE))</f>
        <v/>
      </c>
      <c r="AS58" s="693"/>
      <c r="AT58" s="694" t="str">
        <f>IF(ISNA(VLOOKUP($AQ58,S!$A$9:$AF$10,27,FALSE)),"",VLOOKUP($AQ58,S!$A$9:$AF$10,27,FALSE))</f>
        <v/>
      </c>
      <c r="AU58" s="694"/>
      <c r="AV58" s="695" t="str">
        <f>IF(ISNA(VLOOKUP($AQ58,S!$A$9:$AF$10,24,FALSE)),"",VLOOKUP($AQ58,S!$A$9:$AF$10,24,FALSE))</f>
        <v/>
      </c>
      <c r="AW58" s="695"/>
      <c r="AX58" s="695"/>
      <c r="AY58" s="616" t="str">
        <f>IF(ISNA(VLOOKUP($AQ58,S!$A$9:$AF$10,25,FALSE)),"",VLOOKUP($AQ58,S!$A$9:$AF$10,25,FALSE))</f>
        <v/>
      </c>
      <c r="AZ58" s="696" t="str">
        <f>IF(ISNA(VLOOKUP($AQ58,S!$A$9:$AF$10,31,FALSE)),"",VLOOKUP($AQ58,S!$A$9:$AF$10,31,FALSE))</f>
        <v/>
      </c>
      <c r="BA58" s="696"/>
      <c r="BB58" s="696" t="str">
        <f>IF(ISNA(VLOOKUP($AQ58,S!$A$9:$AF$10,32,FALSE)),"",VLOOKUP($AQ58,S!$A$9:$AF$10,32,FALSE))</f>
        <v/>
      </c>
      <c r="BC58" s="697"/>
      <c r="BD58" s="223"/>
      <c r="BE58" s="227"/>
    </row>
    <row r="59" spans="1:57" x14ac:dyDescent="0.2">
      <c r="I59" s="218"/>
      <c r="J59" s="222"/>
      <c r="K59" s="222"/>
      <c r="L59" s="222"/>
      <c r="M59" s="222"/>
      <c r="N59" s="222"/>
      <c r="O59" s="222"/>
      <c r="P59" s="222"/>
      <c r="Q59" s="222"/>
      <c r="R59" s="222"/>
      <c r="S59" s="222"/>
      <c r="T59" s="222"/>
      <c r="U59" s="222"/>
      <c r="V59" s="222"/>
      <c r="W59" s="222"/>
      <c r="X59" s="222"/>
      <c r="Y59" s="222"/>
      <c r="Z59" s="222"/>
      <c r="AA59" s="584"/>
      <c r="AB59" s="222"/>
      <c r="AC59" s="222"/>
      <c r="AD59" s="222"/>
      <c r="AE59" s="222"/>
      <c r="AF59" s="222"/>
      <c r="AG59" s="222"/>
      <c r="AH59" s="222"/>
      <c r="AI59" s="222"/>
      <c r="AJ59" s="222"/>
      <c r="AK59" s="222"/>
      <c r="AL59" s="222"/>
      <c r="AM59" s="222"/>
      <c r="AN59" s="222"/>
      <c r="AO59" s="222"/>
      <c r="AP59" s="222"/>
      <c r="AQ59" s="614">
        <v>19</v>
      </c>
      <c r="AR59" s="692" t="str">
        <f>IF(ISNA(VLOOKUP($AQ59,S!$A$9:$AF$10,17,FALSE)),"",VLOOKUP($AQ59,S!$A$9:$AF$10,17,FALSE))</f>
        <v/>
      </c>
      <c r="AS59" s="693"/>
      <c r="AT59" s="694" t="str">
        <f>IF(ISNA(VLOOKUP($AQ59,S!$A$9:$AF$10,27,FALSE)),"",VLOOKUP($AQ59,S!$A$9:$AF$10,27,FALSE))</f>
        <v/>
      </c>
      <c r="AU59" s="694"/>
      <c r="AV59" s="695" t="str">
        <f>IF(ISNA(VLOOKUP($AQ59,S!$A$9:$AF$10,24,FALSE)),"",VLOOKUP($AQ59,S!$A$9:$AF$10,24,FALSE))</f>
        <v/>
      </c>
      <c r="AW59" s="695"/>
      <c r="AX59" s="695"/>
      <c r="AY59" s="616" t="str">
        <f>IF(ISNA(VLOOKUP($AQ59,S!$A$9:$AF$10,25,FALSE)),"",VLOOKUP($AQ59,S!$A$9:$AF$10,25,FALSE))</f>
        <v/>
      </c>
      <c r="AZ59" s="696" t="str">
        <f>IF(ISNA(VLOOKUP($AQ59,S!$A$9:$AF$10,31,FALSE)),"",VLOOKUP($AQ59,S!$A$9:$AF$10,31,FALSE))</f>
        <v/>
      </c>
      <c r="BA59" s="696"/>
      <c r="BB59" s="696" t="str">
        <f>IF(ISNA(VLOOKUP($AQ59,S!$A$9:$AF$10,32,FALSE)),"",VLOOKUP($AQ59,S!$A$9:$AF$10,32,FALSE))</f>
        <v/>
      </c>
      <c r="BC59" s="697"/>
      <c r="BD59" s="223"/>
      <c r="BE59" s="227"/>
    </row>
    <row r="60" spans="1:57" ht="12.75" customHeight="1" thickBot="1" x14ac:dyDescent="0.25">
      <c r="I60" s="218"/>
      <c r="J60" s="222"/>
      <c r="K60" s="222"/>
      <c r="L60" s="222"/>
      <c r="M60" s="222"/>
      <c r="N60" s="222"/>
      <c r="O60" s="222"/>
      <c r="P60" s="222"/>
      <c r="Q60" s="222"/>
      <c r="R60" s="222"/>
      <c r="S60" s="222"/>
      <c r="T60" s="222"/>
      <c r="U60" s="222"/>
      <c r="V60" s="222"/>
      <c r="W60" s="222"/>
      <c r="X60" s="222"/>
      <c r="Y60" s="222"/>
      <c r="Z60" s="222"/>
      <c r="AA60" s="584"/>
      <c r="AB60" s="222"/>
      <c r="AC60" s="222"/>
      <c r="AD60" s="222"/>
      <c r="AE60" s="222"/>
      <c r="AF60" s="222"/>
      <c r="AG60" s="222"/>
      <c r="AH60" s="222"/>
      <c r="AI60" s="222"/>
      <c r="AJ60" s="222"/>
      <c r="AK60" s="222"/>
      <c r="AL60" s="222"/>
      <c r="AM60" s="222"/>
      <c r="AN60" s="222"/>
      <c r="AO60" s="222"/>
      <c r="AP60" s="222"/>
      <c r="AQ60" s="614">
        <v>20</v>
      </c>
      <c r="AR60" s="686" t="str">
        <f>IF(ISNA(VLOOKUP($AQ60,S!$A$9:$AF$10,17,FALSE)),"",VLOOKUP($AQ60,S!$A$9:$AF$10,17,FALSE))</f>
        <v/>
      </c>
      <c r="AS60" s="687"/>
      <c r="AT60" s="688" t="str">
        <f>IF(ISNA(VLOOKUP($AQ60,S!$A$9:$AF$10,27,FALSE)),"",VLOOKUP($AQ60,S!$A$9:$AF$10,27,FALSE))</f>
        <v/>
      </c>
      <c r="AU60" s="688"/>
      <c r="AV60" s="689" t="str">
        <f>IF(ISNA(VLOOKUP($AQ60,S!$A$9:$AF$10,24,FALSE)),"",VLOOKUP($AQ60,S!$A$9:$AF$10,24,FALSE))</f>
        <v/>
      </c>
      <c r="AW60" s="689"/>
      <c r="AX60" s="689"/>
      <c r="AY60" s="617" t="str">
        <f>IF(ISNA(VLOOKUP($AQ60,S!$A$9:$AF$10,25,FALSE)),"",VLOOKUP($AQ60,S!$A$9:$AF$10,25,FALSE))</f>
        <v/>
      </c>
      <c r="AZ60" s="690" t="str">
        <f>IF(ISNA(VLOOKUP($AQ60,S!$A$9:$AF$10,31,FALSE)),"",VLOOKUP($AQ60,S!$A$9:$AF$10,31,FALSE))</f>
        <v/>
      </c>
      <c r="BA60" s="690"/>
      <c r="BB60" s="690" t="str">
        <f>IF(ISNA(VLOOKUP($AQ60,S!$A$9:$AF$10,32,FALSE)),"",VLOOKUP($AQ60,S!$A$9:$AF$10,32,FALSE))</f>
        <v/>
      </c>
      <c r="BC60" s="691"/>
      <c r="BD60" s="223"/>
      <c r="BE60" s="227"/>
    </row>
    <row r="61" spans="1:57" ht="12.75" customHeight="1" x14ac:dyDescent="0.2">
      <c r="I61" s="218"/>
      <c r="J61" s="222"/>
      <c r="K61" s="222"/>
      <c r="L61" s="222"/>
      <c r="M61" s="222"/>
      <c r="N61" s="222"/>
      <c r="O61" s="222"/>
      <c r="P61" s="222"/>
      <c r="Q61" s="222"/>
      <c r="R61" s="222"/>
      <c r="S61" s="222"/>
      <c r="T61" s="222"/>
      <c r="U61" s="222"/>
      <c r="V61" s="222"/>
      <c r="W61" s="222"/>
      <c r="X61" s="222"/>
      <c r="Y61" s="222"/>
      <c r="Z61" s="222"/>
      <c r="AA61" s="584"/>
      <c r="AB61" s="222"/>
      <c r="AC61" s="222"/>
      <c r="AD61" s="222"/>
      <c r="AE61" s="222"/>
      <c r="AF61" s="222"/>
      <c r="AG61" s="222"/>
      <c r="AH61" s="222"/>
      <c r="AI61" s="222"/>
      <c r="AJ61" s="222"/>
      <c r="AK61" s="222"/>
      <c r="AL61" s="222"/>
      <c r="AM61" s="222"/>
      <c r="AN61" s="222"/>
      <c r="AO61" s="222"/>
      <c r="AP61" s="222"/>
      <c r="AQ61" s="614"/>
      <c r="AR61" s="222"/>
      <c r="AS61" s="222"/>
      <c r="AT61" s="222"/>
      <c r="AU61" s="222"/>
      <c r="AV61" s="222"/>
      <c r="AW61" s="222"/>
      <c r="AX61" s="222"/>
      <c r="AY61" s="222"/>
      <c r="AZ61" s="222"/>
      <c r="BA61" s="222"/>
      <c r="BB61" s="222"/>
      <c r="BC61" s="222"/>
      <c r="BD61" s="223"/>
      <c r="BE61" s="227"/>
    </row>
    <row r="62" spans="1:57" ht="13.5" customHeight="1" x14ac:dyDescent="0.2">
      <c r="I62" s="218"/>
      <c r="J62" s="222"/>
      <c r="K62" s="222"/>
      <c r="L62" s="222"/>
      <c r="M62" s="222"/>
      <c r="N62" s="222"/>
      <c r="O62" s="222"/>
      <c r="P62" s="222"/>
      <c r="Q62" s="222"/>
      <c r="R62" s="222"/>
      <c r="S62" s="222"/>
      <c r="T62" s="222"/>
      <c r="U62" s="222"/>
      <c r="V62" s="222"/>
      <c r="W62" s="222"/>
      <c r="X62" s="222"/>
      <c r="Y62" s="222"/>
      <c r="Z62" s="222"/>
      <c r="AA62" s="584"/>
      <c r="AB62" s="222"/>
      <c r="AC62" s="222"/>
      <c r="AD62" s="222"/>
      <c r="AE62" s="222"/>
      <c r="AF62" s="222"/>
      <c r="AG62" s="222"/>
      <c r="AH62" s="222"/>
      <c r="AI62" s="222"/>
      <c r="AJ62" s="222"/>
      <c r="AK62" s="222"/>
      <c r="AL62" s="222"/>
      <c r="AM62" s="222"/>
      <c r="AN62" s="222"/>
      <c r="AO62" s="222"/>
      <c r="AP62" s="222"/>
      <c r="AQ62" s="222"/>
      <c r="AR62" s="222"/>
      <c r="AS62" s="222"/>
      <c r="AT62" s="222"/>
      <c r="AU62" s="222"/>
      <c r="AV62" s="222"/>
      <c r="AW62" s="222"/>
      <c r="AX62" s="222"/>
      <c r="AY62" s="222"/>
      <c r="AZ62" s="222"/>
      <c r="BA62" s="222"/>
      <c r="BB62" s="222"/>
      <c r="BC62" s="222"/>
      <c r="BD62" s="223"/>
      <c r="BE62" s="227"/>
    </row>
    <row r="63" spans="1:57" ht="12.75" customHeight="1" x14ac:dyDescent="0.2">
      <c r="I63" s="218"/>
      <c r="J63" s="222"/>
      <c r="K63" s="222"/>
      <c r="L63" s="222"/>
      <c r="M63" s="222"/>
      <c r="N63" s="222"/>
      <c r="O63" s="222"/>
      <c r="P63" s="222"/>
      <c r="Q63" s="222"/>
      <c r="R63" s="222"/>
      <c r="S63" s="222"/>
      <c r="T63" s="222"/>
      <c r="U63" s="222"/>
      <c r="V63" s="222"/>
      <c r="W63" s="222"/>
      <c r="X63" s="222"/>
      <c r="Y63" s="222"/>
      <c r="Z63" s="222"/>
      <c r="AA63" s="584"/>
      <c r="AB63" s="222"/>
      <c r="AC63" s="222"/>
      <c r="AD63" s="222"/>
      <c r="AE63" s="222"/>
      <c r="AF63" s="222"/>
      <c r="AG63" s="222"/>
      <c r="AH63" s="222"/>
      <c r="AI63" s="222"/>
      <c r="AJ63" s="222"/>
      <c r="AK63" s="222"/>
      <c r="AL63" s="222"/>
      <c r="AM63" s="222"/>
      <c r="AN63" s="222"/>
      <c r="AO63" s="222"/>
      <c r="AP63" s="222"/>
      <c r="AQ63" s="222"/>
      <c r="AR63" s="222"/>
      <c r="AS63" s="222"/>
      <c r="AT63" s="222"/>
      <c r="AU63" s="222"/>
      <c r="AV63" s="222"/>
      <c r="AW63" s="222"/>
      <c r="AX63" s="222"/>
      <c r="AY63" s="222"/>
      <c r="AZ63" s="222"/>
      <c r="BA63" s="222"/>
      <c r="BB63" s="222"/>
      <c r="BC63" s="222"/>
      <c r="BD63" s="223"/>
      <c r="BE63" s="227"/>
    </row>
    <row r="64" spans="1:57" x14ac:dyDescent="0.2">
      <c r="I64" s="218"/>
      <c r="J64" s="222"/>
      <c r="K64" s="222"/>
      <c r="L64" s="222"/>
      <c r="M64" s="222"/>
      <c r="N64" s="222"/>
      <c r="O64" s="222"/>
      <c r="P64" s="222"/>
      <c r="Q64" s="222"/>
      <c r="R64" s="222"/>
      <c r="S64" s="222"/>
      <c r="T64" s="222"/>
      <c r="U64" s="222"/>
      <c r="V64" s="222"/>
      <c r="W64" s="222"/>
      <c r="X64" s="222"/>
      <c r="Y64" s="222"/>
      <c r="Z64" s="222"/>
      <c r="AA64" s="584"/>
      <c r="AB64" s="222"/>
      <c r="AC64" s="222"/>
      <c r="AD64" s="222"/>
      <c r="AE64" s="222"/>
      <c r="AF64" s="222"/>
      <c r="AG64" s="222"/>
      <c r="AH64" s="222"/>
      <c r="AI64" s="222"/>
      <c r="AJ64" s="222"/>
      <c r="AK64" s="222"/>
      <c r="AL64" s="222"/>
      <c r="AM64" s="222"/>
      <c r="AN64" s="222"/>
      <c r="AO64" s="222"/>
      <c r="AP64" s="222"/>
      <c r="AQ64" s="222"/>
      <c r="AR64" s="222"/>
      <c r="AS64" s="222"/>
      <c r="AT64" s="222"/>
      <c r="AU64" s="222"/>
      <c r="AV64" s="222"/>
      <c r="AW64" s="222"/>
      <c r="AX64" s="222"/>
      <c r="AY64" s="222"/>
      <c r="AZ64" s="222"/>
      <c r="BA64" s="222"/>
      <c r="BB64" s="222"/>
      <c r="BC64" s="222"/>
      <c r="BD64" s="223"/>
      <c r="BE64" s="227"/>
    </row>
    <row r="65" spans="9:57" x14ac:dyDescent="0.2">
      <c r="I65" s="218"/>
      <c r="J65" s="222"/>
      <c r="K65" s="222"/>
      <c r="L65" s="222"/>
      <c r="M65" s="222"/>
      <c r="N65" s="222"/>
      <c r="O65" s="222"/>
      <c r="P65" s="222"/>
      <c r="Q65" s="222"/>
      <c r="R65" s="222"/>
      <c r="S65" s="222"/>
      <c r="T65" s="222"/>
      <c r="U65" s="222"/>
      <c r="V65" s="222"/>
      <c r="W65" s="222"/>
      <c r="X65" s="222"/>
      <c r="Y65" s="222"/>
      <c r="Z65" s="222"/>
      <c r="AA65" s="584"/>
      <c r="AB65" s="222"/>
      <c r="AC65" s="222"/>
      <c r="AD65" s="222"/>
      <c r="AE65" s="222"/>
      <c r="AF65" s="222"/>
      <c r="AG65" s="222"/>
      <c r="AH65" s="222"/>
      <c r="AI65" s="222"/>
      <c r="AJ65" s="222"/>
      <c r="AK65" s="222"/>
      <c r="AL65" s="222"/>
      <c r="AM65" s="222"/>
      <c r="AN65" s="222"/>
      <c r="AO65" s="222"/>
      <c r="AP65" s="222"/>
      <c r="AQ65" s="222"/>
      <c r="AR65" s="222"/>
      <c r="AS65" s="222"/>
      <c r="AT65" s="222"/>
      <c r="AU65" s="222"/>
      <c r="AV65" s="222"/>
      <c r="AW65" s="222"/>
      <c r="AX65" s="222"/>
      <c r="AY65" s="222"/>
      <c r="AZ65" s="222"/>
      <c r="BA65" s="222"/>
      <c r="BB65" s="222"/>
      <c r="BC65" s="222"/>
      <c r="BD65" s="223"/>
      <c r="BE65" s="227"/>
    </row>
    <row r="66" spans="9:57" ht="12.75" customHeight="1" x14ac:dyDescent="0.2">
      <c r="I66" s="218"/>
      <c r="J66" s="222"/>
      <c r="K66" s="222"/>
      <c r="L66" s="222"/>
      <c r="M66" s="222"/>
      <c r="N66" s="222"/>
      <c r="O66" s="222"/>
      <c r="P66" s="222"/>
      <c r="Q66" s="222"/>
      <c r="R66" s="222"/>
      <c r="S66" s="222"/>
      <c r="T66" s="222"/>
      <c r="U66" s="222"/>
      <c r="V66" s="222"/>
      <c r="W66" s="222"/>
      <c r="X66" s="222"/>
      <c r="Y66" s="222"/>
      <c r="Z66" s="222"/>
      <c r="AA66" s="584"/>
      <c r="AB66" s="222"/>
      <c r="AC66" s="222"/>
      <c r="AD66" s="222"/>
      <c r="AE66" s="222"/>
      <c r="AF66" s="222"/>
      <c r="AG66" s="222"/>
      <c r="AH66" s="222"/>
      <c r="AI66" s="222"/>
      <c r="AJ66" s="222"/>
      <c r="AK66" s="222"/>
      <c r="AL66" s="222"/>
      <c r="AM66" s="222"/>
      <c r="AN66" s="222"/>
      <c r="AO66" s="222"/>
      <c r="AP66" s="222"/>
      <c r="AQ66" s="222"/>
      <c r="AR66" s="222"/>
      <c r="AS66" s="222"/>
      <c r="AT66" s="222"/>
      <c r="AU66" s="222"/>
      <c r="AV66" s="222"/>
      <c r="AW66" s="222"/>
      <c r="AX66" s="222"/>
      <c r="AY66" s="222"/>
      <c r="AZ66" s="222"/>
      <c r="BA66" s="222"/>
      <c r="BB66" s="222"/>
      <c r="BC66" s="222"/>
      <c r="BD66" s="223"/>
      <c r="BE66" s="227"/>
    </row>
    <row r="67" spans="9:57" ht="12.75" customHeight="1" x14ac:dyDescent="0.2">
      <c r="I67" s="218"/>
      <c r="J67" s="222"/>
      <c r="K67" s="222"/>
      <c r="L67" s="222"/>
      <c r="M67" s="222"/>
      <c r="N67" s="222"/>
      <c r="O67" s="222"/>
      <c r="P67" s="222"/>
      <c r="Q67" s="222"/>
      <c r="R67" s="222"/>
      <c r="S67" s="222"/>
      <c r="T67" s="222"/>
      <c r="U67" s="222"/>
      <c r="V67" s="222"/>
      <c r="W67" s="222"/>
      <c r="X67" s="222"/>
      <c r="Y67" s="222"/>
      <c r="Z67" s="222"/>
      <c r="AA67" s="584"/>
      <c r="AB67" s="222"/>
      <c r="AC67" s="222"/>
      <c r="AD67" s="222"/>
      <c r="AE67" s="222"/>
      <c r="AF67" s="222"/>
      <c r="AG67" s="222"/>
      <c r="AH67" s="222"/>
      <c r="AI67" s="222"/>
      <c r="AJ67" s="222"/>
      <c r="AK67" s="222"/>
      <c r="AL67" s="222"/>
      <c r="AM67" s="222"/>
      <c r="AN67" s="222"/>
      <c r="AO67" s="222"/>
      <c r="AP67" s="222"/>
      <c r="AQ67" s="222"/>
      <c r="AR67" s="222"/>
      <c r="AS67" s="222"/>
      <c r="AT67" s="222"/>
      <c r="AU67" s="222"/>
      <c r="AV67" s="222"/>
      <c r="AW67" s="222"/>
      <c r="AX67" s="222"/>
      <c r="AY67" s="222"/>
      <c r="AZ67" s="222"/>
      <c r="BA67" s="222"/>
      <c r="BB67" s="222"/>
      <c r="BC67" s="222"/>
      <c r="BD67" s="223"/>
      <c r="BE67" s="227"/>
    </row>
    <row r="68" spans="9:57" x14ac:dyDescent="0.2">
      <c r="I68" s="218"/>
      <c r="J68" s="222"/>
      <c r="K68" s="222"/>
      <c r="L68" s="222"/>
      <c r="M68" s="222"/>
      <c r="N68" s="222"/>
      <c r="O68" s="222"/>
      <c r="P68" s="222"/>
      <c r="Q68" s="222"/>
      <c r="R68" s="222"/>
      <c r="S68" s="222"/>
      <c r="T68" s="222"/>
      <c r="U68" s="222"/>
      <c r="V68" s="222"/>
      <c r="W68" s="222"/>
      <c r="X68" s="222"/>
      <c r="Y68" s="222"/>
      <c r="Z68" s="222"/>
      <c r="AA68" s="584"/>
      <c r="AB68" s="222"/>
      <c r="AC68" s="222"/>
      <c r="AD68" s="222"/>
      <c r="AE68" s="222"/>
      <c r="AF68" s="222"/>
      <c r="AG68" s="222"/>
      <c r="AH68" s="222"/>
      <c r="AI68" s="222"/>
      <c r="AJ68" s="222"/>
      <c r="AK68" s="222"/>
      <c r="AL68" s="222"/>
      <c r="AM68" s="222"/>
      <c r="AN68" s="222"/>
      <c r="AO68" s="222"/>
      <c r="AP68" s="222"/>
      <c r="AQ68" s="222"/>
      <c r="AR68" s="222"/>
      <c r="AS68" s="222"/>
      <c r="AT68" s="222"/>
      <c r="AU68" s="222"/>
      <c r="AV68" s="222"/>
      <c r="AW68" s="222"/>
      <c r="AX68" s="222"/>
      <c r="AY68" s="222"/>
      <c r="AZ68" s="222"/>
      <c r="BA68" s="222"/>
      <c r="BB68" s="222"/>
      <c r="BC68" s="222"/>
      <c r="BD68" s="223"/>
      <c r="BE68" s="227"/>
    </row>
    <row r="69" spans="9:57" x14ac:dyDescent="0.2">
      <c r="I69" s="218"/>
      <c r="J69" s="222"/>
      <c r="K69" s="222"/>
      <c r="L69" s="222"/>
      <c r="M69" s="222"/>
      <c r="N69" s="222"/>
      <c r="O69" s="222"/>
      <c r="P69" s="222"/>
      <c r="Q69" s="222"/>
      <c r="R69" s="222"/>
      <c r="S69" s="222"/>
      <c r="T69" s="222"/>
      <c r="U69" s="222"/>
      <c r="V69" s="222"/>
      <c r="W69" s="222"/>
      <c r="X69" s="222"/>
      <c r="Y69" s="222"/>
      <c r="Z69" s="222"/>
      <c r="AA69" s="584"/>
      <c r="AB69" s="222"/>
      <c r="AC69" s="222"/>
      <c r="AD69" s="222"/>
      <c r="AE69" s="222"/>
      <c r="AF69" s="222"/>
      <c r="AG69" s="222"/>
      <c r="AH69" s="222"/>
      <c r="AI69" s="222"/>
      <c r="AJ69" s="222"/>
      <c r="AK69" s="222"/>
      <c r="AL69" s="222"/>
      <c r="AM69" s="222"/>
      <c r="AN69" s="222"/>
      <c r="AO69" s="222"/>
      <c r="AP69" s="222"/>
      <c r="AQ69" s="222"/>
      <c r="AR69" s="222"/>
      <c r="AS69" s="222"/>
      <c r="AT69" s="222"/>
      <c r="AU69" s="222"/>
      <c r="AV69" s="222"/>
      <c r="AW69" s="222"/>
      <c r="AX69" s="222"/>
      <c r="AY69" s="222"/>
      <c r="AZ69" s="222"/>
      <c r="BA69" s="222"/>
      <c r="BB69" s="222"/>
      <c r="BC69" s="222"/>
      <c r="BD69" s="223"/>
      <c r="BE69" s="227"/>
    </row>
    <row r="70" spans="9:57" x14ac:dyDescent="0.2">
      <c r="I70" s="218"/>
      <c r="J70" s="222"/>
      <c r="K70" s="222"/>
      <c r="L70" s="222"/>
      <c r="M70" s="222"/>
      <c r="N70" s="222"/>
      <c r="O70" s="222"/>
      <c r="P70" s="222"/>
      <c r="Q70" s="222"/>
      <c r="R70" s="222"/>
      <c r="S70" s="222"/>
      <c r="T70" s="222"/>
      <c r="U70" s="222"/>
      <c r="V70" s="222"/>
      <c r="W70" s="222"/>
      <c r="X70" s="222"/>
      <c r="Y70" s="222"/>
      <c r="Z70" s="222"/>
      <c r="AA70" s="584"/>
      <c r="AB70" s="222"/>
      <c r="AC70" s="222"/>
      <c r="AD70" s="222"/>
      <c r="AE70" s="222"/>
      <c r="AF70" s="222"/>
      <c r="AG70" s="222"/>
      <c r="AH70" s="222"/>
      <c r="AI70" s="222"/>
      <c r="AJ70" s="222"/>
      <c r="AK70" s="222"/>
      <c r="AL70" s="222"/>
      <c r="AM70" s="222"/>
      <c r="AN70" s="222"/>
      <c r="AO70" s="222"/>
      <c r="AP70" s="222"/>
      <c r="AQ70" s="222"/>
      <c r="AR70" s="222"/>
      <c r="AS70" s="222"/>
      <c r="AT70" s="222"/>
      <c r="AU70" s="222"/>
      <c r="AV70" s="222"/>
      <c r="AW70" s="222"/>
      <c r="AX70" s="222"/>
      <c r="AY70" s="222"/>
      <c r="AZ70" s="222"/>
      <c r="BA70" s="222"/>
      <c r="BB70" s="222"/>
      <c r="BC70" s="222"/>
      <c r="BD70" s="223"/>
      <c r="BE70" s="227"/>
    </row>
    <row r="71" spans="9:57" x14ac:dyDescent="0.2">
      <c r="I71" s="218"/>
      <c r="J71" s="222"/>
      <c r="K71" s="222"/>
      <c r="L71" s="222"/>
      <c r="M71" s="222"/>
      <c r="N71" s="222"/>
      <c r="O71" s="222"/>
      <c r="P71" s="222"/>
      <c r="Q71" s="222"/>
      <c r="R71" s="222"/>
      <c r="S71" s="222"/>
      <c r="T71" s="222"/>
      <c r="U71" s="222"/>
      <c r="V71" s="222"/>
      <c r="W71" s="222"/>
      <c r="X71" s="222"/>
      <c r="Y71" s="222"/>
      <c r="Z71" s="222"/>
      <c r="AA71" s="584"/>
      <c r="AB71" s="222"/>
      <c r="AC71" s="222"/>
      <c r="AD71" s="222"/>
      <c r="AE71" s="222"/>
      <c r="AF71" s="222"/>
      <c r="AG71" s="222"/>
      <c r="AH71" s="222"/>
      <c r="AI71" s="222"/>
      <c r="AJ71" s="222"/>
      <c r="AK71" s="222"/>
      <c r="AL71" s="222"/>
      <c r="AM71" s="222"/>
      <c r="AN71" s="222"/>
      <c r="AO71" s="222"/>
      <c r="AP71" s="222"/>
      <c r="AQ71" s="222"/>
      <c r="AR71" s="222"/>
      <c r="AS71" s="222"/>
      <c r="AT71" s="222"/>
      <c r="AU71" s="222"/>
      <c r="AV71" s="222"/>
      <c r="AW71" s="222"/>
      <c r="AX71" s="222"/>
      <c r="AY71" s="222"/>
      <c r="AZ71" s="222"/>
      <c r="BA71" s="222"/>
      <c r="BB71" s="222"/>
      <c r="BC71" s="222"/>
      <c r="BD71" s="223"/>
      <c r="BE71" s="227"/>
    </row>
    <row r="72" spans="9:57" x14ac:dyDescent="0.2">
      <c r="I72" s="218"/>
      <c r="J72" s="222"/>
      <c r="K72" s="222"/>
      <c r="L72" s="222"/>
      <c r="M72" s="222"/>
      <c r="N72" s="222"/>
      <c r="O72" s="222"/>
      <c r="P72" s="222"/>
      <c r="Q72" s="222"/>
      <c r="R72" s="222"/>
      <c r="S72" s="222"/>
      <c r="T72" s="222"/>
      <c r="U72" s="222"/>
      <c r="V72" s="222"/>
      <c r="W72" s="222"/>
      <c r="X72" s="222"/>
      <c r="Y72" s="222"/>
      <c r="Z72" s="222"/>
      <c r="AA72" s="584"/>
      <c r="AB72" s="222"/>
      <c r="AC72" s="222"/>
      <c r="AD72" s="222"/>
      <c r="AE72" s="222"/>
      <c r="AF72" s="222"/>
      <c r="AG72" s="222"/>
      <c r="AH72" s="222"/>
      <c r="AI72" s="222"/>
      <c r="AJ72" s="222"/>
      <c r="AK72" s="222"/>
      <c r="AL72" s="222"/>
      <c r="AM72" s="222"/>
      <c r="AN72" s="222"/>
      <c r="AO72" s="222"/>
      <c r="AP72" s="222"/>
      <c r="AQ72" s="222"/>
      <c r="AR72" s="222"/>
      <c r="AS72" s="222"/>
      <c r="AT72" s="222"/>
      <c r="AU72" s="222"/>
      <c r="AV72" s="222"/>
      <c r="AW72" s="222"/>
      <c r="AX72" s="222"/>
      <c r="AY72" s="222"/>
      <c r="AZ72" s="222"/>
      <c r="BA72" s="222"/>
      <c r="BB72" s="222"/>
      <c r="BC72" s="222"/>
      <c r="BD72" s="223"/>
      <c r="BE72" s="227"/>
    </row>
    <row r="73" spans="9:57" ht="12.75" customHeight="1" x14ac:dyDescent="0.2">
      <c r="I73" s="218"/>
      <c r="J73" s="222"/>
      <c r="K73" s="222"/>
      <c r="L73" s="222"/>
      <c r="M73" s="222"/>
      <c r="N73" s="222"/>
      <c r="O73" s="222"/>
      <c r="P73" s="222"/>
      <c r="Q73" s="222"/>
      <c r="R73" s="222"/>
      <c r="S73" s="222"/>
      <c r="T73" s="222"/>
      <c r="U73" s="222"/>
      <c r="V73" s="222"/>
      <c r="W73" s="222"/>
      <c r="X73" s="222"/>
      <c r="Y73" s="222"/>
      <c r="Z73" s="222"/>
      <c r="AA73" s="584"/>
      <c r="AB73" s="222"/>
      <c r="AC73" s="222"/>
      <c r="AD73" s="222"/>
      <c r="AE73" s="222"/>
      <c r="AF73" s="222"/>
      <c r="AG73" s="222"/>
      <c r="AH73" s="222"/>
      <c r="AI73" s="222"/>
      <c r="AJ73" s="222"/>
      <c r="AK73" s="222"/>
      <c r="AL73" s="222"/>
      <c r="AM73" s="222"/>
      <c r="AN73" s="222"/>
      <c r="AO73" s="222"/>
      <c r="AP73" s="222"/>
      <c r="AQ73" s="222"/>
      <c r="AR73" s="222"/>
      <c r="AS73" s="222"/>
      <c r="AT73" s="222"/>
      <c r="AU73" s="222"/>
      <c r="AV73" s="222"/>
      <c r="AW73" s="222"/>
      <c r="AX73" s="222"/>
      <c r="AY73" s="222"/>
      <c r="AZ73" s="222"/>
      <c r="BA73" s="222"/>
      <c r="BB73" s="222"/>
      <c r="BC73" s="222"/>
      <c r="BD73" s="223"/>
      <c r="BE73" s="227"/>
    </row>
    <row r="74" spans="9:57" ht="12.75" customHeight="1" x14ac:dyDescent="0.2">
      <c r="I74" s="218"/>
      <c r="J74" s="222"/>
      <c r="K74" s="222"/>
      <c r="L74" s="222"/>
      <c r="M74" s="222"/>
      <c r="N74" s="222"/>
      <c r="O74" s="222"/>
      <c r="P74" s="222"/>
      <c r="Q74" s="222"/>
      <c r="R74" s="222"/>
      <c r="S74" s="222"/>
      <c r="T74" s="222"/>
      <c r="U74" s="222"/>
      <c r="V74" s="222"/>
      <c r="W74" s="222"/>
      <c r="X74" s="222"/>
      <c r="Y74" s="222"/>
      <c r="Z74" s="222"/>
      <c r="AA74" s="584"/>
      <c r="AB74" s="222"/>
      <c r="AC74" s="222"/>
      <c r="AD74" s="222"/>
      <c r="AE74" s="222"/>
      <c r="AF74" s="222"/>
      <c r="AG74" s="222"/>
      <c r="AH74" s="222"/>
      <c r="AI74" s="222"/>
      <c r="AJ74" s="222"/>
      <c r="AK74" s="222"/>
      <c r="AL74" s="222"/>
      <c r="AM74" s="222"/>
      <c r="AN74" s="222"/>
      <c r="AO74" s="222"/>
      <c r="AP74" s="222"/>
      <c r="AQ74" s="222"/>
      <c r="AR74" s="222"/>
      <c r="AS74" s="222"/>
      <c r="AT74" s="222"/>
      <c r="AU74" s="222"/>
      <c r="AV74" s="222"/>
      <c r="AW74" s="222"/>
      <c r="AX74" s="222"/>
      <c r="AY74" s="222"/>
      <c r="AZ74" s="222"/>
      <c r="BA74" s="222"/>
      <c r="BB74" s="222"/>
      <c r="BC74" s="222"/>
      <c r="BD74" s="223"/>
      <c r="BE74" s="227"/>
    </row>
    <row r="75" spans="9:57" x14ac:dyDescent="0.2">
      <c r="I75" s="218"/>
      <c r="J75" s="222"/>
      <c r="K75" s="222"/>
      <c r="L75" s="222"/>
      <c r="M75" s="222"/>
      <c r="N75" s="222"/>
      <c r="O75" s="222"/>
      <c r="P75" s="222"/>
      <c r="Q75" s="222"/>
      <c r="R75" s="222"/>
      <c r="S75" s="222"/>
      <c r="T75" s="222"/>
      <c r="U75" s="222"/>
      <c r="V75" s="222"/>
      <c r="W75" s="222"/>
      <c r="X75" s="222"/>
      <c r="Y75" s="222"/>
      <c r="Z75" s="222"/>
      <c r="AA75" s="584"/>
      <c r="AB75" s="222"/>
      <c r="AC75" s="222"/>
      <c r="AD75" s="222"/>
      <c r="AE75" s="222"/>
      <c r="AF75" s="222"/>
      <c r="AG75" s="222"/>
      <c r="AH75" s="222"/>
      <c r="AI75" s="222"/>
      <c r="AJ75" s="222"/>
      <c r="AK75" s="222"/>
      <c r="AL75" s="222"/>
      <c r="AM75" s="222"/>
      <c r="AN75" s="222"/>
      <c r="AO75" s="222"/>
      <c r="AP75" s="222"/>
      <c r="AQ75" s="222"/>
      <c r="AR75" s="222"/>
      <c r="AS75" s="222"/>
      <c r="AT75" s="222"/>
      <c r="AU75" s="222"/>
      <c r="AV75" s="222"/>
      <c r="AW75" s="222"/>
      <c r="AX75" s="222"/>
      <c r="AY75" s="222"/>
      <c r="AZ75" s="222"/>
      <c r="BA75" s="222"/>
      <c r="BB75" s="222"/>
      <c r="BC75" s="222"/>
      <c r="BD75" s="223"/>
      <c r="BE75" s="227"/>
    </row>
    <row r="76" spans="9:57" x14ac:dyDescent="0.2">
      <c r="I76" s="218"/>
      <c r="J76" s="222"/>
      <c r="K76" s="222"/>
      <c r="L76" s="222"/>
      <c r="M76" s="222"/>
      <c r="N76" s="222"/>
      <c r="O76" s="222"/>
      <c r="P76" s="222"/>
      <c r="Q76" s="222"/>
      <c r="R76" s="222"/>
      <c r="S76" s="222"/>
      <c r="T76" s="222"/>
      <c r="U76" s="222"/>
      <c r="V76" s="222"/>
      <c r="W76" s="222"/>
      <c r="X76" s="222"/>
      <c r="Y76" s="222"/>
      <c r="Z76" s="222"/>
      <c r="AA76" s="584"/>
      <c r="AB76" s="222"/>
      <c r="AC76" s="222"/>
      <c r="AD76" s="222"/>
      <c r="AE76" s="222"/>
      <c r="AF76" s="222"/>
      <c r="AG76" s="222"/>
      <c r="AH76" s="222"/>
      <c r="AI76" s="222"/>
      <c r="AJ76" s="222"/>
      <c r="AK76" s="222"/>
      <c r="AL76" s="222"/>
      <c r="AM76" s="222"/>
      <c r="AN76" s="222"/>
      <c r="AO76" s="222"/>
      <c r="AP76" s="222"/>
      <c r="AQ76" s="222"/>
      <c r="AR76" s="222"/>
      <c r="AS76" s="222"/>
      <c r="AT76" s="222"/>
      <c r="AU76" s="222"/>
      <c r="AV76" s="222"/>
      <c r="AW76" s="222"/>
      <c r="AX76" s="222"/>
      <c r="AY76" s="222"/>
      <c r="AZ76" s="222"/>
      <c r="BA76" s="222"/>
      <c r="BB76" s="222"/>
      <c r="BC76" s="222"/>
      <c r="BD76" s="223"/>
      <c r="BE76" s="227"/>
    </row>
    <row r="77" spans="9:57" x14ac:dyDescent="0.2">
      <c r="I77" s="218"/>
      <c r="J77" s="222"/>
      <c r="K77" s="222"/>
      <c r="L77" s="222"/>
      <c r="M77" s="222"/>
      <c r="N77" s="222"/>
      <c r="O77" s="222"/>
      <c r="P77" s="222"/>
      <c r="Q77" s="222"/>
      <c r="R77" s="222"/>
      <c r="S77" s="222"/>
      <c r="T77" s="222"/>
      <c r="U77" s="222"/>
      <c r="V77" s="222"/>
      <c r="W77" s="222"/>
      <c r="X77" s="222"/>
      <c r="Y77" s="222"/>
      <c r="Z77" s="222"/>
      <c r="AA77" s="584"/>
      <c r="AB77" s="222"/>
      <c r="AC77" s="222"/>
      <c r="AD77" s="222"/>
      <c r="AE77" s="222"/>
      <c r="AF77" s="222"/>
      <c r="AG77" s="222"/>
      <c r="AH77" s="222"/>
      <c r="AI77" s="222"/>
      <c r="AJ77" s="222"/>
      <c r="AK77" s="222"/>
      <c r="AL77" s="222"/>
      <c r="AM77" s="222"/>
      <c r="AN77" s="222"/>
      <c r="AO77" s="222"/>
      <c r="AP77" s="222"/>
      <c r="AQ77" s="222"/>
      <c r="AR77" s="222"/>
      <c r="AS77" s="222"/>
      <c r="AT77" s="222"/>
      <c r="AU77" s="222"/>
      <c r="AV77" s="222"/>
      <c r="AW77" s="222"/>
      <c r="AX77" s="222"/>
      <c r="AY77" s="222"/>
      <c r="AZ77" s="222"/>
      <c r="BA77" s="222"/>
      <c r="BB77" s="222"/>
      <c r="BC77" s="222"/>
      <c r="BD77" s="223"/>
      <c r="BE77" s="227"/>
    </row>
    <row r="78" spans="9:57" x14ac:dyDescent="0.2">
      <c r="I78" s="218"/>
      <c r="J78" s="222"/>
      <c r="K78" s="222"/>
      <c r="L78" s="222"/>
      <c r="M78" s="222"/>
      <c r="N78" s="222"/>
      <c r="O78" s="222"/>
      <c r="P78" s="222"/>
      <c r="Q78" s="222"/>
      <c r="R78" s="222"/>
      <c r="S78" s="222"/>
      <c r="T78" s="222"/>
      <c r="U78" s="222"/>
      <c r="V78" s="222"/>
      <c r="W78" s="222"/>
      <c r="X78" s="222"/>
      <c r="Y78" s="222"/>
      <c r="Z78" s="222"/>
      <c r="AA78" s="584"/>
      <c r="AB78" s="222"/>
      <c r="AC78" s="222"/>
      <c r="AD78" s="222"/>
      <c r="AE78" s="222"/>
      <c r="AF78" s="222"/>
      <c r="AG78" s="222"/>
      <c r="AH78" s="222"/>
      <c r="AI78" s="222"/>
      <c r="AJ78" s="222"/>
      <c r="AK78" s="222"/>
      <c r="AL78" s="222"/>
      <c r="AM78" s="222"/>
      <c r="AN78" s="222"/>
      <c r="AO78" s="222"/>
      <c r="AP78" s="222"/>
      <c r="AQ78" s="222"/>
      <c r="AR78" s="222"/>
      <c r="AS78" s="222"/>
      <c r="AT78" s="222"/>
      <c r="AU78" s="222"/>
      <c r="AV78" s="222"/>
      <c r="AW78" s="222"/>
      <c r="AX78" s="222"/>
      <c r="AY78" s="222"/>
      <c r="AZ78" s="222"/>
      <c r="BA78" s="222"/>
      <c r="BB78" s="222"/>
      <c r="BC78" s="222"/>
      <c r="BD78" s="223"/>
      <c r="BE78" s="227"/>
    </row>
    <row r="79" spans="9:57" x14ac:dyDescent="0.2">
      <c r="I79" s="218"/>
      <c r="J79" s="222"/>
      <c r="K79" s="222"/>
      <c r="L79" s="222"/>
      <c r="M79" s="222"/>
      <c r="N79" s="222"/>
      <c r="O79" s="222"/>
      <c r="P79" s="222"/>
      <c r="Q79" s="222"/>
      <c r="R79" s="222"/>
      <c r="S79" s="222"/>
      <c r="T79" s="222"/>
      <c r="U79" s="222"/>
      <c r="V79" s="222"/>
      <c r="W79" s="222"/>
      <c r="X79" s="222"/>
      <c r="Y79" s="222"/>
      <c r="Z79" s="222"/>
      <c r="AA79" s="584"/>
      <c r="AB79" s="222"/>
      <c r="AC79" s="222"/>
      <c r="AD79" s="222"/>
      <c r="AE79" s="222"/>
      <c r="AF79" s="222"/>
      <c r="AG79" s="222"/>
      <c r="AH79" s="222"/>
      <c r="AI79" s="222"/>
      <c r="AJ79" s="222"/>
      <c r="AK79" s="222"/>
      <c r="AL79" s="222"/>
      <c r="AM79" s="222"/>
      <c r="AN79" s="222"/>
      <c r="AO79" s="222"/>
      <c r="AP79" s="222"/>
      <c r="AQ79" s="222"/>
      <c r="AR79" s="222"/>
      <c r="AS79" s="222"/>
      <c r="AT79" s="222"/>
      <c r="AU79" s="222"/>
      <c r="AV79" s="222"/>
      <c r="AW79" s="222"/>
      <c r="AX79" s="222"/>
      <c r="AY79" s="222"/>
      <c r="AZ79" s="222"/>
      <c r="BA79" s="222"/>
      <c r="BB79" s="222"/>
      <c r="BC79" s="222"/>
      <c r="BD79" s="223"/>
      <c r="BE79" s="227"/>
    </row>
    <row r="80" spans="9:57" x14ac:dyDescent="0.2">
      <c r="I80" s="218"/>
      <c r="J80" s="222"/>
      <c r="K80" s="222"/>
      <c r="L80" s="222"/>
      <c r="M80" s="222"/>
      <c r="N80" s="222"/>
      <c r="O80" s="222"/>
      <c r="P80" s="222"/>
      <c r="Q80" s="222"/>
      <c r="R80" s="222"/>
      <c r="S80" s="222"/>
      <c r="T80" s="222"/>
      <c r="U80" s="222"/>
      <c r="V80" s="222"/>
      <c r="W80" s="222"/>
      <c r="X80" s="222"/>
      <c r="Y80" s="222"/>
      <c r="Z80" s="222"/>
      <c r="AA80" s="584"/>
      <c r="AB80" s="222"/>
      <c r="AC80" s="222"/>
      <c r="AD80" s="222"/>
      <c r="AE80" s="222"/>
      <c r="AF80" s="222"/>
      <c r="AG80" s="222"/>
      <c r="AH80" s="222"/>
      <c r="AI80" s="222"/>
      <c r="AJ80" s="222"/>
      <c r="AK80" s="222"/>
      <c r="AL80" s="222"/>
      <c r="AM80" s="222"/>
      <c r="AN80" s="222"/>
      <c r="AO80" s="222"/>
      <c r="AP80" s="222"/>
      <c r="AQ80" s="222"/>
      <c r="AR80" s="222"/>
      <c r="AS80" s="222"/>
      <c r="AT80" s="222"/>
      <c r="AU80" s="222"/>
      <c r="AV80" s="222"/>
      <c r="AW80" s="222"/>
      <c r="AX80" s="222"/>
      <c r="AY80" s="222"/>
      <c r="AZ80" s="222"/>
      <c r="BA80" s="222"/>
      <c r="BB80" s="222"/>
      <c r="BC80" s="222"/>
      <c r="BD80" s="223"/>
      <c r="BE80" s="227"/>
    </row>
    <row r="81" spans="9:57" x14ac:dyDescent="0.2">
      <c r="I81" s="218"/>
      <c r="J81" s="222"/>
      <c r="K81" s="222"/>
      <c r="L81" s="222"/>
      <c r="M81" s="222"/>
      <c r="N81" s="222"/>
      <c r="O81" s="222"/>
      <c r="P81" s="222"/>
      <c r="Q81" s="222"/>
      <c r="R81" s="222"/>
      <c r="S81" s="222"/>
      <c r="T81" s="222"/>
      <c r="U81" s="222"/>
      <c r="V81" s="222"/>
      <c r="W81" s="222"/>
      <c r="X81" s="222"/>
      <c r="Y81" s="222"/>
      <c r="Z81" s="222"/>
      <c r="AA81" s="584"/>
      <c r="AB81" s="222"/>
      <c r="AC81" s="222"/>
      <c r="AD81" s="222"/>
      <c r="AE81" s="222"/>
      <c r="AF81" s="222"/>
      <c r="AG81" s="222"/>
      <c r="AH81" s="222"/>
      <c r="AI81" s="222"/>
      <c r="AJ81" s="222"/>
      <c r="AK81" s="222"/>
      <c r="AL81" s="222"/>
      <c r="AM81" s="222"/>
      <c r="AN81" s="222"/>
      <c r="AO81" s="222"/>
      <c r="AP81" s="222"/>
      <c r="AQ81" s="222"/>
      <c r="AR81" s="222"/>
      <c r="AS81" s="222"/>
      <c r="AT81" s="222"/>
      <c r="AU81" s="222"/>
      <c r="AV81" s="222"/>
      <c r="AW81" s="222"/>
      <c r="AX81" s="222"/>
      <c r="AY81" s="222"/>
      <c r="AZ81" s="222"/>
      <c r="BA81" s="222"/>
      <c r="BB81" s="222"/>
      <c r="BC81" s="222"/>
      <c r="BD81" s="223"/>
      <c r="BE81" s="227"/>
    </row>
    <row r="82" spans="9:57" x14ac:dyDescent="0.2">
      <c r="I82" s="218"/>
      <c r="J82" s="222"/>
      <c r="K82" s="222"/>
      <c r="L82" s="222"/>
      <c r="M82" s="222"/>
      <c r="N82" s="222"/>
      <c r="O82" s="222"/>
      <c r="P82" s="222"/>
      <c r="Q82" s="222"/>
      <c r="R82" s="222"/>
      <c r="S82" s="222"/>
      <c r="T82" s="222"/>
      <c r="U82" s="222"/>
      <c r="V82" s="222"/>
      <c r="W82" s="222"/>
      <c r="X82" s="222"/>
      <c r="Y82" s="222"/>
      <c r="Z82" s="222"/>
      <c r="AA82" s="584"/>
      <c r="AB82" s="222"/>
      <c r="AC82" s="222"/>
      <c r="AD82" s="222"/>
      <c r="AE82" s="222"/>
      <c r="AF82" s="222"/>
      <c r="AG82" s="222"/>
      <c r="AH82" s="222"/>
      <c r="AI82" s="222"/>
      <c r="AJ82" s="222"/>
      <c r="AK82" s="222"/>
      <c r="AL82" s="222"/>
      <c r="AM82" s="222"/>
      <c r="AN82" s="222"/>
      <c r="AO82" s="222"/>
      <c r="AP82" s="222"/>
      <c r="AQ82" s="222"/>
      <c r="AR82" s="222"/>
      <c r="AS82" s="222"/>
      <c r="AT82" s="222"/>
      <c r="AU82" s="222"/>
      <c r="AV82" s="222"/>
      <c r="AW82" s="222"/>
      <c r="AX82" s="222"/>
      <c r="AY82" s="222"/>
      <c r="AZ82" s="222"/>
      <c r="BA82" s="222"/>
      <c r="BB82" s="222"/>
      <c r="BC82" s="222"/>
      <c r="BD82" s="223"/>
      <c r="BE82" s="227"/>
    </row>
    <row r="83" spans="9:57" x14ac:dyDescent="0.2">
      <c r="I83" s="218"/>
      <c r="J83" s="222"/>
      <c r="K83" s="222"/>
      <c r="L83" s="222"/>
      <c r="M83" s="222"/>
      <c r="N83" s="222"/>
      <c r="O83" s="222"/>
      <c r="P83" s="222"/>
      <c r="Q83" s="222"/>
      <c r="R83" s="222"/>
      <c r="S83" s="222"/>
      <c r="T83" s="222"/>
      <c r="U83" s="222"/>
      <c r="V83" s="222"/>
      <c r="W83" s="222"/>
      <c r="X83" s="222"/>
      <c r="Y83" s="222"/>
      <c r="Z83" s="222"/>
      <c r="AA83" s="584"/>
      <c r="AB83" s="222"/>
      <c r="AC83" s="222"/>
      <c r="AD83" s="222"/>
      <c r="AE83" s="222"/>
      <c r="AF83" s="222"/>
      <c r="AG83" s="222"/>
      <c r="AH83" s="222"/>
      <c r="AI83" s="222"/>
      <c r="AJ83" s="222"/>
      <c r="AK83" s="222"/>
      <c r="AL83" s="222"/>
      <c r="AM83" s="222"/>
      <c r="AN83" s="222"/>
      <c r="AO83" s="222"/>
      <c r="AP83" s="222"/>
      <c r="AQ83" s="222"/>
      <c r="AR83" s="222"/>
      <c r="AS83" s="222"/>
      <c r="AT83" s="222"/>
      <c r="AU83" s="222"/>
      <c r="AV83" s="222"/>
      <c r="AW83" s="222"/>
      <c r="AX83" s="222"/>
      <c r="AY83" s="222"/>
      <c r="AZ83" s="222"/>
      <c r="BA83" s="222"/>
      <c r="BB83" s="222"/>
      <c r="BC83" s="222"/>
      <c r="BD83" s="223"/>
      <c r="BE83" s="227"/>
    </row>
    <row r="84" spans="9:57" x14ac:dyDescent="0.2">
      <c r="I84" s="218"/>
      <c r="J84" s="222"/>
      <c r="K84" s="222"/>
      <c r="L84" s="222"/>
      <c r="M84" s="222"/>
      <c r="N84" s="222"/>
      <c r="O84" s="222"/>
      <c r="P84" s="222"/>
      <c r="Q84" s="222"/>
      <c r="R84" s="222"/>
      <c r="S84" s="222"/>
      <c r="T84" s="222"/>
      <c r="U84" s="222"/>
      <c r="V84" s="222"/>
      <c r="W84" s="222"/>
      <c r="X84" s="222"/>
      <c r="Y84" s="222"/>
      <c r="Z84" s="222"/>
      <c r="AA84" s="584"/>
      <c r="AB84" s="222"/>
      <c r="AC84" s="222"/>
      <c r="AD84" s="222"/>
      <c r="AE84" s="222"/>
      <c r="AF84" s="222"/>
      <c r="AG84" s="222"/>
      <c r="AH84" s="222"/>
      <c r="AI84" s="222"/>
      <c r="AJ84" s="222"/>
      <c r="AK84" s="222"/>
      <c r="AL84" s="222"/>
      <c r="AM84" s="222"/>
      <c r="AN84" s="222"/>
      <c r="AO84" s="222"/>
      <c r="AP84" s="222"/>
      <c r="AQ84" s="222"/>
      <c r="AR84" s="222"/>
      <c r="AS84" s="222"/>
      <c r="AT84" s="222"/>
      <c r="AU84" s="222"/>
      <c r="AV84" s="222"/>
      <c r="AW84" s="222"/>
      <c r="AX84" s="222"/>
      <c r="AY84" s="222"/>
      <c r="AZ84" s="222"/>
      <c r="BA84" s="222"/>
      <c r="BB84" s="222"/>
      <c r="BC84" s="222"/>
      <c r="BD84" s="223"/>
      <c r="BE84" s="227"/>
    </row>
    <row r="85" spans="9:57" x14ac:dyDescent="0.2">
      <c r="I85" s="218"/>
      <c r="J85" s="222"/>
      <c r="K85" s="222"/>
      <c r="L85" s="222"/>
      <c r="M85" s="222"/>
      <c r="N85" s="222"/>
      <c r="O85" s="222"/>
      <c r="P85" s="222"/>
      <c r="Q85" s="222"/>
      <c r="R85" s="222"/>
      <c r="S85" s="222"/>
      <c r="T85" s="222"/>
      <c r="U85" s="222"/>
      <c r="V85" s="222"/>
      <c r="W85" s="222"/>
      <c r="X85" s="222"/>
      <c r="Y85" s="222"/>
      <c r="Z85" s="222"/>
      <c r="AA85" s="584"/>
      <c r="AB85" s="222"/>
      <c r="AC85" s="222"/>
      <c r="AD85" s="222"/>
      <c r="AE85" s="222"/>
      <c r="AF85" s="222"/>
      <c r="AG85" s="222"/>
      <c r="AH85" s="222"/>
      <c r="AI85" s="222"/>
      <c r="AJ85" s="222"/>
      <c r="AK85" s="222"/>
      <c r="AL85" s="222"/>
      <c r="AM85" s="222"/>
      <c r="AN85" s="222"/>
      <c r="AO85" s="222"/>
      <c r="AP85" s="222"/>
      <c r="AQ85" s="222"/>
      <c r="AR85" s="222"/>
      <c r="AS85" s="222"/>
      <c r="AT85" s="222"/>
      <c r="AU85" s="222"/>
      <c r="AV85" s="222"/>
      <c r="AW85" s="222"/>
      <c r="AX85" s="222"/>
      <c r="AY85" s="222"/>
      <c r="AZ85" s="222"/>
      <c r="BA85" s="222"/>
      <c r="BB85" s="222"/>
      <c r="BC85" s="222"/>
      <c r="BD85" s="223"/>
      <c r="BE85" s="227"/>
    </row>
    <row r="86" spans="9:57" ht="13.5" thickBot="1" x14ac:dyDescent="0.25">
      <c r="I86" s="218"/>
      <c r="J86" s="222"/>
      <c r="K86" s="222"/>
      <c r="L86" s="222"/>
      <c r="M86" s="222"/>
      <c r="N86" s="222"/>
      <c r="O86" s="222"/>
      <c r="P86" s="222"/>
      <c r="Q86" s="222"/>
      <c r="R86" s="222"/>
      <c r="S86" s="222"/>
      <c r="T86" s="222"/>
      <c r="U86" s="222"/>
      <c r="V86" s="222"/>
      <c r="W86" s="222"/>
      <c r="X86" s="222"/>
      <c r="Y86" s="222"/>
      <c r="Z86" s="242"/>
      <c r="AA86" s="584"/>
      <c r="AB86" s="242"/>
      <c r="AC86" s="242"/>
      <c r="AD86" s="242"/>
      <c r="AE86" s="242"/>
      <c r="AF86" s="242"/>
      <c r="AG86" s="242"/>
      <c r="AH86" s="242"/>
      <c r="AI86" s="242"/>
      <c r="AJ86" s="242"/>
      <c r="AK86" s="242"/>
      <c r="AL86" s="242"/>
      <c r="AM86" s="242"/>
      <c r="AN86" s="242"/>
      <c r="AO86" s="242"/>
      <c r="AP86" s="242"/>
      <c r="AQ86" s="242"/>
      <c r="AR86" s="242"/>
      <c r="AS86" s="242"/>
      <c r="AT86" s="242"/>
      <c r="AU86" s="242"/>
      <c r="AV86" s="242"/>
      <c r="AW86" s="242"/>
      <c r="AX86" s="242"/>
      <c r="AY86" s="242"/>
      <c r="AZ86" s="242"/>
      <c r="BA86" s="242"/>
      <c r="BB86" s="242"/>
      <c r="BC86" s="242"/>
      <c r="BD86" s="243"/>
      <c r="BE86" s="227"/>
    </row>
    <row r="87" spans="9:57" ht="13.5" thickTop="1" x14ac:dyDescent="0.2">
      <c r="I87" s="590"/>
      <c r="J87" s="591"/>
      <c r="K87" s="591"/>
      <c r="L87" s="591"/>
      <c r="M87" s="591"/>
      <c r="N87" s="591"/>
      <c r="O87" s="591"/>
      <c r="P87" s="591"/>
      <c r="Q87" s="591"/>
      <c r="R87" s="591"/>
      <c r="S87" s="591"/>
      <c r="T87" s="591"/>
      <c r="U87" s="591"/>
      <c r="V87" s="591"/>
      <c r="W87" s="591"/>
      <c r="X87" s="591"/>
      <c r="Y87" s="591"/>
      <c r="Z87" s="25"/>
      <c r="AA87" s="227"/>
      <c r="AB87" s="25"/>
      <c r="AC87" s="25"/>
      <c r="AD87" s="25"/>
      <c r="AE87" s="25"/>
      <c r="AF87" s="25"/>
      <c r="AG87" s="25"/>
      <c r="AH87" s="25"/>
      <c r="AI87" s="25"/>
      <c r="AJ87" s="25"/>
      <c r="AK87" s="25"/>
      <c r="AL87" s="25"/>
      <c r="AM87" s="25"/>
      <c r="AN87" s="25"/>
      <c r="AO87" s="25"/>
      <c r="AP87" s="25"/>
      <c r="AQ87" s="25"/>
      <c r="AR87" s="25"/>
      <c r="AS87" s="25"/>
      <c r="AT87" s="25"/>
      <c r="AU87" s="25"/>
      <c r="AV87" s="25"/>
      <c r="AW87" s="25"/>
      <c r="AX87" s="25"/>
      <c r="AY87" s="25"/>
      <c r="AZ87" s="25"/>
      <c r="BA87" s="25"/>
      <c r="BB87" s="25"/>
      <c r="BC87" s="25"/>
      <c r="BD87" s="25"/>
      <c r="BE87" s="227"/>
    </row>
    <row r="88" spans="9:57" x14ac:dyDescent="0.2">
      <c r="I88" s="559"/>
      <c r="J88" s="559"/>
      <c r="K88" s="559"/>
      <c r="L88" s="559"/>
      <c r="M88" s="559"/>
      <c r="N88" s="559"/>
      <c r="O88" s="559"/>
      <c r="P88" s="559"/>
      <c r="Q88" s="559"/>
      <c r="R88" s="559"/>
      <c r="S88" s="559"/>
      <c r="T88" s="559"/>
      <c r="U88" s="559"/>
      <c r="V88" s="559"/>
      <c r="W88" s="559"/>
      <c r="X88" s="559"/>
      <c r="Y88" s="559"/>
    </row>
    <row r="104" spans="7:14" x14ac:dyDescent="0.2">
      <c r="G104" s="589"/>
    </row>
    <row r="105" spans="7:14" x14ac:dyDescent="0.2">
      <c r="G105" s="589"/>
    </row>
    <row r="106" spans="7:14" x14ac:dyDescent="0.2">
      <c r="G106" s="589"/>
    </row>
    <row r="107" spans="7:14" x14ac:dyDescent="0.2">
      <c r="G107" s="589"/>
    </row>
    <row r="108" spans="7:14" x14ac:dyDescent="0.2">
      <c r="G108" s="589"/>
    </row>
    <row r="109" spans="7:14" x14ac:dyDescent="0.2">
      <c r="G109" s="589"/>
    </row>
    <row r="110" spans="7:14" x14ac:dyDescent="0.2">
      <c r="G110" s="589"/>
    </row>
    <row r="111" spans="7:14" x14ac:dyDescent="0.2">
      <c r="G111" s="589"/>
      <c r="L111" s="169"/>
      <c r="M111" s="162"/>
      <c r="N111" s="113"/>
    </row>
    <row r="112" spans="7:14" x14ac:dyDescent="0.2">
      <c r="G112" s="589"/>
      <c r="L112" s="169"/>
      <c r="M112" s="162"/>
      <c r="N112" s="113"/>
    </row>
    <row r="113" spans="12:14" x14ac:dyDescent="0.2">
      <c r="L113" s="169"/>
      <c r="M113" s="162"/>
      <c r="N113" s="113"/>
    </row>
    <row r="114" spans="12:14" x14ac:dyDescent="0.2">
      <c r="L114" s="169"/>
      <c r="M114" s="162"/>
      <c r="N114" s="113"/>
    </row>
  </sheetData>
  <sheetProtection password="A283" sheet="1" objects="1" scenarios="1" selectLockedCells="1"/>
  <mergeCells count="145">
    <mergeCell ref="K14:L16"/>
    <mergeCell ref="J3:O7"/>
    <mergeCell ref="T16:V16"/>
    <mergeCell ref="AD3:AH3"/>
    <mergeCell ref="AK3:AO3"/>
    <mergeCell ref="AR3:AV3"/>
    <mergeCell ref="M16:O16"/>
    <mergeCell ref="M9:N9"/>
    <mergeCell ref="M11:N11"/>
    <mergeCell ref="P16:S16"/>
    <mergeCell ref="M8:N8"/>
    <mergeCell ref="M14:Y15"/>
    <mergeCell ref="W16:Y16"/>
    <mergeCell ref="AY3:BC3"/>
    <mergeCell ref="AM20:AM21"/>
    <mergeCell ref="AN20:AN21"/>
    <mergeCell ref="AT20:AT21"/>
    <mergeCell ref="BA20:BA21"/>
    <mergeCell ref="AX20:AX21"/>
    <mergeCell ref="AY20:AY21"/>
    <mergeCell ref="AZ20:AZ21"/>
    <mergeCell ref="BC20:BC21"/>
    <mergeCell ref="BB20:BB21"/>
    <mergeCell ref="AC37:AP39"/>
    <mergeCell ref="AR37:BC39"/>
    <mergeCell ref="AR40:AS40"/>
    <mergeCell ref="AT40:AU40"/>
    <mergeCell ref="AV40:AX40"/>
    <mergeCell ref="AZ40:BA40"/>
    <mergeCell ref="BB40:BC40"/>
    <mergeCell ref="AC20:AC21"/>
    <mergeCell ref="AE20:AE21"/>
    <mergeCell ref="AQ20:AQ21"/>
    <mergeCell ref="AR20:AR21"/>
    <mergeCell ref="AU20:AU21"/>
    <mergeCell ref="AD20:AD21"/>
    <mergeCell ref="AS20:AS21"/>
    <mergeCell ref="AV20:AV21"/>
    <mergeCell ref="AJ20:AJ21"/>
    <mergeCell ref="AK20:AK21"/>
    <mergeCell ref="AL20:AL21"/>
    <mergeCell ref="AO20:AO21"/>
    <mergeCell ref="AH20:AH21"/>
    <mergeCell ref="AF20:AF21"/>
    <mergeCell ref="AG20:AG21"/>
    <mergeCell ref="AR42:AS42"/>
    <mergeCell ref="AT42:AU42"/>
    <mergeCell ref="AV42:AX42"/>
    <mergeCell ref="AZ42:BA42"/>
    <mergeCell ref="BB42:BC42"/>
    <mergeCell ref="AR41:AS41"/>
    <mergeCell ref="AT41:AU41"/>
    <mergeCell ref="AV41:AX41"/>
    <mergeCell ref="AZ41:BA41"/>
    <mergeCell ref="BB41:BC41"/>
    <mergeCell ref="AR44:AS44"/>
    <mergeCell ref="AT44:AU44"/>
    <mergeCell ref="AV44:AX44"/>
    <mergeCell ref="AZ44:BA44"/>
    <mergeCell ref="BB44:BC44"/>
    <mergeCell ref="AR43:AS43"/>
    <mergeCell ref="AT43:AU43"/>
    <mergeCell ref="AV43:AX43"/>
    <mergeCell ref="AZ43:BA43"/>
    <mergeCell ref="BB43:BC43"/>
    <mergeCell ref="AR46:AS46"/>
    <mergeCell ref="AT46:AU46"/>
    <mergeCell ref="AV46:AX46"/>
    <mergeCell ref="AZ46:BA46"/>
    <mergeCell ref="BB46:BC46"/>
    <mergeCell ref="AR45:AS45"/>
    <mergeCell ref="AT45:AU45"/>
    <mergeCell ref="AV45:AX45"/>
    <mergeCell ref="AZ45:BA45"/>
    <mergeCell ref="BB45:BC45"/>
    <mergeCell ref="AR48:AS48"/>
    <mergeCell ref="AT48:AU48"/>
    <mergeCell ref="AV48:AX48"/>
    <mergeCell ref="AZ48:BA48"/>
    <mergeCell ref="BB48:BC48"/>
    <mergeCell ref="AR47:AS47"/>
    <mergeCell ref="AT47:AU47"/>
    <mergeCell ref="AV47:AX47"/>
    <mergeCell ref="AZ47:BA47"/>
    <mergeCell ref="BB47:BC47"/>
    <mergeCell ref="AR50:AS50"/>
    <mergeCell ref="AT50:AU50"/>
    <mergeCell ref="AV50:AX50"/>
    <mergeCell ref="AZ50:BA50"/>
    <mergeCell ref="BB50:BC50"/>
    <mergeCell ref="AR49:AS49"/>
    <mergeCell ref="AT49:AU49"/>
    <mergeCell ref="AV49:AX49"/>
    <mergeCell ref="AZ49:BA49"/>
    <mergeCell ref="BB49:BC49"/>
    <mergeCell ref="AR52:AS52"/>
    <mergeCell ref="AT52:AU52"/>
    <mergeCell ref="AV52:AX52"/>
    <mergeCell ref="AZ52:BA52"/>
    <mergeCell ref="BB52:BC52"/>
    <mergeCell ref="AR51:AS51"/>
    <mergeCell ref="AT51:AU51"/>
    <mergeCell ref="AV51:AX51"/>
    <mergeCell ref="AZ51:BA51"/>
    <mergeCell ref="BB51:BC51"/>
    <mergeCell ref="AR54:AS54"/>
    <mergeCell ref="AT54:AU54"/>
    <mergeCell ref="AV54:AX54"/>
    <mergeCell ref="AZ54:BA54"/>
    <mergeCell ref="BB54:BC54"/>
    <mergeCell ref="AR53:AS53"/>
    <mergeCell ref="AT53:AU53"/>
    <mergeCell ref="AV53:AX53"/>
    <mergeCell ref="AZ53:BA53"/>
    <mergeCell ref="BB53:BC53"/>
    <mergeCell ref="AR56:AS56"/>
    <mergeCell ref="AT56:AU56"/>
    <mergeCell ref="AV56:AX56"/>
    <mergeCell ref="AZ56:BA56"/>
    <mergeCell ref="BB56:BC56"/>
    <mergeCell ref="AR55:AS55"/>
    <mergeCell ref="AT55:AU55"/>
    <mergeCell ref="AV55:AX55"/>
    <mergeCell ref="AZ55:BA55"/>
    <mergeCell ref="BB55:BC55"/>
    <mergeCell ref="AR58:AS58"/>
    <mergeCell ref="AT58:AU58"/>
    <mergeCell ref="AV58:AX58"/>
    <mergeCell ref="AZ58:BA58"/>
    <mergeCell ref="BB58:BC58"/>
    <mergeCell ref="AR57:AS57"/>
    <mergeCell ref="AT57:AU57"/>
    <mergeCell ref="AV57:AX57"/>
    <mergeCell ref="AZ57:BA57"/>
    <mergeCell ref="BB57:BC57"/>
    <mergeCell ref="AR60:AS60"/>
    <mergeCell ref="AT60:AU60"/>
    <mergeCell ref="AV60:AX60"/>
    <mergeCell ref="AZ60:BA60"/>
    <mergeCell ref="BB60:BC60"/>
    <mergeCell ref="AR59:AS59"/>
    <mergeCell ref="AT59:AU59"/>
    <mergeCell ref="AV59:AX59"/>
    <mergeCell ref="AZ59:BA59"/>
    <mergeCell ref="BB59:BC59"/>
  </mergeCells>
  <conditionalFormatting sqref="AK22:AK33 AY22:AY33 AD22:AD33 AR22:AR33">
    <cfRule type="cellIs" dxfId="74" priority="169" operator="equal">
      <formula>"Too many pie slices"</formula>
    </cfRule>
  </conditionalFormatting>
  <conditionalFormatting sqref="AG22:AG33">
    <cfRule type="cellIs" dxfId="73" priority="159" operator="equal">
      <formula>0</formula>
    </cfRule>
    <cfRule type="cellIs" dxfId="72" priority="160" operator="between">
      <formula>0</formula>
      <formula>AG$34</formula>
    </cfRule>
    <cfRule type="cellIs" dxfId="71" priority="161" operator="greaterThan">
      <formula>AG$34</formula>
    </cfRule>
  </conditionalFormatting>
  <conditionalFormatting sqref="AN22:AN33">
    <cfRule type="cellIs" dxfId="70" priority="156" operator="equal">
      <formula>0</formula>
    </cfRule>
    <cfRule type="cellIs" dxfId="69" priority="157" operator="between">
      <formula>0</formula>
      <formula>AN$34</formula>
    </cfRule>
    <cfRule type="cellIs" dxfId="68" priority="158" operator="greaterThan">
      <formula>AN$34</formula>
    </cfRule>
  </conditionalFormatting>
  <conditionalFormatting sqref="AU22:AU33">
    <cfRule type="cellIs" dxfId="67" priority="153" operator="equal">
      <formula>0</formula>
    </cfRule>
    <cfRule type="cellIs" dxfId="66" priority="154" operator="between">
      <formula>0</formula>
      <formula>AU$34</formula>
    </cfRule>
    <cfRule type="cellIs" dxfId="65" priority="155" operator="greaterThan">
      <formula>AU$34</formula>
    </cfRule>
  </conditionalFormatting>
  <conditionalFormatting sqref="BB22:BB33">
    <cfRule type="cellIs" dxfId="64" priority="150" operator="equal">
      <formula>0</formula>
    </cfRule>
    <cfRule type="cellIs" dxfId="63" priority="151" operator="between">
      <formula>0</formula>
      <formula>BB$34</formula>
    </cfRule>
    <cfRule type="cellIs" dxfId="62" priority="152" operator="greaterThan">
      <formula>BB$34</formula>
    </cfRule>
  </conditionalFormatting>
  <conditionalFormatting sqref="AE22:AE33">
    <cfRule type="cellIs" dxfId="61" priority="140" operator="equal">
      <formula>0</formula>
    </cfRule>
    <cfRule type="cellIs" dxfId="60" priority="141" operator="greaterThan">
      <formula>AE$34</formula>
    </cfRule>
    <cfRule type="cellIs" dxfId="59" priority="142" operator="between">
      <formula>0</formula>
      <formula>AE$34</formula>
    </cfRule>
  </conditionalFormatting>
  <conditionalFormatting sqref="AL22:AL33">
    <cfRule type="cellIs" dxfId="58" priority="137" operator="equal">
      <formula>0</formula>
    </cfRule>
    <cfRule type="cellIs" dxfId="57" priority="138" operator="greaterThan">
      <formula>AL$34</formula>
    </cfRule>
    <cfRule type="cellIs" dxfId="56" priority="139" operator="between">
      <formula>0</formula>
      <formula>AL$34</formula>
    </cfRule>
  </conditionalFormatting>
  <conditionalFormatting sqref="AS22:AS33">
    <cfRule type="cellIs" dxfId="55" priority="133" operator="equal">
      <formula>0</formula>
    </cfRule>
    <cfRule type="cellIs" dxfId="54" priority="134" operator="greaterThan">
      <formula>AS$34</formula>
    </cfRule>
    <cfRule type="cellIs" dxfId="53" priority="135" operator="between">
      <formula>0</formula>
      <formula>AS$34</formula>
    </cfRule>
  </conditionalFormatting>
  <conditionalFormatting sqref="AZ22:AZ33">
    <cfRule type="cellIs" dxfId="52" priority="129" operator="equal">
      <formula>0</formula>
    </cfRule>
    <cfRule type="cellIs" priority="130" operator="equal">
      <formula>0</formula>
    </cfRule>
    <cfRule type="cellIs" dxfId="51" priority="131" operator="greaterThan">
      <formula>AZ$34</formula>
    </cfRule>
  </conditionalFormatting>
  <conditionalFormatting sqref="AF22:AF33">
    <cfRule type="cellIs" dxfId="50" priority="122" operator="equal">
      <formula>0</formula>
    </cfRule>
    <cfRule type="cellIs" dxfId="49" priority="123" operator="greaterThan">
      <formula>AF$34</formula>
    </cfRule>
    <cfRule type="cellIs" dxfId="48" priority="124" operator="between">
      <formula>0</formula>
      <formula>AF$34</formula>
    </cfRule>
  </conditionalFormatting>
  <conditionalFormatting sqref="AD22:AH33 L18:Y48 J18:J48">
    <cfRule type="cellIs" dxfId="47" priority="39" operator="equal">
      <formula>0</formula>
    </cfRule>
  </conditionalFormatting>
  <conditionalFormatting sqref="AK22:AL33 AN22:AN33">
    <cfRule type="cellIs" dxfId="46" priority="38" operator="equal">
      <formula>0</formula>
    </cfRule>
  </conditionalFormatting>
  <conditionalFormatting sqref="AR22:AS33 AU22:AU33">
    <cfRule type="cellIs" dxfId="45" priority="37" operator="equal">
      <formula>0</formula>
    </cfRule>
  </conditionalFormatting>
  <conditionalFormatting sqref="AY22:AZ33 BB22:BB33">
    <cfRule type="cellIs" dxfId="44" priority="36" operator="equal">
      <formula>0</formula>
    </cfRule>
  </conditionalFormatting>
  <conditionalFormatting sqref="AM22:AM33">
    <cfRule type="cellIs" dxfId="43" priority="32" operator="equal">
      <formula>0</formula>
    </cfRule>
    <cfRule type="cellIs" dxfId="42" priority="33" operator="greaterThan">
      <formula>AM$34</formula>
    </cfRule>
    <cfRule type="cellIs" dxfId="41" priority="34" operator="between">
      <formula>0</formula>
      <formula>AM$34</formula>
    </cfRule>
  </conditionalFormatting>
  <conditionalFormatting sqref="AM22:AM33">
    <cfRule type="cellIs" dxfId="40" priority="31" operator="equal">
      <formula>0</formula>
    </cfRule>
  </conditionalFormatting>
  <conditionalFormatting sqref="AT22">
    <cfRule type="cellIs" dxfId="39" priority="28" operator="equal">
      <formula>0</formula>
    </cfRule>
    <cfRule type="cellIs" dxfId="38" priority="29" operator="greaterThan">
      <formula>AT$34</formula>
    </cfRule>
    <cfRule type="cellIs" dxfId="37" priority="30" operator="between">
      <formula>0</formula>
      <formula>AT$34</formula>
    </cfRule>
  </conditionalFormatting>
  <conditionalFormatting sqref="AT22">
    <cfRule type="cellIs" dxfId="36" priority="27" operator="equal">
      <formula>0</formula>
    </cfRule>
  </conditionalFormatting>
  <conditionalFormatting sqref="AT23:AT33">
    <cfRule type="cellIs" dxfId="35" priority="20" operator="equal">
      <formula>0</formula>
    </cfRule>
    <cfRule type="cellIs" dxfId="34" priority="21" operator="greaterThan">
      <formula>AT$34</formula>
    </cfRule>
    <cfRule type="cellIs" dxfId="33" priority="22" operator="between">
      <formula>0</formula>
      <formula>AT$34</formula>
    </cfRule>
  </conditionalFormatting>
  <conditionalFormatting sqref="AT23:AT33">
    <cfRule type="cellIs" dxfId="32" priority="19" operator="equal">
      <formula>0</formula>
    </cfRule>
  </conditionalFormatting>
  <conditionalFormatting sqref="BA22">
    <cfRule type="cellIs" dxfId="31" priority="16" operator="equal">
      <formula>0</formula>
    </cfRule>
    <cfRule type="cellIs" dxfId="30" priority="17" operator="greaterThan">
      <formula>BA$34</formula>
    </cfRule>
    <cfRule type="cellIs" dxfId="29" priority="18" operator="between">
      <formula>0</formula>
      <formula>BA$34</formula>
    </cfRule>
  </conditionalFormatting>
  <conditionalFormatting sqref="BA22">
    <cfRule type="cellIs" dxfId="28" priority="15" operator="equal">
      <formula>0</formula>
    </cfRule>
  </conditionalFormatting>
  <conditionalFormatting sqref="BA23:BA33">
    <cfRule type="cellIs" dxfId="27" priority="12" operator="equal">
      <formula>0</formula>
    </cfRule>
    <cfRule type="cellIs" dxfId="26" priority="13" operator="greaterThan">
      <formula>BA$34</formula>
    </cfRule>
    <cfRule type="cellIs" dxfId="25" priority="14" operator="between">
      <formula>0</formula>
      <formula>BA$34</formula>
    </cfRule>
  </conditionalFormatting>
  <conditionalFormatting sqref="BA23:BA33">
    <cfRule type="cellIs" dxfId="24" priority="11" operator="equal">
      <formula>0</formula>
    </cfRule>
  </conditionalFormatting>
  <conditionalFormatting sqref="AO22:AO33">
    <cfRule type="cellIs" dxfId="23" priority="10" operator="equal">
      <formula>0</formula>
    </cfRule>
  </conditionalFormatting>
  <conditionalFormatting sqref="AV22:AV33">
    <cfRule type="cellIs" dxfId="22" priority="9" operator="equal">
      <formula>0</formula>
    </cfRule>
  </conditionalFormatting>
  <conditionalFormatting sqref="BC22:BC33">
    <cfRule type="cellIs" dxfId="21" priority="8" operator="equal">
      <formula>0</formula>
    </cfRule>
  </conditionalFormatting>
  <conditionalFormatting sqref="K18">
    <cfRule type="cellIs" dxfId="20" priority="6" operator="equal">
      <formula>0</formula>
    </cfRule>
  </conditionalFormatting>
  <conditionalFormatting sqref="K19:K48">
    <cfRule type="cellIs" dxfId="19" priority="3" operator="equal">
      <formula>0</formula>
    </cfRule>
  </conditionalFormatting>
  <conditionalFormatting sqref="S49">
    <cfRule type="cellIs" dxfId="18" priority="2" operator="equal">
      <formula>0</formula>
    </cfRule>
  </conditionalFormatting>
  <conditionalFormatting sqref="J18:J48">
    <cfRule type="cellIs" dxfId="17" priority="1" operator="equal">
      <formula>0</formula>
    </cfRule>
  </conditionalFormatting>
  <dataValidations count="7">
    <dataValidation type="list" allowBlank="1" showInputMessage="1" showErrorMessage="1" sqref="R5 R7 R11 R9">
      <formula1>ReportParameters</formula1>
    </dataValidation>
    <dataValidation type="list" showInputMessage="1" showErrorMessage="1" sqref="M11">
      <formula1>ReportFrequency</formula1>
    </dataValidation>
    <dataValidation type="list" showInputMessage="1" showErrorMessage="1" sqref="T7">
      <formula1>SalesRep</formula1>
    </dataValidation>
    <dataValidation type="list" allowBlank="1" showInputMessage="1" showErrorMessage="1" sqref="U7:X7">
      <formula1>SalesRep</formula1>
    </dataValidation>
    <dataValidation type="list" allowBlank="1" showInputMessage="1" showErrorMessage="1" sqref="T11:X11">
      <formula1>SourceOfBusiness</formula1>
    </dataValidation>
    <dataValidation type="list" showInputMessage="1" showErrorMessage="1" sqref="T9:X9">
      <formula1>InsideSalesRep</formula1>
    </dataValidation>
    <dataValidation type="list" allowBlank="1" showInputMessage="1" showErrorMessage="1" sqref="T5:X5">
      <formula1>Solution</formula1>
    </dataValidation>
  </dataValidations>
  <pageMargins left="0.70866141732283472" right="0.70866141732283472" top="0.74803149606299213" bottom="0.74803149606299213" header="0.31496062992125984" footer="0.31496062992125984"/>
  <pageSetup scale="47" fitToWidth="2" orientation="landscape" r:id="rId1"/>
  <colBreaks count="1" manualBreakCount="1">
    <brk id="26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C146"/>
  <sheetViews>
    <sheetView workbookViewId="0">
      <selection activeCell="AP14" sqref="AP14"/>
    </sheetView>
  </sheetViews>
  <sheetFormatPr defaultRowHeight="12.75" x14ac:dyDescent="0.2"/>
  <cols>
    <col min="1" max="1" width="9.140625" style="345"/>
    <col min="2" max="2" width="4.7109375" customWidth="1"/>
    <col min="3" max="3" width="13.7109375" customWidth="1"/>
    <col min="4" max="4" width="27.7109375" customWidth="1"/>
    <col min="5" max="5" width="19.42578125" customWidth="1"/>
    <col min="6" max="10" width="12.7109375" customWidth="1"/>
    <col min="12" max="12" width="2.7109375" customWidth="1"/>
    <col min="13" max="13" width="9.140625" style="345"/>
    <col min="14" max="14" width="4.7109375" customWidth="1"/>
    <col min="15" max="15" width="13.7109375" customWidth="1"/>
    <col min="16" max="16" width="27" customWidth="1"/>
    <col min="17" max="23" width="12.7109375" customWidth="1"/>
    <col min="24" max="24" width="2.7109375" customWidth="1"/>
    <col min="25" max="25" width="12.7109375" style="345" customWidth="1"/>
    <col min="26" max="26" width="4.7109375" customWidth="1"/>
    <col min="27" max="27" width="13.7109375" customWidth="1"/>
    <col min="28" max="28" width="23.7109375" customWidth="1"/>
    <col min="29" max="35" width="12.7109375" customWidth="1"/>
    <col min="36" max="36" width="2.7109375" customWidth="1"/>
    <col min="37" max="37" width="9.140625" style="345"/>
    <col min="38" max="38" width="4.7109375" customWidth="1"/>
    <col min="39" max="39" width="13.7109375" customWidth="1"/>
    <col min="40" max="40" width="23.5703125" customWidth="1"/>
    <col min="41" max="46" width="12.7109375" customWidth="1"/>
    <col min="47" max="47" width="2.7109375" customWidth="1"/>
    <col min="48" max="56" width="9.140625" style="345"/>
    <col min="57" max="81" width="9.140625" style="346"/>
  </cols>
  <sheetData>
    <row r="1" spans="1:81" s="345" customFormat="1" ht="13.5" thickBot="1" x14ac:dyDescent="0.25"/>
    <row r="2" spans="1:81" s="25" customFormat="1" ht="30.75" thickBot="1" x14ac:dyDescent="0.45">
      <c r="A2" s="345"/>
      <c r="B2" s="751" t="s">
        <v>244</v>
      </c>
      <c r="C2" s="752"/>
      <c r="D2" s="752"/>
      <c r="E2" s="752"/>
      <c r="F2" s="752"/>
      <c r="G2" s="752"/>
      <c r="H2" s="752"/>
      <c r="I2" s="752"/>
      <c r="J2" s="752"/>
      <c r="K2" s="752"/>
      <c r="L2" s="753"/>
      <c r="M2" s="345"/>
      <c r="N2" s="751" t="s">
        <v>245</v>
      </c>
      <c r="O2" s="752"/>
      <c r="P2" s="752"/>
      <c r="Q2" s="752"/>
      <c r="R2" s="752"/>
      <c r="S2" s="752"/>
      <c r="T2" s="752"/>
      <c r="U2" s="752"/>
      <c r="V2" s="752"/>
      <c r="W2" s="752"/>
      <c r="X2" s="753"/>
      <c r="Y2" s="345"/>
      <c r="Z2" s="751" t="s">
        <v>246</v>
      </c>
      <c r="AA2" s="752"/>
      <c r="AB2" s="752"/>
      <c r="AC2" s="752"/>
      <c r="AD2" s="752"/>
      <c r="AE2" s="752"/>
      <c r="AF2" s="752"/>
      <c r="AG2" s="752"/>
      <c r="AH2" s="752"/>
      <c r="AI2" s="752"/>
      <c r="AJ2" s="753"/>
      <c r="AK2" s="345"/>
      <c r="AL2" s="751" t="s">
        <v>247</v>
      </c>
      <c r="AM2" s="752"/>
      <c r="AN2" s="752"/>
      <c r="AO2" s="752"/>
      <c r="AP2" s="752"/>
      <c r="AQ2" s="752"/>
      <c r="AR2" s="752"/>
      <c r="AS2" s="752"/>
      <c r="AT2" s="752"/>
      <c r="AU2" s="753"/>
      <c r="AV2" s="345"/>
      <c r="AW2" s="345"/>
      <c r="AX2" s="345"/>
      <c r="AY2" s="345"/>
      <c r="AZ2" s="345"/>
      <c r="BA2" s="345"/>
      <c r="BB2" s="345"/>
      <c r="BC2" s="345"/>
      <c r="BD2" s="345"/>
      <c r="BE2" s="345"/>
      <c r="BF2" s="345"/>
      <c r="BG2" s="345"/>
      <c r="BH2" s="345"/>
      <c r="BI2" s="345"/>
      <c r="BJ2" s="345"/>
      <c r="BK2" s="345"/>
      <c r="BL2" s="345"/>
      <c r="BM2" s="345"/>
      <c r="BN2" s="345"/>
      <c r="BO2" s="345"/>
      <c r="BP2" s="345"/>
      <c r="BQ2" s="345"/>
      <c r="BR2" s="345"/>
      <c r="BS2" s="345"/>
      <c r="BT2" s="345"/>
      <c r="BU2" s="345"/>
      <c r="BV2" s="345"/>
      <c r="BW2" s="345"/>
      <c r="BX2" s="345"/>
      <c r="BY2" s="345"/>
      <c r="BZ2" s="345"/>
      <c r="CA2" s="345"/>
      <c r="CB2" s="345"/>
      <c r="CC2" s="345"/>
    </row>
    <row r="3" spans="1:81" s="345" customFormat="1" ht="8.1" customHeight="1" thickBot="1" x14ac:dyDescent="0.45">
      <c r="C3" s="500"/>
      <c r="D3" s="500"/>
      <c r="E3" s="500"/>
      <c r="F3" s="500"/>
      <c r="G3" s="500"/>
      <c r="H3" s="500"/>
      <c r="I3" s="500"/>
      <c r="J3" s="500"/>
      <c r="O3" s="500"/>
      <c r="P3" s="500"/>
      <c r="Q3" s="500"/>
      <c r="R3" s="500"/>
      <c r="S3" s="500"/>
      <c r="T3" s="500"/>
      <c r="U3" s="500"/>
      <c r="V3" s="500"/>
      <c r="AA3" s="500"/>
      <c r="AB3" s="500"/>
      <c r="AC3" s="500"/>
      <c r="AD3" s="500"/>
      <c r="AE3" s="500"/>
      <c r="AF3" s="500"/>
      <c r="AG3" s="500"/>
      <c r="AH3" s="500"/>
      <c r="AM3" s="500"/>
      <c r="AN3" s="500"/>
      <c r="AO3" s="500"/>
      <c r="AP3" s="500"/>
      <c r="AQ3" s="500"/>
      <c r="AR3" s="500"/>
      <c r="AS3" s="500"/>
      <c r="AT3" s="500"/>
    </row>
    <row r="4" spans="1:81" x14ac:dyDescent="0.2">
      <c r="B4" s="456"/>
      <c r="C4" s="457"/>
      <c r="D4" s="457"/>
      <c r="E4" s="220"/>
      <c r="F4" s="220"/>
      <c r="G4" s="220"/>
      <c r="H4" s="220"/>
      <c r="I4" s="220"/>
      <c r="J4" s="220"/>
      <c r="K4" s="220"/>
      <c r="L4" s="221"/>
      <c r="N4" s="219"/>
      <c r="O4" s="220"/>
      <c r="P4" s="457"/>
      <c r="Q4" s="220"/>
      <c r="R4" s="220"/>
      <c r="S4" s="220"/>
      <c r="T4" s="220"/>
      <c r="U4" s="220"/>
      <c r="V4" s="220"/>
      <c r="W4" s="220"/>
      <c r="X4" s="221"/>
      <c r="Z4" s="219"/>
      <c r="AA4" s="220"/>
      <c r="AB4" s="455"/>
      <c r="AC4" s="220"/>
      <c r="AD4" s="220"/>
      <c r="AE4" s="220"/>
      <c r="AF4" s="220"/>
      <c r="AG4" s="220"/>
      <c r="AH4" s="220"/>
      <c r="AI4" s="220"/>
      <c r="AJ4" s="221"/>
      <c r="AL4" s="219"/>
      <c r="AM4" s="220"/>
      <c r="AN4" s="455"/>
      <c r="AO4" s="220"/>
      <c r="AP4" s="220"/>
      <c r="AQ4" s="220"/>
      <c r="AR4" s="220"/>
      <c r="AS4" s="220"/>
      <c r="AT4" s="220"/>
      <c r="AU4" s="221"/>
    </row>
    <row r="5" spans="1:81" x14ac:dyDescent="0.2">
      <c r="B5" s="458"/>
      <c r="C5" s="372" t="s">
        <v>280</v>
      </c>
      <c r="D5" s="373"/>
      <c r="E5" s="497"/>
      <c r="F5" s="498"/>
      <c r="G5" s="225"/>
      <c r="H5" s="498"/>
      <c r="I5" s="498"/>
      <c r="J5" s="498"/>
      <c r="K5" s="498"/>
      <c r="L5" s="226"/>
      <c r="N5" s="224"/>
      <c r="O5" s="372" t="s">
        <v>280</v>
      </c>
      <c r="P5" s="373"/>
      <c r="Q5" s="497"/>
      <c r="R5" s="498"/>
      <c r="S5" s="225"/>
      <c r="T5" s="498"/>
      <c r="U5" s="498"/>
      <c r="V5" s="498"/>
      <c r="W5" s="498"/>
      <c r="X5" s="226"/>
      <c r="Z5" s="224"/>
      <c r="AA5" s="372" t="s">
        <v>280</v>
      </c>
      <c r="AB5" s="373"/>
      <c r="AC5" s="497"/>
      <c r="AD5" s="498"/>
      <c r="AE5" s="225"/>
      <c r="AF5" s="498"/>
      <c r="AG5" s="498"/>
      <c r="AH5" s="498"/>
      <c r="AI5" s="498"/>
      <c r="AJ5" s="226"/>
      <c r="AL5" s="224"/>
      <c r="AM5" s="372" t="s">
        <v>280</v>
      </c>
      <c r="AN5" s="373"/>
      <c r="AO5" s="497"/>
      <c r="AP5" s="498"/>
      <c r="AQ5" s="225"/>
      <c r="AR5" s="498"/>
      <c r="AS5" s="498"/>
      <c r="AT5" s="498"/>
      <c r="AU5" s="226"/>
    </row>
    <row r="6" spans="1:81" x14ac:dyDescent="0.2">
      <c r="B6" s="458"/>
      <c r="C6" s="372" t="s">
        <v>281</v>
      </c>
      <c r="D6" s="374"/>
      <c r="E6" s="497"/>
      <c r="F6" s="498"/>
      <c r="G6" s="499"/>
      <c r="H6" s="498"/>
      <c r="I6" s="498"/>
      <c r="J6" s="498"/>
      <c r="K6" s="498"/>
      <c r="L6" s="226"/>
      <c r="N6" s="224"/>
      <c r="O6" s="372" t="s">
        <v>281</v>
      </c>
      <c r="P6" s="374"/>
      <c r="Q6" s="497"/>
      <c r="R6" s="498"/>
      <c r="S6" s="499"/>
      <c r="T6" s="498"/>
      <c r="U6" s="498"/>
      <c r="V6" s="498"/>
      <c r="W6" s="498"/>
      <c r="X6" s="226"/>
      <c r="Z6" s="224"/>
      <c r="AA6" s="372" t="s">
        <v>281</v>
      </c>
      <c r="AB6" s="374"/>
      <c r="AC6" s="497"/>
      <c r="AD6" s="498"/>
      <c r="AE6" s="499"/>
      <c r="AF6" s="498"/>
      <c r="AG6" s="498"/>
      <c r="AH6" s="498"/>
      <c r="AI6" s="498"/>
      <c r="AJ6" s="226"/>
      <c r="AL6" s="224"/>
      <c r="AM6" s="372" t="s">
        <v>281</v>
      </c>
      <c r="AN6" s="374"/>
      <c r="AO6" s="497"/>
      <c r="AP6" s="498"/>
      <c r="AQ6" s="499"/>
      <c r="AR6" s="498"/>
      <c r="AS6" s="498"/>
      <c r="AT6" s="498"/>
      <c r="AU6" s="226"/>
    </row>
    <row r="7" spans="1:81" s="25" customFormat="1" x14ac:dyDescent="0.2">
      <c r="A7" s="345"/>
      <c r="B7" s="224"/>
      <c r="C7" s="225"/>
      <c r="D7" s="19"/>
      <c r="E7" s="225"/>
      <c r="F7" s="225"/>
      <c r="G7" s="225"/>
      <c r="H7" s="225"/>
      <c r="I7" s="225"/>
      <c r="J7" s="225"/>
      <c r="K7" s="225"/>
      <c r="L7" s="226"/>
      <c r="M7" s="345"/>
      <c r="N7" s="224"/>
      <c r="O7" s="225"/>
      <c r="P7" s="19"/>
      <c r="Q7" s="225"/>
      <c r="R7" s="225"/>
      <c r="S7" s="225"/>
      <c r="T7" s="225"/>
      <c r="U7" s="225"/>
      <c r="V7" s="225"/>
      <c r="W7" s="225"/>
      <c r="X7" s="226"/>
      <c r="Y7" s="345"/>
      <c r="Z7" s="224"/>
      <c r="AA7" s="225"/>
      <c r="AB7" s="19"/>
      <c r="AC7" s="225"/>
      <c r="AD7" s="225"/>
      <c r="AE7" s="225"/>
      <c r="AF7" s="225"/>
      <c r="AG7" s="225"/>
      <c r="AH7" s="225"/>
      <c r="AI7" s="225"/>
      <c r="AJ7" s="226"/>
      <c r="AK7" s="345"/>
      <c r="AL7" s="224"/>
      <c r="AM7" s="225"/>
      <c r="AN7" s="19"/>
      <c r="AO7" s="225"/>
      <c r="AP7" s="225"/>
      <c r="AQ7" s="225"/>
      <c r="AR7" s="225"/>
      <c r="AS7" s="225"/>
      <c r="AT7" s="225"/>
      <c r="AU7" s="226"/>
      <c r="AV7" s="345"/>
      <c r="AW7" s="345"/>
      <c r="AX7" s="345"/>
      <c r="AY7" s="345"/>
      <c r="AZ7" s="345"/>
      <c r="BA7" s="345"/>
      <c r="BB7" s="345"/>
      <c r="BC7" s="345"/>
      <c r="BD7" s="345"/>
      <c r="BE7" s="345"/>
      <c r="BF7" s="345"/>
      <c r="BG7" s="345"/>
      <c r="BH7" s="345"/>
      <c r="BI7" s="345"/>
      <c r="BJ7" s="345"/>
      <c r="BK7" s="345"/>
      <c r="BL7" s="345"/>
      <c r="BM7" s="345"/>
      <c r="BN7" s="345"/>
      <c r="BO7" s="345"/>
      <c r="BP7" s="345"/>
      <c r="BQ7" s="345"/>
      <c r="BR7" s="345"/>
      <c r="BS7" s="345"/>
      <c r="BT7" s="345"/>
      <c r="BU7" s="345"/>
      <c r="BV7" s="345"/>
      <c r="BW7" s="345"/>
      <c r="BX7" s="345"/>
      <c r="BY7" s="345"/>
      <c r="BZ7" s="345"/>
      <c r="CA7" s="345"/>
      <c r="CB7" s="345"/>
      <c r="CC7" s="345"/>
    </row>
    <row r="8" spans="1:81" x14ac:dyDescent="0.2">
      <c r="B8" s="458"/>
      <c r="C8" s="459" t="s">
        <v>8</v>
      </c>
      <c r="D8" s="340" t="s">
        <v>15</v>
      </c>
      <c r="E8" s="506" t="s">
        <v>90</v>
      </c>
      <c r="F8" s="375"/>
      <c r="G8" s="376"/>
      <c r="H8" s="376"/>
      <c r="I8" s="376"/>
      <c r="J8" s="377"/>
      <c r="K8" s="504"/>
      <c r="L8" s="461"/>
      <c r="M8" s="501"/>
      <c r="N8" s="505"/>
      <c r="O8" s="495" t="s">
        <v>8</v>
      </c>
      <c r="P8" s="340" t="s">
        <v>15</v>
      </c>
      <c r="Q8" s="506" t="s">
        <v>90</v>
      </c>
      <c r="R8" s="375"/>
      <c r="S8" s="376"/>
      <c r="T8" s="376"/>
      <c r="U8" s="376"/>
      <c r="V8" s="377"/>
      <c r="W8" s="508"/>
      <c r="X8" s="461"/>
      <c r="Y8" s="501"/>
      <c r="Z8" s="505"/>
      <c r="AA8" s="495" t="s">
        <v>8</v>
      </c>
      <c r="AB8" s="340" t="s">
        <v>15</v>
      </c>
      <c r="AC8" s="495" t="s">
        <v>90</v>
      </c>
      <c r="AD8" s="375"/>
      <c r="AE8" s="376" t="s">
        <v>111</v>
      </c>
      <c r="AF8" s="376"/>
      <c r="AG8" s="376"/>
      <c r="AH8" s="377"/>
      <c r="AI8" s="504"/>
      <c r="AJ8" s="461"/>
      <c r="AK8" s="501"/>
      <c r="AL8" s="505"/>
      <c r="AM8" s="495" t="s">
        <v>8</v>
      </c>
      <c r="AN8" s="340" t="s">
        <v>15</v>
      </c>
      <c r="AO8" s="495" t="s">
        <v>90</v>
      </c>
      <c r="AP8" s="375"/>
      <c r="AQ8" s="376"/>
      <c r="AR8" s="376"/>
      <c r="AS8" s="376"/>
      <c r="AT8" s="377"/>
      <c r="AU8" s="460"/>
      <c r="AV8" s="501"/>
    </row>
    <row r="9" spans="1:81" s="25" customFormat="1" x14ac:dyDescent="0.2">
      <c r="A9" s="345"/>
      <c r="B9" s="224"/>
      <c r="C9" s="371"/>
      <c r="D9" s="503"/>
      <c r="E9" s="495"/>
      <c r="F9" s="503"/>
      <c r="G9" s="503"/>
      <c r="H9" s="503"/>
      <c r="I9" s="503"/>
      <c r="J9" s="503"/>
      <c r="K9" s="504"/>
      <c r="L9" s="461"/>
      <c r="M9" s="502"/>
      <c r="N9" s="505"/>
      <c r="O9" s="495"/>
      <c r="P9" s="503"/>
      <c r="Q9" s="495"/>
      <c r="R9" s="503"/>
      <c r="S9" s="503"/>
      <c r="T9" s="503"/>
      <c r="U9" s="503"/>
      <c r="V9" s="503"/>
      <c r="W9" s="504"/>
      <c r="X9" s="461"/>
      <c r="Y9" s="501"/>
      <c r="Z9" s="505"/>
      <c r="AA9" s="495"/>
      <c r="AB9" s="503"/>
      <c r="AC9" s="495"/>
      <c r="AD9" s="503"/>
      <c r="AE9" s="503"/>
      <c r="AF9" s="503"/>
      <c r="AG9" s="503"/>
      <c r="AH9" s="503"/>
      <c r="AI9" s="504"/>
      <c r="AJ9" s="461"/>
      <c r="AK9" s="501"/>
      <c r="AL9" s="505"/>
      <c r="AM9" s="495"/>
      <c r="AN9" s="503"/>
      <c r="AO9" s="495"/>
      <c r="AP9" s="503"/>
      <c r="AQ9" s="503"/>
      <c r="AR9" s="503"/>
      <c r="AS9" s="503"/>
      <c r="AT9" s="503"/>
      <c r="AU9" s="461"/>
      <c r="AV9" s="501"/>
      <c r="AW9" s="345"/>
      <c r="AX9" s="345"/>
      <c r="AY9" s="345"/>
      <c r="AZ9" s="345"/>
      <c r="BA9" s="345"/>
      <c r="BB9" s="345"/>
      <c r="BC9" s="345"/>
      <c r="BD9" s="345"/>
      <c r="BE9" s="345"/>
      <c r="BF9" s="345"/>
      <c r="BG9" s="345"/>
      <c r="BH9" s="345"/>
      <c r="BI9" s="345"/>
      <c r="BJ9" s="345"/>
      <c r="BK9" s="345"/>
      <c r="BL9" s="345"/>
      <c r="BM9" s="345"/>
      <c r="BN9" s="345"/>
      <c r="BO9" s="345"/>
      <c r="BP9" s="345"/>
      <c r="BQ9" s="345"/>
      <c r="BR9" s="345"/>
      <c r="BS9" s="345"/>
      <c r="BT9" s="345"/>
      <c r="BU9" s="345"/>
      <c r="BV9" s="345"/>
      <c r="BW9" s="345"/>
      <c r="BX9" s="345"/>
      <c r="BY9" s="345"/>
      <c r="BZ9" s="345"/>
      <c r="CA9" s="345"/>
      <c r="CB9" s="345"/>
      <c r="CC9" s="345"/>
    </row>
    <row r="10" spans="1:81" x14ac:dyDescent="0.2">
      <c r="B10" s="458"/>
      <c r="C10" s="459" t="s">
        <v>242</v>
      </c>
      <c r="D10" s="340" t="s">
        <v>15</v>
      </c>
      <c r="E10" s="507" t="s">
        <v>90</v>
      </c>
      <c r="F10" s="378"/>
      <c r="G10" s="379"/>
      <c r="H10" s="379"/>
      <c r="I10" s="379"/>
      <c r="J10" s="380"/>
      <c r="K10" s="504"/>
      <c r="L10" s="461"/>
      <c r="M10" s="501"/>
      <c r="N10" s="505"/>
      <c r="O10" s="495" t="s">
        <v>242</v>
      </c>
      <c r="P10" s="340" t="s">
        <v>15</v>
      </c>
      <c r="Q10" s="507" t="s">
        <v>90</v>
      </c>
      <c r="R10" s="378"/>
      <c r="S10" s="379"/>
      <c r="T10" s="379"/>
      <c r="U10" s="379"/>
      <c r="V10" s="380"/>
      <c r="W10" s="508"/>
      <c r="X10" s="461"/>
      <c r="Y10" s="501"/>
      <c r="Z10" s="505"/>
      <c r="AA10" s="495" t="s">
        <v>242</v>
      </c>
      <c r="AB10" s="340" t="s">
        <v>15</v>
      </c>
      <c r="AC10" s="495" t="s">
        <v>90</v>
      </c>
      <c r="AD10" s="378"/>
      <c r="AE10" s="379"/>
      <c r="AF10" s="379"/>
      <c r="AG10" s="379"/>
      <c r="AH10" s="380"/>
      <c r="AI10" s="504"/>
      <c r="AJ10" s="461"/>
      <c r="AK10" s="501"/>
      <c r="AL10" s="505"/>
      <c r="AM10" s="495" t="s">
        <v>242</v>
      </c>
      <c r="AN10" s="340" t="s">
        <v>15</v>
      </c>
      <c r="AO10" s="495" t="s">
        <v>90</v>
      </c>
      <c r="AP10" s="378"/>
      <c r="AQ10" s="379"/>
      <c r="AR10" s="379"/>
      <c r="AS10" s="379"/>
      <c r="AT10" s="380"/>
      <c r="AU10" s="460"/>
      <c r="AV10" s="501"/>
    </row>
    <row r="11" spans="1:81" s="25" customFormat="1" x14ac:dyDescent="0.2">
      <c r="A11" s="345"/>
      <c r="B11" s="224"/>
      <c r="C11" s="371"/>
      <c r="D11" s="494"/>
      <c r="E11" s="495"/>
      <c r="F11" s="494"/>
      <c r="G11" s="494"/>
      <c r="H11" s="494"/>
      <c r="I11" s="494"/>
      <c r="J11" s="496"/>
      <c r="K11" s="496"/>
      <c r="L11" s="461"/>
      <c r="M11" s="501"/>
      <c r="N11" s="505"/>
      <c r="O11" s="495"/>
      <c r="P11" s="494"/>
      <c r="Q11" s="495"/>
      <c r="R11" s="494"/>
      <c r="S11" s="494"/>
      <c r="T11" s="494"/>
      <c r="U11" s="496"/>
      <c r="V11" s="496"/>
      <c r="W11" s="504"/>
      <c r="X11" s="461"/>
      <c r="Y11" s="501"/>
      <c r="Z11" s="505"/>
      <c r="AA11" s="495"/>
      <c r="AB11" s="494"/>
      <c r="AC11" s="495"/>
      <c r="AD11" s="494"/>
      <c r="AE11" s="494"/>
      <c r="AF11" s="494"/>
      <c r="AG11" s="496"/>
      <c r="AH11" s="496"/>
      <c r="AI11" s="504"/>
      <c r="AJ11" s="461"/>
      <c r="AK11" s="501"/>
      <c r="AL11" s="505"/>
      <c r="AM11" s="495"/>
      <c r="AN11" s="494"/>
      <c r="AO11" s="495"/>
      <c r="AP11" s="494"/>
      <c r="AQ11" s="494"/>
      <c r="AR11" s="494"/>
      <c r="AS11" s="496"/>
      <c r="AT11" s="496"/>
      <c r="AU11" s="461"/>
      <c r="AV11" s="501"/>
      <c r="AW11" s="345"/>
      <c r="AX11" s="345"/>
      <c r="AY11" s="345"/>
      <c r="AZ11" s="345"/>
      <c r="BA11" s="345"/>
      <c r="BB11" s="345"/>
      <c r="BC11" s="345"/>
      <c r="BD11" s="345"/>
      <c r="BE11" s="345"/>
      <c r="BF11" s="345"/>
      <c r="BG11" s="345"/>
      <c r="BH11" s="345"/>
      <c r="BI11" s="345"/>
      <c r="BJ11" s="345"/>
      <c r="BK11" s="345"/>
      <c r="BL11" s="345"/>
      <c r="BM11" s="345"/>
      <c r="BN11" s="345"/>
      <c r="BO11" s="345"/>
      <c r="BP11" s="345"/>
      <c r="BQ11" s="345"/>
      <c r="BR11" s="345"/>
      <c r="BS11" s="345"/>
      <c r="BT11" s="345"/>
      <c r="BU11" s="345"/>
      <c r="BV11" s="345"/>
      <c r="BW11" s="345"/>
      <c r="BX11" s="345"/>
      <c r="BY11" s="345"/>
      <c r="BZ11" s="345"/>
      <c r="CA11" s="345"/>
      <c r="CB11" s="345"/>
      <c r="CC11" s="345"/>
    </row>
    <row r="12" spans="1:81" x14ac:dyDescent="0.2">
      <c r="B12" s="224"/>
      <c r="C12" s="371"/>
      <c r="D12" s="494"/>
      <c r="E12" s="495"/>
      <c r="F12" s="494"/>
      <c r="G12" s="494"/>
      <c r="H12" s="494"/>
      <c r="I12" s="494"/>
      <c r="J12" s="496"/>
      <c r="K12" s="496"/>
      <c r="L12" s="461"/>
      <c r="M12" s="501"/>
      <c r="N12" s="505"/>
      <c r="O12" s="495" t="s">
        <v>191</v>
      </c>
      <c r="P12" s="340" t="s">
        <v>15</v>
      </c>
      <c r="Q12" s="506" t="s">
        <v>90</v>
      </c>
      <c r="R12" s="381"/>
      <c r="S12" s="382"/>
      <c r="T12" s="382"/>
      <c r="U12" s="382"/>
      <c r="V12" s="383"/>
      <c r="W12" s="508"/>
      <c r="X12" s="461"/>
      <c r="Y12" s="501"/>
      <c r="Z12" s="505"/>
      <c r="AA12" s="495" t="s">
        <v>191</v>
      </c>
      <c r="AB12" s="340" t="s">
        <v>15</v>
      </c>
      <c r="AC12" s="495" t="s">
        <v>90</v>
      </c>
      <c r="AD12" s="381"/>
      <c r="AE12" s="382"/>
      <c r="AF12" s="382"/>
      <c r="AG12" s="382"/>
      <c r="AH12" s="383"/>
      <c r="AI12" s="504"/>
      <c r="AJ12" s="461"/>
      <c r="AK12" s="501"/>
      <c r="AL12" s="505"/>
      <c r="AM12" s="495" t="s">
        <v>191</v>
      </c>
      <c r="AN12" s="340" t="s">
        <v>15</v>
      </c>
      <c r="AO12" s="495" t="s">
        <v>90</v>
      </c>
      <c r="AP12" s="381"/>
      <c r="AQ12" s="382"/>
      <c r="AR12" s="382"/>
      <c r="AS12" s="382"/>
      <c r="AT12" s="383"/>
      <c r="AU12" s="460"/>
      <c r="AV12" s="501"/>
    </row>
    <row r="13" spans="1:81" s="25" customFormat="1" x14ac:dyDescent="0.2">
      <c r="A13" s="345"/>
      <c r="B13" s="224"/>
      <c r="C13" s="371"/>
      <c r="D13" s="494"/>
      <c r="E13" s="495"/>
      <c r="F13" s="494"/>
      <c r="G13" s="494"/>
      <c r="H13" s="494"/>
      <c r="I13" s="494"/>
      <c r="J13" s="496"/>
      <c r="K13" s="496"/>
      <c r="L13" s="461"/>
      <c r="M13" s="501"/>
      <c r="N13" s="505"/>
      <c r="O13" s="495"/>
      <c r="P13" s="503"/>
      <c r="Q13" s="495"/>
      <c r="R13" s="503"/>
      <c r="S13" s="503"/>
      <c r="T13" s="503"/>
      <c r="U13" s="503"/>
      <c r="V13" s="503"/>
      <c r="W13" s="504"/>
      <c r="X13" s="461"/>
      <c r="Y13" s="501"/>
      <c r="Z13" s="505"/>
      <c r="AA13" s="495"/>
      <c r="AB13" s="503"/>
      <c r="AC13" s="495"/>
      <c r="AD13" s="503"/>
      <c r="AE13" s="503"/>
      <c r="AF13" s="503"/>
      <c r="AG13" s="503"/>
      <c r="AH13" s="503"/>
      <c r="AI13" s="504"/>
      <c r="AJ13" s="461"/>
      <c r="AK13" s="501"/>
      <c r="AL13" s="505"/>
      <c r="AM13" s="495"/>
      <c r="AN13" s="503"/>
      <c r="AO13" s="495"/>
      <c r="AP13" s="503"/>
      <c r="AQ13" s="503"/>
      <c r="AR13" s="503"/>
      <c r="AS13" s="503"/>
      <c r="AT13" s="503"/>
      <c r="AU13" s="461"/>
      <c r="AV13" s="501"/>
      <c r="AW13" s="345"/>
      <c r="AX13" s="345"/>
      <c r="AY13" s="345"/>
      <c r="AZ13" s="345"/>
      <c r="BA13" s="345"/>
      <c r="BB13" s="345"/>
      <c r="BC13" s="345"/>
      <c r="BD13" s="345"/>
      <c r="BE13" s="345"/>
      <c r="BF13" s="345"/>
      <c r="BG13" s="345"/>
      <c r="BH13" s="345"/>
      <c r="BI13" s="345"/>
      <c r="BJ13" s="345"/>
      <c r="BK13" s="345"/>
      <c r="BL13" s="345"/>
      <c r="BM13" s="345"/>
      <c r="BN13" s="345"/>
      <c r="BO13" s="345"/>
      <c r="BP13" s="345"/>
      <c r="BQ13" s="345"/>
      <c r="BR13" s="345"/>
      <c r="BS13" s="345"/>
      <c r="BT13" s="345"/>
      <c r="BU13" s="345"/>
      <c r="BV13" s="345"/>
      <c r="BW13" s="345"/>
      <c r="BX13" s="345"/>
      <c r="BY13" s="345"/>
      <c r="BZ13" s="345"/>
      <c r="CA13" s="345"/>
      <c r="CB13" s="345"/>
      <c r="CC13" s="345"/>
    </row>
    <row r="14" spans="1:81" x14ac:dyDescent="0.2">
      <c r="B14" s="224"/>
      <c r="C14" s="371"/>
      <c r="D14" s="494"/>
      <c r="E14" s="495"/>
      <c r="F14" s="494"/>
      <c r="G14" s="494"/>
      <c r="H14" s="494"/>
      <c r="I14" s="494"/>
      <c r="J14" s="496"/>
      <c r="K14" s="496"/>
      <c r="L14" s="461"/>
      <c r="M14" s="501"/>
      <c r="N14" s="505"/>
      <c r="O14" s="495" t="s">
        <v>168</v>
      </c>
      <c r="P14" s="340" t="s">
        <v>15</v>
      </c>
      <c r="Q14" s="507" t="s">
        <v>90</v>
      </c>
      <c r="R14" s="378"/>
      <c r="S14" s="379"/>
      <c r="T14" s="379"/>
      <c r="U14" s="379"/>
      <c r="V14" s="380"/>
      <c r="W14" s="508"/>
      <c r="X14" s="461"/>
      <c r="Y14" s="501"/>
      <c r="Z14" s="505"/>
      <c r="AA14" s="495" t="s">
        <v>256</v>
      </c>
      <c r="AB14" s="340" t="s">
        <v>15</v>
      </c>
      <c r="AC14" s="495" t="s">
        <v>90</v>
      </c>
      <c r="AD14" s="378"/>
      <c r="AE14" s="379"/>
      <c r="AF14" s="379"/>
      <c r="AG14" s="379"/>
      <c r="AH14" s="380"/>
      <c r="AI14" s="504"/>
      <c r="AJ14" s="461"/>
      <c r="AK14" s="501"/>
      <c r="AL14" s="505"/>
      <c r="AM14" s="495" t="s">
        <v>241</v>
      </c>
      <c r="AN14" s="340" t="s">
        <v>15</v>
      </c>
      <c r="AO14" s="495" t="s">
        <v>90</v>
      </c>
      <c r="AP14" s="378"/>
      <c r="AQ14" s="379"/>
      <c r="AR14" s="379"/>
      <c r="AS14" s="379"/>
      <c r="AT14" s="380"/>
      <c r="AU14" s="460"/>
      <c r="AV14" s="501"/>
    </row>
    <row r="15" spans="1:81" s="25" customFormat="1" x14ac:dyDescent="0.2">
      <c r="A15" s="345"/>
      <c r="B15" s="224"/>
      <c r="C15" s="225"/>
      <c r="D15" s="225"/>
      <c r="E15" s="225"/>
      <c r="F15" s="225"/>
      <c r="G15" s="225"/>
      <c r="H15" s="225"/>
      <c r="I15" s="225"/>
      <c r="J15" s="225"/>
      <c r="K15" s="225"/>
      <c r="L15" s="226"/>
      <c r="M15" s="345"/>
      <c r="N15" s="224"/>
      <c r="O15" s="225"/>
      <c r="P15" s="225"/>
      <c r="Q15" s="225"/>
      <c r="R15" s="225"/>
      <c r="S15" s="225"/>
      <c r="T15" s="225"/>
      <c r="U15" s="225"/>
      <c r="V15" s="225"/>
      <c r="W15" s="225"/>
      <c r="X15" s="226"/>
      <c r="Y15" s="345"/>
      <c r="Z15" s="224"/>
      <c r="AA15" s="225"/>
      <c r="AB15" s="225"/>
      <c r="AC15" s="225"/>
      <c r="AD15" s="225"/>
      <c r="AE15" s="225"/>
      <c r="AF15" s="225"/>
      <c r="AG15" s="225"/>
      <c r="AH15" s="225"/>
      <c r="AI15" s="225"/>
      <c r="AJ15" s="226"/>
      <c r="AK15" s="345"/>
      <c r="AL15" s="224"/>
      <c r="AM15" s="225"/>
      <c r="AN15" s="225"/>
      <c r="AO15" s="225"/>
      <c r="AP15" s="225"/>
      <c r="AQ15" s="225"/>
      <c r="AR15" s="225"/>
      <c r="AS15" s="225"/>
      <c r="AT15" s="225"/>
      <c r="AU15" s="226"/>
      <c r="AV15" s="345"/>
      <c r="AW15" s="345"/>
      <c r="AX15" s="345"/>
      <c r="AY15" s="345"/>
      <c r="AZ15" s="345"/>
      <c r="BA15" s="345"/>
      <c r="BB15" s="345"/>
      <c r="BC15" s="345"/>
      <c r="BD15" s="345"/>
      <c r="BE15" s="345"/>
      <c r="BF15" s="345"/>
      <c r="BG15" s="345"/>
      <c r="BH15" s="345"/>
      <c r="BI15" s="345"/>
      <c r="BJ15" s="345"/>
      <c r="BK15" s="345"/>
      <c r="BL15" s="345"/>
      <c r="BM15" s="345"/>
      <c r="BN15" s="345"/>
      <c r="BO15" s="345"/>
      <c r="BP15" s="345"/>
      <c r="BQ15" s="345"/>
      <c r="BR15" s="345"/>
      <c r="BS15" s="345"/>
      <c r="BT15" s="345"/>
      <c r="BU15" s="345"/>
      <c r="BV15" s="345"/>
      <c r="BW15" s="345"/>
      <c r="BX15" s="345"/>
      <c r="BY15" s="345"/>
      <c r="BZ15" s="345"/>
      <c r="CA15" s="345"/>
      <c r="CB15" s="345"/>
      <c r="CC15" s="345"/>
    </row>
    <row r="16" spans="1:81" ht="24" x14ac:dyDescent="0.2">
      <c r="B16" s="224"/>
      <c r="C16" s="472" t="s">
        <v>243</v>
      </c>
      <c r="D16" s="472" t="s">
        <v>166</v>
      </c>
      <c r="E16" s="472" t="s">
        <v>160</v>
      </c>
      <c r="F16" s="472" t="s">
        <v>168</v>
      </c>
      <c r="G16" s="472" t="s">
        <v>250</v>
      </c>
      <c r="H16" s="472" t="s">
        <v>170</v>
      </c>
      <c r="I16" s="472" t="s">
        <v>195</v>
      </c>
      <c r="J16" s="472" t="s">
        <v>169</v>
      </c>
      <c r="K16" s="472" t="s">
        <v>242</v>
      </c>
      <c r="L16" s="473"/>
      <c r="M16" s="474"/>
      <c r="N16" s="475"/>
      <c r="O16" s="472" t="s">
        <v>243</v>
      </c>
      <c r="P16" s="472" t="s">
        <v>166</v>
      </c>
      <c r="Q16" s="472" t="s">
        <v>168</v>
      </c>
      <c r="R16" s="472" t="s">
        <v>251</v>
      </c>
      <c r="S16" s="472" t="s">
        <v>176</v>
      </c>
      <c r="T16" s="472" t="s">
        <v>196</v>
      </c>
      <c r="U16" s="472" t="s">
        <v>175</v>
      </c>
      <c r="V16" s="472" t="s">
        <v>242</v>
      </c>
      <c r="W16" s="472" t="s">
        <v>191</v>
      </c>
      <c r="X16" s="473"/>
      <c r="Y16" s="474"/>
      <c r="Z16" s="475"/>
      <c r="AA16" s="472" t="s">
        <v>243</v>
      </c>
      <c r="AB16" s="472" t="s">
        <v>166</v>
      </c>
      <c r="AC16" s="472" t="s">
        <v>256</v>
      </c>
      <c r="AD16" s="472" t="s">
        <v>249</v>
      </c>
      <c r="AE16" s="472" t="s">
        <v>259</v>
      </c>
      <c r="AF16" s="472" t="s">
        <v>197</v>
      </c>
      <c r="AG16" s="472" t="s">
        <v>182</v>
      </c>
      <c r="AH16" s="472" t="s">
        <v>242</v>
      </c>
      <c r="AI16" s="472" t="s">
        <v>191</v>
      </c>
      <c r="AJ16" s="473"/>
      <c r="AK16" s="474"/>
      <c r="AL16" s="475"/>
      <c r="AM16" s="472" t="s">
        <v>243</v>
      </c>
      <c r="AN16" s="472" t="s">
        <v>166</v>
      </c>
      <c r="AO16" s="472" t="s">
        <v>241</v>
      </c>
      <c r="AP16" s="472" t="s">
        <v>248</v>
      </c>
      <c r="AQ16" s="472" t="s">
        <v>258</v>
      </c>
      <c r="AR16" s="472" t="s">
        <v>29</v>
      </c>
      <c r="AS16" s="472" t="s">
        <v>242</v>
      </c>
      <c r="AT16" s="472" t="s">
        <v>191</v>
      </c>
      <c r="AU16" s="226"/>
    </row>
    <row r="17" spans="2:47" x14ac:dyDescent="0.2">
      <c r="B17" s="476">
        <v>1</v>
      </c>
      <c r="C17" s="464" t="str">
        <f>IF($B17&gt;O!$L$8,"",VLOOKUP($B17,O!$I$9:$AJ$10,4,FALSE))</f>
        <v/>
      </c>
      <c r="D17" s="462" t="str">
        <f>IF($B17&gt;O!$L$8,"",VLOOKUP($B17,O!$I$9:$AJ$10,7,FALSE))</f>
        <v/>
      </c>
      <c r="E17" s="463" t="str">
        <f>IF($D17="","",VLOOKUP(LEFT($D17,LEN($D17)-4),'C'!$P$9:$AP$10,10,FALSE))</f>
        <v/>
      </c>
      <c r="F17" s="464" t="str">
        <f>IF($B17&gt;O!$L$8,"",VLOOKUP($B17,O!$I$9:$AJ$10,17,FALSE))</f>
        <v/>
      </c>
      <c r="G17" s="465">
        <f>IF($B17&gt;O!$L$8,0,VLOOKUP($B17,O!$I$9:$AJ$10,19,FALSE))</f>
        <v>0</v>
      </c>
      <c r="H17" s="464" t="str">
        <f>IF($B17&gt;O!$L$8,"",VLOOKUP($B17,O!$I$9:$AJ$10,20,FALSE))</f>
        <v/>
      </c>
      <c r="I17" s="466">
        <f>IF($B17&gt;O!$L$8,0,VLOOKUP($B17,O!$I$9:$AJ$10,21,FALSE))</f>
        <v>0</v>
      </c>
      <c r="J17" s="465">
        <f>IF(C17="",0,G17*I17)</f>
        <v>0</v>
      </c>
      <c r="K17" s="464" t="str">
        <f>IF($B17&gt;O!$L$8,"",VLOOKUP($B17,O!$I$9:$AJ$10,27,FALSE))</f>
        <v/>
      </c>
      <c r="L17" s="226"/>
      <c r="N17" s="476">
        <v>1</v>
      </c>
      <c r="O17" s="464">
        <f>IF($N17&gt;Q!$O$8,"",VLOOKUP($B17,Q!$J$9:$AI$10,6,FALSE))</f>
        <v>1.0000000000000001E-9</v>
      </c>
      <c r="P17" s="464">
        <f>IF($N17&gt;Q!$O$8,"",VLOOKUP($B17,Q!$J$9:$AI$10,13,FALSE))</f>
        <v>0</v>
      </c>
      <c r="Q17" s="464">
        <f>IF($N17&gt;Q!$O$8,"",VLOOKUP($B17,Q!$J$9:$AI$10,17,FALSE))</f>
        <v>0</v>
      </c>
      <c r="R17" s="465">
        <f>IF($N17&gt;Q!$O$8,"",VLOOKUP($B17,Q!$J$9:$AI$10,18,FALSE))</f>
        <v>0</v>
      </c>
      <c r="S17" s="464">
        <f>IF($N17&gt;Q!$O$8,"",VLOOKUP($B17,Q!$J$9:$AI$10,19,FALSE))</f>
        <v>0</v>
      </c>
      <c r="T17" s="466">
        <f>IF($N17&gt;Q!$O$8,"",VLOOKUP($B17,Q!$J$9:$AI$10,20,FALSE))</f>
        <v>0</v>
      </c>
      <c r="U17" s="465">
        <f>IF(O17="",0,R17*T17)</f>
        <v>0</v>
      </c>
      <c r="V17" s="477">
        <f>IF($N17&gt;Q!$O$8,"",VLOOKUP($B17,Q!$J$9:$AI$10,24,FALSE))</f>
        <v>0</v>
      </c>
      <c r="W17" s="477">
        <f>IF($N17&gt;Q!$O$8,"",VLOOKUP($B17,Q!$J$9:$AI$10,25,FALSE))</f>
        <v>0</v>
      </c>
      <c r="X17" s="226"/>
      <c r="Z17" s="476">
        <v>1</v>
      </c>
      <c r="AA17" s="464">
        <f>IF($Z17&gt;P!$O$8,"",VLOOKUP($Z17,P!$J$9:$AF$10,6,FALSE))</f>
        <v>1.0000000000000001E-9</v>
      </c>
      <c r="AB17" s="464">
        <f>IF($Z17&gt;P!$O$8,"",VLOOKUP($Z17,P!$J$9:$AF$10,13,FALSE))</f>
        <v>0</v>
      </c>
      <c r="AC17" s="464">
        <f>IF($Z17&gt;P!$O$8,"",VLOOKUP($Z17,P!$J$9:$AF$10,16,FALSE))</f>
        <v>0</v>
      </c>
      <c r="AD17" s="465">
        <f>IF($Z17&gt;P!$O$8,"",VLOOKUP($Z17,P!$J$9:$AF$10,17,FALSE))</f>
        <v>0</v>
      </c>
      <c r="AE17" s="464">
        <f>IF($Z17&gt;P!$O$8,"",VLOOKUP($Z17,P!$J$9:$AF$10,15,FALSE))</f>
        <v>0</v>
      </c>
      <c r="AF17" s="466">
        <f>IF($Z17&gt;P!$O$8,"",VLOOKUP($Z17,P!$J$9:$AF$10,18,FALSE))</f>
        <v>0</v>
      </c>
      <c r="AG17" s="478">
        <f>IF(AA17="",0,AD17*AF17)</f>
        <v>0</v>
      </c>
      <c r="AH17" s="464">
        <f>IF($Z17&gt;P!$O$8,"",VLOOKUP($Z17,P!$J$9:$AF$10,21,FALSE))</f>
        <v>0</v>
      </c>
      <c r="AI17" s="479">
        <f>IF($Z17&gt;P!$O$8,"",VLOOKUP($Z17,P!$J$9:$AF$10,22,FALSE))</f>
        <v>0</v>
      </c>
      <c r="AJ17" s="226"/>
      <c r="AL17" s="476">
        <v>1</v>
      </c>
      <c r="AM17" s="464">
        <f>IF($AL17&gt;S!$O$8,"",VLOOKUP($AL17,S!$J$9:$AF$10,6,FALSE))</f>
        <v>1.0000000000000001E-9</v>
      </c>
      <c r="AN17" s="464">
        <f>IF($AL17&gt;S!$O$8,"",VLOOKUP($AL17,S!$J$9:$AF$10,13,FALSE))</f>
        <v>0</v>
      </c>
      <c r="AO17" s="464">
        <f>IF($AL17&gt;S!$O$8,"",VLOOKUP($AL17,S!$J$9:$AF$10,16,FALSE))</f>
        <v>0</v>
      </c>
      <c r="AP17" s="465">
        <f>IF($AL17&gt;S!$O$8,"",VLOOKUP($AL17,S!$J$9:$AF$10,18,FALSE))</f>
        <v>0</v>
      </c>
      <c r="AQ17" s="464">
        <f>IF($AL17&gt;S!$O$8,"",VLOOKUP($AL17,S!$J$9:$AF$10,19,FALSE))</f>
        <v>0</v>
      </c>
      <c r="AR17" s="479">
        <f>IF($AL17&gt;S!$O$8,"",VLOOKUP($AL17,S!$J$9:$AF$10,20,FALSE))</f>
        <v>0</v>
      </c>
      <c r="AS17" s="464">
        <f>IF($AL17&gt;S!$O$8,"",VLOOKUP($AL17,S!$J$9:$AF$10,22,FALSE))</f>
        <v>0</v>
      </c>
      <c r="AT17" s="464">
        <f>IF($AL17&gt;S!$O$8,"",VLOOKUP($AL17,S!$J$9:$AF$10,23,FALSE))</f>
        <v>0</v>
      </c>
      <c r="AU17" s="480"/>
    </row>
    <row r="18" spans="2:47" x14ac:dyDescent="0.2">
      <c r="B18" s="476">
        <v>2</v>
      </c>
      <c r="C18" s="469" t="str">
        <f>IF($B18&gt;O!$L$8,"",VLOOKUP($B18,O!$I$9:$AJ$10,4,FALSE))</f>
        <v/>
      </c>
      <c r="D18" s="467" t="str">
        <f>IF($B18&gt;O!$L$8,"",VLOOKUP($B18,O!$I$9:$AJ$10,7,FALSE))</f>
        <v/>
      </c>
      <c r="E18" s="468" t="str">
        <f>IF($D18="","",VLOOKUP(LEFT($D18,LEN($D18)-4),'C'!$P$9:$AP$10,10,FALSE))</f>
        <v/>
      </c>
      <c r="F18" s="469" t="str">
        <f>IF($B18&gt;O!$L$8,"",VLOOKUP($B18,O!$I$9:$AJ$10,17,FALSE))</f>
        <v/>
      </c>
      <c r="G18" s="470">
        <f>IF($B18&gt;O!$L$8,0,VLOOKUP($B18,O!$I$9:$AJ$10,19,FALSE))</f>
        <v>0</v>
      </c>
      <c r="H18" s="469" t="str">
        <f>IF($B18&gt;O!$L$8,"",VLOOKUP($B18,O!$I$9:$AJ$10,20,FALSE))</f>
        <v/>
      </c>
      <c r="I18" s="471">
        <f>IF($B18&gt;O!$L$8,0,VLOOKUP($B18,O!$I$9:$AJ$10,21,FALSE))</f>
        <v>0</v>
      </c>
      <c r="J18" s="470">
        <f t="shared" ref="J18:J81" si="0">IF(C18="",0,G18*I18)</f>
        <v>0</v>
      </c>
      <c r="K18" s="469" t="str">
        <f>IF($B18&gt;O!$L$8,"",VLOOKUP($B18,O!$I$9:$AJ$10,27,FALSE))</f>
        <v/>
      </c>
      <c r="L18" s="226"/>
      <c r="N18" s="476">
        <v>2</v>
      </c>
      <c r="O18" s="469" t="str">
        <f>IF($N18&gt;Q!$O$8,"",VLOOKUP($B18,Q!$J$9:$AI$10,6,FALSE))</f>
        <v/>
      </c>
      <c r="P18" s="469" t="str">
        <f>IF($N18&gt;Q!$O$8,"",VLOOKUP($B18,Q!$J$9:$AI$10,13,FALSE))</f>
        <v/>
      </c>
      <c r="Q18" s="469" t="str">
        <f>IF($N18&gt;Q!$O$8,"",VLOOKUP($B18,Q!$J$9:$AI$10,17,FALSE))</f>
        <v/>
      </c>
      <c r="R18" s="470" t="str">
        <f>IF($N18&gt;Q!$O$8,"",VLOOKUP($B18,Q!$J$9:$AI$10,18,FALSE))</f>
        <v/>
      </c>
      <c r="S18" s="469" t="str">
        <f>IF($N18&gt;Q!$O$8,"",VLOOKUP($B18,Q!$J$9:$AI$10,19,FALSE))</f>
        <v/>
      </c>
      <c r="T18" s="471" t="str">
        <f>IF($N18&gt;Q!$O$8,"",VLOOKUP($B18,Q!$J$9:$AI$10,20,FALSE))</f>
        <v/>
      </c>
      <c r="U18" s="470">
        <f t="shared" ref="U18:U81" si="1">IF(O18="",0,R18*T18)</f>
        <v>0</v>
      </c>
      <c r="V18" s="481" t="str">
        <f>IF($N18&gt;Q!$O$8,"",VLOOKUP($B18,Q!$J$9:$AI$10,24,FALSE))</f>
        <v/>
      </c>
      <c r="W18" s="481" t="str">
        <f>IF($N18&gt;Q!$O$8,"",VLOOKUP($B18,Q!$J$9:$AI$10,25,FALSE))</f>
        <v/>
      </c>
      <c r="X18" s="226"/>
      <c r="Z18" s="476">
        <v>2</v>
      </c>
      <c r="AA18" s="469" t="str">
        <f>IF($Z18&gt;P!$O$8,"",VLOOKUP($Z18,P!$J$9:$AF$10,6,FALSE))</f>
        <v/>
      </c>
      <c r="AB18" s="469" t="str">
        <f>IF($Z18&gt;P!$O$8,"",VLOOKUP($Z18,P!$J$9:$AF$10,13,FALSE))</f>
        <v/>
      </c>
      <c r="AC18" s="469" t="str">
        <f>IF($Z18&gt;P!$O$8,"",VLOOKUP($Z18,P!$J$9:$AF$10,16,FALSE))</f>
        <v/>
      </c>
      <c r="AD18" s="470" t="str">
        <f>IF($Z18&gt;P!$O$8,"",VLOOKUP($Z18,P!$J$9:$AF$10,17,FALSE))</f>
        <v/>
      </c>
      <c r="AE18" s="469" t="str">
        <f>IF($Z18&gt;P!$O$8,"",VLOOKUP($Z18,P!$J$9:$AF$10,15,FALSE))</f>
        <v/>
      </c>
      <c r="AF18" s="471" t="str">
        <f>IF($Z18&gt;P!$O$8,"",VLOOKUP($Z18,P!$J$9:$AF$10,18,FALSE))</f>
        <v/>
      </c>
      <c r="AG18" s="482">
        <f t="shared" ref="AG18:AG81" si="2">IF(AA18="",0,AD18*AF18)</f>
        <v>0</v>
      </c>
      <c r="AH18" s="469" t="str">
        <f>IF($Z18&gt;P!$O$8,"",VLOOKUP($Z18,P!$J$9:$AF$10,21,FALSE))</f>
        <v/>
      </c>
      <c r="AI18" s="483" t="str">
        <f>IF($Z18&gt;P!$O$8,"",VLOOKUP($Z18,P!$J$9:$AF$10,22,FALSE))</f>
        <v/>
      </c>
      <c r="AJ18" s="226"/>
      <c r="AL18" s="476">
        <v>2</v>
      </c>
      <c r="AM18" s="469" t="str">
        <f>IF($AL18&gt;S!$O$8,"",VLOOKUP($AL18,S!$J$9:$AF$10,6,FALSE))</f>
        <v/>
      </c>
      <c r="AN18" s="469" t="str">
        <f>IF($AL18&gt;S!$O$8,"",VLOOKUP($AL18,S!$J$9:$AF$10,13,FALSE))</f>
        <v/>
      </c>
      <c r="AO18" s="469" t="str">
        <f>IF($AL18&gt;S!$O$8,"",VLOOKUP($AL18,S!$J$9:$AF$10,16,FALSE))</f>
        <v/>
      </c>
      <c r="AP18" s="470" t="str">
        <f>IF($AL18&gt;S!$O$8,"",VLOOKUP($AL18,S!$J$9:$AF$10,18,FALSE))</f>
        <v/>
      </c>
      <c r="AQ18" s="469" t="str">
        <f>IF($AL18&gt;S!$O$8,"",VLOOKUP($AL18,S!$J$9:$AF$10,19,FALSE))</f>
        <v/>
      </c>
      <c r="AR18" s="483" t="str">
        <f>IF($AL18&gt;S!$O$8,"",VLOOKUP($AL18,S!$J$9:$AF$10,20,FALSE))</f>
        <v/>
      </c>
      <c r="AS18" s="469" t="str">
        <f>IF($AL18&gt;S!$O$8,"",VLOOKUP($AL18,S!$J$9:$AF$10,22,FALSE))</f>
        <v/>
      </c>
      <c r="AT18" s="469" t="str">
        <f>IF($AL18&gt;S!$O$8,"",VLOOKUP($AL18,S!$J$9:$AF$10,23,FALSE))</f>
        <v/>
      </c>
      <c r="AU18" s="226"/>
    </row>
    <row r="19" spans="2:47" x14ac:dyDescent="0.2">
      <c r="B19" s="476">
        <v>3</v>
      </c>
      <c r="C19" s="469" t="str">
        <f>IF($B19&gt;O!$L$8,"",VLOOKUP($B19,O!$I$9:$AJ$10,4,FALSE))</f>
        <v/>
      </c>
      <c r="D19" s="467" t="str">
        <f>IF($B19&gt;O!$L$8,"",VLOOKUP($B19,O!$I$9:$AJ$10,7,FALSE))</f>
        <v/>
      </c>
      <c r="E19" s="468" t="str">
        <f>IF($D19="","",VLOOKUP(LEFT($D19,LEN($D19)-4),'C'!$P$9:$AP$10,10,FALSE))</f>
        <v/>
      </c>
      <c r="F19" s="469" t="str">
        <f>IF($B19&gt;O!$L$8,"",VLOOKUP($B19,O!$I$9:$AJ$10,17,FALSE))</f>
        <v/>
      </c>
      <c r="G19" s="470">
        <f>IF($B19&gt;O!$L$8,0,VLOOKUP($B19,O!$I$9:$AJ$10,19,FALSE))</f>
        <v>0</v>
      </c>
      <c r="H19" s="469" t="str">
        <f>IF($B19&gt;O!$L$8,"",VLOOKUP($B19,O!$I$9:$AJ$10,20,FALSE))</f>
        <v/>
      </c>
      <c r="I19" s="471">
        <f>IF($B19&gt;O!$L$8,0,VLOOKUP($B19,O!$I$9:$AJ$10,21,FALSE))</f>
        <v>0</v>
      </c>
      <c r="J19" s="470">
        <f t="shared" si="0"/>
        <v>0</v>
      </c>
      <c r="K19" s="469" t="str">
        <f>IF($B19&gt;O!$L$8,"",VLOOKUP($B19,O!$I$9:$AJ$10,27,FALSE))</f>
        <v/>
      </c>
      <c r="L19" s="226"/>
      <c r="N19" s="476">
        <v>3</v>
      </c>
      <c r="O19" s="469" t="str">
        <f>IF($N19&gt;Q!$O$8,"",VLOOKUP($B19,Q!$J$9:$AI$10,6,FALSE))</f>
        <v/>
      </c>
      <c r="P19" s="469" t="str">
        <f>IF($N19&gt;Q!$O$8,"",VLOOKUP($B19,Q!$J$9:$AI$10,13,FALSE))</f>
        <v/>
      </c>
      <c r="Q19" s="469" t="str">
        <f>IF($N19&gt;Q!$O$8,"",VLOOKUP($B19,Q!$J$9:$AI$10,17,FALSE))</f>
        <v/>
      </c>
      <c r="R19" s="470" t="str">
        <f>IF($N19&gt;Q!$O$8,"",VLOOKUP($B19,Q!$J$9:$AI$10,18,FALSE))</f>
        <v/>
      </c>
      <c r="S19" s="469" t="str">
        <f>IF($N19&gt;Q!$O$8,"",VLOOKUP($B19,Q!$J$9:$AI$10,19,FALSE))</f>
        <v/>
      </c>
      <c r="T19" s="471" t="str">
        <f>IF($N19&gt;Q!$O$8,"",VLOOKUP($B19,Q!$J$9:$AI$10,20,FALSE))</f>
        <v/>
      </c>
      <c r="U19" s="470">
        <f t="shared" si="1"/>
        <v>0</v>
      </c>
      <c r="V19" s="481" t="str">
        <f>IF($N19&gt;Q!$O$8,"",VLOOKUP($B19,Q!$J$9:$AI$10,24,FALSE))</f>
        <v/>
      </c>
      <c r="W19" s="481" t="str">
        <f>IF($N19&gt;Q!$O$8,"",VLOOKUP($B19,Q!$J$9:$AI$10,25,FALSE))</f>
        <v/>
      </c>
      <c r="X19" s="226"/>
      <c r="Z19" s="476">
        <v>3</v>
      </c>
      <c r="AA19" s="469" t="str">
        <f>IF($Z19&gt;P!$O$8,"",VLOOKUP($Z19,P!$J$9:$AF$10,6,FALSE))</f>
        <v/>
      </c>
      <c r="AB19" s="469" t="str">
        <f>IF($Z19&gt;P!$O$8,"",VLOOKUP($Z19,P!$J$9:$AF$10,13,FALSE))</f>
        <v/>
      </c>
      <c r="AC19" s="469" t="str">
        <f>IF($Z19&gt;P!$O$8,"",VLOOKUP($Z19,P!$J$9:$AF$10,16,FALSE))</f>
        <v/>
      </c>
      <c r="AD19" s="470" t="str">
        <f>IF($Z19&gt;P!$O$8,"",VLOOKUP($Z19,P!$J$9:$AF$10,17,FALSE))</f>
        <v/>
      </c>
      <c r="AE19" s="469" t="str">
        <f>IF($Z19&gt;P!$O$8,"",VLOOKUP($Z19,P!$J$9:$AF$10,15,FALSE))</f>
        <v/>
      </c>
      <c r="AF19" s="471" t="str">
        <f>IF($Z19&gt;P!$O$8,"",VLOOKUP($Z19,P!$J$9:$AF$10,18,FALSE))</f>
        <v/>
      </c>
      <c r="AG19" s="482">
        <f t="shared" si="2"/>
        <v>0</v>
      </c>
      <c r="AH19" s="469" t="str">
        <f>IF($Z19&gt;P!$O$8,"",VLOOKUP($Z19,P!$J$9:$AF$10,21,FALSE))</f>
        <v/>
      </c>
      <c r="AI19" s="483" t="str">
        <f>IF($Z19&gt;P!$O$8,"",VLOOKUP($Z19,P!$J$9:$AF$10,22,FALSE))</f>
        <v/>
      </c>
      <c r="AJ19" s="226"/>
      <c r="AL19" s="476">
        <v>3</v>
      </c>
      <c r="AM19" s="469" t="str">
        <f>IF($AL19&gt;S!$O$8,"",VLOOKUP($AL19,S!$J$9:$AF$10,6,FALSE))</f>
        <v/>
      </c>
      <c r="AN19" s="469" t="str">
        <f>IF($AL19&gt;S!$O$8,"",VLOOKUP($AL19,S!$J$9:$AF$10,13,FALSE))</f>
        <v/>
      </c>
      <c r="AO19" s="469" t="str">
        <f>IF($AL19&gt;S!$O$8,"",VLOOKUP($AL19,S!$J$9:$AF$10,16,FALSE))</f>
        <v/>
      </c>
      <c r="AP19" s="470" t="str">
        <f>IF($AL19&gt;S!$O$8,"",VLOOKUP($AL19,S!$J$9:$AF$10,18,FALSE))</f>
        <v/>
      </c>
      <c r="AQ19" s="469" t="str">
        <f>IF($AL19&gt;S!$O$8,"",VLOOKUP($AL19,S!$J$9:$AF$10,19,FALSE))</f>
        <v/>
      </c>
      <c r="AR19" s="483" t="str">
        <f>IF($AL19&gt;S!$O$8,"",VLOOKUP($AL19,S!$J$9:$AF$10,20,FALSE))</f>
        <v/>
      </c>
      <c r="AS19" s="469" t="str">
        <f>IF($AL19&gt;S!$O$8,"",VLOOKUP($AL19,S!$J$9:$AF$10,22,FALSE))</f>
        <v/>
      </c>
      <c r="AT19" s="469" t="str">
        <f>IF($AL19&gt;S!$O$8,"",VLOOKUP($AL19,S!$J$9:$AF$10,23,FALSE))</f>
        <v/>
      </c>
      <c r="AU19" s="226"/>
    </row>
    <row r="20" spans="2:47" x14ac:dyDescent="0.2">
      <c r="B20" s="476">
        <v>4</v>
      </c>
      <c r="C20" s="469" t="str">
        <f>IF($B20&gt;O!$L$8,"",VLOOKUP($B20,O!$I$9:$AJ$10,4,FALSE))</f>
        <v/>
      </c>
      <c r="D20" s="467" t="str">
        <f>IF($B20&gt;O!$L$8,"",VLOOKUP($B20,O!$I$9:$AJ$10,7,FALSE))</f>
        <v/>
      </c>
      <c r="E20" s="468" t="str">
        <f>IF($D20="","",VLOOKUP(LEFT($D20,LEN($D20)-4),'C'!$P$9:$AP$10,10,FALSE))</f>
        <v/>
      </c>
      <c r="F20" s="469" t="str">
        <f>IF($B20&gt;O!$L$8,"",VLOOKUP($B20,O!$I$9:$AJ$10,17,FALSE))</f>
        <v/>
      </c>
      <c r="G20" s="470">
        <f>IF($B20&gt;O!$L$8,0,VLOOKUP($B20,O!$I$9:$AJ$10,19,FALSE))</f>
        <v>0</v>
      </c>
      <c r="H20" s="469" t="str">
        <f>IF($B20&gt;O!$L$8,"",VLOOKUP($B20,O!$I$9:$AJ$10,20,FALSE))</f>
        <v/>
      </c>
      <c r="I20" s="471">
        <f>IF($B20&gt;O!$L$8,0,VLOOKUP($B20,O!$I$9:$AJ$10,21,FALSE))</f>
        <v>0</v>
      </c>
      <c r="J20" s="470">
        <f t="shared" si="0"/>
        <v>0</v>
      </c>
      <c r="K20" s="469" t="str">
        <f>IF($B20&gt;O!$L$8,"",VLOOKUP($B20,O!$I$9:$AJ$10,27,FALSE))</f>
        <v/>
      </c>
      <c r="L20" s="226"/>
      <c r="N20" s="476">
        <v>4</v>
      </c>
      <c r="O20" s="469" t="str">
        <f>IF($N20&gt;Q!$O$8,"",VLOOKUP($B20,Q!$J$9:$AI$10,6,FALSE))</f>
        <v/>
      </c>
      <c r="P20" s="469" t="str">
        <f>IF($N20&gt;Q!$O$8,"",VLOOKUP($B20,Q!$J$9:$AI$10,13,FALSE))</f>
        <v/>
      </c>
      <c r="Q20" s="469" t="str">
        <f>IF($N20&gt;Q!$O$8,"",VLOOKUP($B20,Q!$J$9:$AI$10,17,FALSE))</f>
        <v/>
      </c>
      <c r="R20" s="470" t="str">
        <f>IF($N20&gt;Q!$O$8,"",VLOOKUP($B20,Q!$J$9:$AI$10,18,FALSE))</f>
        <v/>
      </c>
      <c r="S20" s="469" t="str">
        <f>IF($N20&gt;Q!$O$8,"",VLOOKUP($B20,Q!$J$9:$AI$10,19,FALSE))</f>
        <v/>
      </c>
      <c r="T20" s="471" t="str">
        <f>IF($N20&gt;Q!$O$8,"",VLOOKUP($B20,Q!$J$9:$AI$10,20,FALSE))</f>
        <v/>
      </c>
      <c r="U20" s="470">
        <f t="shared" si="1"/>
        <v>0</v>
      </c>
      <c r="V20" s="481" t="str">
        <f>IF($N20&gt;Q!$O$8,"",VLOOKUP($B20,Q!$J$9:$AI$10,24,FALSE))</f>
        <v/>
      </c>
      <c r="W20" s="481" t="str">
        <f>IF($N20&gt;Q!$O$8,"",VLOOKUP($B20,Q!$J$9:$AI$10,25,FALSE))</f>
        <v/>
      </c>
      <c r="X20" s="226"/>
      <c r="Z20" s="476">
        <v>4</v>
      </c>
      <c r="AA20" s="469" t="str">
        <f>IF($Z20&gt;P!$O$8,"",VLOOKUP($Z20,P!$J$9:$AF$10,6,FALSE))</f>
        <v/>
      </c>
      <c r="AB20" s="469" t="str">
        <f>IF($Z20&gt;P!$O$8,"",VLOOKUP($Z20,P!$J$9:$AF$10,13,FALSE))</f>
        <v/>
      </c>
      <c r="AC20" s="469" t="str">
        <f>IF($Z20&gt;P!$O$8,"",VLOOKUP($Z20,P!$J$9:$AF$10,16,FALSE))</f>
        <v/>
      </c>
      <c r="AD20" s="470" t="str">
        <f>IF($Z20&gt;P!$O$8,"",VLOOKUP($Z20,P!$J$9:$AF$10,17,FALSE))</f>
        <v/>
      </c>
      <c r="AE20" s="469" t="str">
        <f>IF($Z20&gt;P!$O$8,"",VLOOKUP($Z20,P!$J$9:$AF$10,15,FALSE))</f>
        <v/>
      </c>
      <c r="AF20" s="471" t="str">
        <f>IF($Z20&gt;P!$O$8,"",VLOOKUP($Z20,P!$J$9:$AF$10,18,FALSE))</f>
        <v/>
      </c>
      <c r="AG20" s="482">
        <f t="shared" si="2"/>
        <v>0</v>
      </c>
      <c r="AH20" s="469" t="str">
        <f>IF($Z20&gt;P!$O$8,"",VLOOKUP($Z20,P!$J$9:$AF$10,21,FALSE))</f>
        <v/>
      </c>
      <c r="AI20" s="483" t="str">
        <f>IF($Z20&gt;P!$O$8,"",VLOOKUP($Z20,P!$J$9:$AF$10,22,FALSE))</f>
        <v/>
      </c>
      <c r="AJ20" s="226"/>
      <c r="AL20" s="476">
        <v>4</v>
      </c>
      <c r="AM20" s="469" t="str">
        <f>IF($AL20&gt;S!$O$8,"",VLOOKUP($AL20,S!$J$9:$AF$10,6,FALSE))</f>
        <v/>
      </c>
      <c r="AN20" s="469" t="str">
        <f>IF($AL20&gt;S!$O$8,"",VLOOKUP($AL20,S!$J$9:$AF$10,13,FALSE))</f>
        <v/>
      </c>
      <c r="AO20" s="469" t="str">
        <f>IF($AL20&gt;S!$O$8,"",VLOOKUP($AL20,S!$J$9:$AF$10,16,FALSE))</f>
        <v/>
      </c>
      <c r="AP20" s="470" t="str">
        <f>IF($AL20&gt;S!$O$8,"",VLOOKUP($AL20,S!$J$9:$AF$10,18,FALSE))</f>
        <v/>
      </c>
      <c r="AQ20" s="469" t="str">
        <f>IF($AL20&gt;S!$O$8,"",VLOOKUP($AL20,S!$J$9:$AF$10,19,FALSE))</f>
        <v/>
      </c>
      <c r="AR20" s="483" t="str">
        <f>IF($AL20&gt;S!$O$8,"",VLOOKUP($AL20,S!$J$9:$AF$10,20,FALSE))</f>
        <v/>
      </c>
      <c r="AS20" s="469" t="str">
        <f>IF($AL20&gt;S!$O$8,"",VLOOKUP($AL20,S!$J$9:$AF$10,22,FALSE))</f>
        <v/>
      </c>
      <c r="AT20" s="469" t="str">
        <f>IF($AL20&gt;S!$O$8,"",VLOOKUP($AL20,S!$J$9:$AF$10,23,FALSE))</f>
        <v/>
      </c>
      <c r="AU20" s="226"/>
    </row>
    <row r="21" spans="2:47" x14ac:dyDescent="0.2">
      <c r="B21" s="476">
        <v>5</v>
      </c>
      <c r="C21" s="469" t="str">
        <f>IF($B21&gt;O!$L$8,"",VLOOKUP($B21,O!$I$9:$AJ$10,4,FALSE))</f>
        <v/>
      </c>
      <c r="D21" s="467" t="str">
        <f>IF($B21&gt;O!$L$8,"",VLOOKUP($B21,O!$I$9:$AJ$10,7,FALSE))</f>
        <v/>
      </c>
      <c r="E21" s="468" t="str">
        <f>IF($D21="","",VLOOKUP(LEFT($D21,LEN($D21)-4),'C'!$P$9:$AP$10,10,FALSE))</f>
        <v/>
      </c>
      <c r="F21" s="469" t="str">
        <f>IF($B21&gt;O!$L$8,"",VLOOKUP($B21,O!$I$9:$AJ$10,17,FALSE))</f>
        <v/>
      </c>
      <c r="G21" s="470">
        <f>IF($B21&gt;O!$L$8,0,VLOOKUP($B21,O!$I$9:$AJ$10,19,FALSE))</f>
        <v>0</v>
      </c>
      <c r="H21" s="469" t="str">
        <f>IF($B21&gt;O!$L$8,"",VLOOKUP($B21,O!$I$9:$AJ$10,20,FALSE))</f>
        <v/>
      </c>
      <c r="I21" s="471">
        <f>IF($B21&gt;O!$L$8,0,VLOOKUP($B21,O!$I$9:$AJ$10,21,FALSE))</f>
        <v>0</v>
      </c>
      <c r="J21" s="470">
        <f t="shared" si="0"/>
        <v>0</v>
      </c>
      <c r="K21" s="469" t="str">
        <f>IF($B21&gt;O!$L$8,"",VLOOKUP($B21,O!$I$9:$AJ$10,27,FALSE))</f>
        <v/>
      </c>
      <c r="L21" s="226"/>
      <c r="N21" s="476">
        <v>5</v>
      </c>
      <c r="O21" s="469" t="str">
        <f>IF($N21&gt;Q!$O$8,"",VLOOKUP($B21,Q!$J$9:$AI$10,6,FALSE))</f>
        <v/>
      </c>
      <c r="P21" s="469" t="str">
        <f>IF($N21&gt;Q!$O$8,"",VLOOKUP($B21,Q!$J$9:$AI$10,13,FALSE))</f>
        <v/>
      </c>
      <c r="Q21" s="469" t="str">
        <f>IF($N21&gt;Q!$O$8,"",VLOOKUP($B21,Q!$J$9:$AI$10,17,FALSE))</f>
        <v/>
      </c>
      <c r="R21" s="470" t="str">
        <f>IF($N21&gt;Q!$O$8,"",VLOOKUP($B21,Q!$J$9:$AI$10,18,FALSE))</f>
        <v/>
      </c>
      <c r="S21" s="469" t="str">
        <f>IF($N21&gt;Q!$O$8,"",VLOOKUP($B21,Q!$J$9:$AI$10,19,FALSE))</f>
        <v/>
      </c>
      <c r="T21" s="471" t="str">
        <f>IF($N21&gt;Q!$O$8,"",VLOOKUP($B21,Q!$J$9:$AI$10,20,FALSE))</f>
        <v/>
      </c>
      <c r="U21" s="470">
        <f t="shared" si="1"/>
        <v>0</v>
      </c>
      <c r="V21" s="481" t="str">
        <f>IF($N21&gt;Q!$O$8,"",VLOOKUP($B21,Q!$J$9:$AI$10,24,FALSE))</f>
        <v/>
      </c>
      <c r="W21" s="481" t="str">
        <f>IF($N21&gt;Q!$O$8,"",VLOOKUP($B21,Q!$J$9:$AI$10,25,FALSE))</f>
        <v/>
      </c>
      <c r="X21" s="226"/>
      <c r="Z21" s="476">
        <v>5</v>
      </c>
      <c r="AA21" s="469" t="str">
        <f>IF($Z21&gt;P!$O$8,"",VLOOKUP($Z21,P!$J$9:$AF$10,6,FALSE))</f>
        <v/>
      </c>
      <c r="AB21" s="469" t="str">
        <f>IF($Z21&gt;P!$O$8,"",VLOOKUP($Z21,P!$J$9:$AF$10,13,FALSE))</f>
        <v/>
      </c>
      <c r="AC21" s="469" t="str">
        <f>IF($Z21&gt;P!$O$8,"",VLOOKUP($Z21,P!$J$9:$AF$10,16,FALSE))</f>
        <v/>
      </c>
      <c r="AD21" s="470" t="str">
        <f>IF($Z21&gt;P!$O$8,"",VLOOKUP($Z21,P!$J$9:$AF$10,17,FALSE))</f>
        <v/>
      </c>
      <c r="AE21" s="469" t="str">
        <f>IF($Z21&gt;P!$O$8,"",VLOOKUP($Z21,P!$J$9:$AF$10,15,FALSE))</f>
        <v/>
      </c>
      <c r="AF21" s="471" t="str">
        <f>IF($Z21&gt;P!$O$8,"",VLOOKUP($Z21,P!$J$9:$AF$10,18,FALSE))</f>
        <v/>
      </c>
      <c r="AG21" s="482">
        <f t="shared" si="2"/>
        <v>0</v>
      </c>
      <c r="AH21" s="469" t="str">
        <f>IF($Z21&gt;P!$O$8,"",VLOOKUP($Z21,P!$J$9:$AF$10,21,FALSE))</f>
        <v/>
      </c>
      <c r="AI21" s="483" t="str">
        <f>IF($Z21&gt;P!$O$8,"",VLOOKUP($Z21,P!$J$9:$AF$10,22,FALSE))</f>
        <v/>
      </c>
      <c r="AJ21" s="226"/>
      <c r="AL21" s="476">
        <v>5</v>
      </c>
      <c r="AM21" s="469" t="str">
        <f>IF($AL21&gt;S!$O$8,"",VLOOKUP($AL21,S!$J$9:$AF$10,6,FALSE))</f>
        <v/>
      </c>
      <c r="AN21" s="469" t="str">
        <f>IF($AL21&gt;S!$O$8,"",VLOOKUP($AL21,S!$J$9:$AF$10,13,FALSE))</f>
        <v/>
      </c>
      <c r="AO21" s="469" t="str">
        <f>IF($AL21&gt;S!$O$8,"",VLOOKUP($AL21,S!$J$9:$AF$10,16,FALSE))</f>
        <v/>
      </c>
      <c r="AP21" s="470" t="str">
        <f>IF($AL21&gt;S!$O$8,"",VLOOKUP($AL21,S!$J$9:$AF$10,18,FALSE))</f>
        <v/>
      </c>
      <c r="AQ21" s="469" t="str">
        <f>IF($AL21&gt;S!$O$8,"",VLOOKUP($AL21,S!$J$9:$AF$10,19,FALSE))</f>
        <v/>
      </c>
      <c r="AR21" s="483" t="str">
        <f>IF($AL21&gt;S!$O$8,"",VLOOKUP($AL21,S!$J$9:$AF$10,20,FALSE))</f>
        <v/>
      </c>
      <c r="AS21" s="469" t="str">
        <f>IF($AL21&gt;S!$O$8,"",VLOOKUP($AL21,S!$J$9:$AF$10,22,FALSE))</f>
        <v/>
      </c>
      <c r="AT21" s="469" t="str">
        <f>IF($AL21&gt;S!$O$8,"",VLOOKUP($AL21,S!$J$9:$AF$10,23,FALSE))</f>
        <v/>
      </c>
      <c r="AU21" s="226"/>
    </row>
    <row r="22" spans="2:47" x14ac:dyDescent="0.2">
      <c r="B22" s="476">
        <v>6</v>
      </c>
      <c r="C22" s="469" t="str">
        <f>IF($B22&gt;O!$L$8,"",VLOOKUP($B22,O!$I$9:$AJ$10,4,FALSE))</f>
        <v/>
      </c>
      <c r="D22" s="467" t="str">
        <f>IF($B22&gt;O!$L$8,"",VLOOKUP($B22,O!$I$9:$AJ$10,7,FALSE))</f>
        <v/>
      </c>
      <c r="E22" s="468" t="str">
        <f>IF($D22="","",VLOOKUP(LEFT($D22,LEN($D22)-4),'C'!$P$9:$AP$10,10,FALSE))</f>
        <v/>
      </c>
      <c r="F22" s="469" t="str">
        <f>IF($B22&gt;O!$L$8,"",VLOOKUP($B22,O!$I$9:$AJ$10,17,FALSE))</f>
        <v/>
      </c>
      <c r="G22" s="470">
        <f>IF($B22&gt;O!$L$8,0,VLOOKUP($B22,O!$I$9:$AJ$10,19,FALSE))</f>
        <v>0</v>
      </c>
      <c r="H22" s="469" t="str">
        <f>IF($B22&gt;O!$L$8,"",VLOOKUP($B22,O!$I$9:$AJ$10,20,FALSE))</f>
        <v/>
      </c>
      <c r="I22" s="471">
        <f>IF($B22&gt;O!$L$8,0,VLOOKUP($B22,O!$I$9:$AJ$10,21,FALSE))</f>
        <v>0</v>
      </c>
      <c r="J22" s="470">
        <f t="shared" si="0"/>
        <v>0</v>
      </c>
      <c r="K22" s="469" t="str">
        <f>IF($B22&gt;O!$L$8,"",VLOOKUP($B22,O!$I$9:$AJ$10,27,FALSE))</f>
        <v/>
      </c>
      <c r="L22" s="226"/>
      <c r="N22" s="476">
        <v>6</v>
      </c>
      <c r="O22" s="469" t="str">
        <f>IF($N22&gt;Q!$O$8,"",VLOOKUP($B22,Q!$J$9:$AI$10,6,FALSE))</f>
        <v/>
      </c>
      <c r="P22" s="469" t="str">
        <f>IF($N22&gt;Q!$O$8,"",VLOOKUP($B22,Q!$J$9:$AI$10,13,FALSE))</f>
        <v/>
      </c>
      <c r="Q22" s="469" t="str">
        <f>IF($N22&gt;Q!$O$8,"",VLOOKUP($B22,Q!$J$9:$AI$10,17,FALSE))</f>
        <v/>
      </c>
      <c r="R22" s="470" t="str">
        <f>IF($N22&gt;Q!$O$8,"",VLOOKUP($B22,Q!$J$9:$AI$10,18,FALSE))</f>
        <v/>
      </c>
      <c r="S22" s="469" t="str">
        <f>IF($N22&gt;Q!$O$8,"",VLOOKUP($B22,Q!$J$9:$AI$10,19,FALSE))</f>
        <v/>
      </c>
      <c r="T22" s="471" t="str">
        <f>IF($N22&gt;Q!$O$8,"",VLOOKUP($B22,Q!$J$9:$AI$10,20,FALSE))</f>
        <v/>
      </c>
      <c r="U22" s="470">
        <f t="shared" si="1"/>
        <v>0</v>
      </c>
      <c r="V22" s="481" t="str">
        <f>IF($N22&gt;Q!$O$8,"",VLOOKUP($B22,Q!$J$9:$AI$10,24,FALSE))</f>
        <v/>
      </c>
      <c r="W22" s="481" t="str">
        <f>IF($N22&gt;Q!$O$8,"",VLOOKUP($B22,Q!$J$9:$AI$10,25,FALSE))</f>
        <v/>
      </c>
      <c r="X22" s="226"/>
      <c r="Z22" s="476">
        <v>6</v>
      </c>
      <c r="AA22" s="469" t="str">
        <f>IF($Z22&gt;P!$O$8,"",VLOOKUP($Z22,P!$J$9:$AF$10,6,FALSE))</f>
        <v/>
      </c>
      <c r="AB22" s="469" t="str">
        <f>IF($Z22&gt;P!$O$8,"",VLOOKUP($Z22,P!$J$9:$AF$10,13,FALSE))</f>
        <v/>
      </c>
      <c r="AC22" s="469" t="str">
        <f>IF($Z22&gt;P!$O$8,"",VLOOKUP($Z22,P!$J$9:$AF$10,16,FALSE))</f>
        <v/>
      </c>
      <c r="AD22" s="470" t="str">
        <f>IF($Z22&gt;P!$O$8,"",VLOOKUP($Z22,P!$J$9:$AF$10,17,FALSE))</f>
        <v/>
      </c>
      <c r="AE22" s="469" t="str">
        <f>IF($Z22&gt;P!$O$8,"",VLOOKUP($Z22,P!$J$9:$AF$10,15,FALSE))</f>
        <v/>
      </c>
      <c r="AF22" s="471" t="str">
        <f>IF($Z22&gt;P!$O$8,"",VLOOKUP($Z22,P!$J$9:$AF$10,18,FALSE))</f>
        <v/>
      </c>
      <c r="AG22" s="482">
        <f t="shared" si="2"/>
        <v>0</v>
      </c>
      <c r="AH22" s="469" t="str">
        <f>IF($Z22&gt;P!$O$8,"",VLOOKUP($Z22,P!$J$9:$AF$10,21,FALSE))</f>
        <v/>
      </c>
      <c r="AI22" s="483" t="str">
        <f>IF($Z22&gt;P!$O$8,"",VLOOKUP($Z22,P!$J$9:$AF$10,22,FALSE))</f>
        <v/>
      </c>
      <c r="AJ22" s="226"/>
      <c r="AL22" s="476">
        <v>6</v>
      </c>
      <c r="AM22" s="469" t="str">
        <f>IF($AL22&gt;S!$O$8,"",VLOOKUP($AL22,S!$J$9:$AF$10,6,FALSE))</f>
        <v/>
      </c>
      <c r="AN22" s="469" t="str">
        <f>IF($AL22&gt;S!$O$8,"",VLOOKUP($AL22,S!$J$9:$AF$10,13,FALSE))</f>
        <v/>
      </c>
      <c r="AO22" s="469" t="str">
        <f>IF($AL22&gt;S!$O$8,"",VLOOKUP($AL22,S!$J$9:$AF$10,16,FALSE))</f>
        <v/>
      </c>
      <c r="AP22" s="470" t="str">
        <f>IF($AL22&gt;S!$O$8,"",VLOOKUP($AL22,S!$J$9:$AF$10,18,FALSE))</f>
        <v/>
      </c>
      <c r="AQ22" s="469" t="str">
        <f>IF($AL22&gt;S!$O$8,"",VLOOKUP($AL22,S!$J$9:$AF$10,19,FALSE))</f>
        <v/>
      </c>
      <c r="AR22" s="483" t="str">
        <f>IF($AL22&gt;S!$O$8,"",VLOOKUP($AL22,S!$J$9:$AF$10,20,FALSE))</f>
        <v/>
      </c>
      <c r="AS22" s="469" t="str">
        <f>IF($AL22&gt;S!$O$8,"",VLOOKUP($AL22,S!$J$9:$AF$10,22,FALSE))</f>
        <v/>
      </c>
      <c r="AT22" s="469" t="str">
        <f>IF($AL22&gt;S!$O$8,"",VLOOKUP($AL22,S!$J$9:$AF$10,23,FALSE))</f>
        <v/>
      </c>
      <c r="AU22" s="226"/>
    </row>
    <row r="23" spans="2:47" x14ac:dyDescent="0.2">
      <c r="B23" s="476">
        <v>7</v>
      </c>
      <c r="C23" s="469" t="str">
        <f>IF($B23&gt;O!$L$8,"",VLOOKUP($B23,O!$I$9:$AJ$10,4,FALSE))</f>
        <v/>
      </c>
      <c r="D23" s="467" t="str">
        <f>IF($B23&gt;O!$L$8,"",VLOOKUP($B23,O!$I$9:$AJ$10,7,FALSE))</f>
        <v/>
      </c>
      <c r="E23" s="468" t="str">
        <f>IF($D23="","",VLOOKUP(LEFT($D23,LEN($D23)-4),'C'!$P$9:$AP$10,10,FALSE))</f>
        <v/>
      </c>
      <c r="F23" s="469" t="str">
        <f>IF($B23&gt;O!$L$8,"",VLOOKUP($B23,O!$I$9:$AJ$10,17,FALSE))</f>
        <v/>
      </c>
      <c r="G23" s="470">
        <f>IF($B23&gt;O!$L$8,0,VLOOKUP($B23,O!$I$9:$AJ$10,19,FALSE))</f>
        <v>0</v>
      </c>
      <c r="H23" s="469" t="str">
        <f>IF($B23&gt;O!$L$8,"",VLOOKUP($B23,O!$I$9:$AJ$10,20,FALSE))</f>
        <v/>
      </c>
      <c r="I23" s="471">
        <f>IF($B23&gt;O!$L$8,0,VLOOKUP($B23,O!$I$9:$AJ$10,21,FALSE))</f>
        <v>0</v>
      </c>
      <c r="J23" s="470">
        <f t="shared" si="0"/>
        <v>0</v>
      </c>
      <c r="K23" s="469" t="str">
        <f>IF($B23&gt;O!$L$8,"",VLOOKUP($B23,O!$I$9:$AJ$10,27,FALSE))</f>
        <v/>
      </c>
      <c r="L23" s="226"/>
      <c r="N23" s="476">
        <v>7</v>
      </c>
      <c r="O23" s="469" t="str">
        <f>IF($N23&gt;Q!$O$8,"",VLOOKUP($B23,Q!$J$9:$AI$10,6,FALSE))</f>
        <v/>
      </c>
      <c r="P23" s="469" t="str">
        <f>IF($N23&gt;Q!$O$8,"",VLOOKUP($B23,Q!$J$9:$AI$10,13,FALSE))</f>
        <v/>
      </c>
      <c r="Q23" s="469" t="str">
        <f>IF($N23&gt;Q!$O$8,"",VLOOKUP($B23,Q!$J$9:$AI$10,17,FALSE))</f>
        <v/>
      </c>
      <c r="R23" s="470" t="str">
        <f>IF($N23&gt;Q!$O$8,"",VLOOKUP($B23,Q!$J$9:$AI$10,18,FALSE))</f>
        <v/>
      </c>
      <c r="S23" s="469" t="str">
        <f>IF($N23&gt;Q!$O$8,"",VLOOKUP($B23,Q!$J$9:$AI$10,19,FALSE))</f>
        <v/>
      </c>
      <c r="T23" s="471" t="str">
        <f>IF($N23&gt;Q!$O$8,"",VLOOKUP($B23,Q!$J$9:$AI$10,20,FALSE))</f>
        <v/>
      </c>
      <c r="U23" s="470">
        <f t="shared" si="1"/>
        <v>0</v>
      </c>
      <c r="V23" s="481" t="str">
        <f>IF($N23&gt;Q!$O$8,"",VLOOKUP($B23,Q!$J$9:$AI$10,24,FALSE))</f>
        <v/>
      </c>
      <c r="W23" s="481" t="str">
        <f>IF($N23&gt;Q!$O$8,"",VLOOKUP($B23,Q!$J$9:$AI$10,25,FALSE))</f>
        <v/>
      </c>
      <c r="X23" s="226"/>
      <c r="Z23" s="476">
        <v>7</v>
      </c>
      <c r="AA23" s="469" t="str">
        <f>IF($Z23&gt;P!$O$8,"",VLOOKUP($Z23,P!$J$9:$AF$10,6,FALSE))</f>
        <v/>
      </c>
      <c r="AB23" s="469" t="str">
        <f>IF($Z23&gt;P!$O$8,"",VLOOKUP($Z23,P!$J$9:$AF$10,13,FALSE))</f>
        <v/>
      </c>
      <c r="AC23" s="469" t="str">
        <f>IF($Z23&gt;P!$O$8,"",VLOOKUP($Z23,P!$J$9:$AF$10,16,FALSE))</f>
        <v/>
      </c>
      <c r="AD23" s="470" t="str">
        <f>IF($Z23&gt;P!$O$8,"",VLOOKUP($Z23,P!$J$9:$AF$10,17,FALSE))</f>
        <v/>
      </c>
      <c r="AE23" s="469" t="str">
        <f>IF($Z23&gt;P!$O$8,"",VLOOKUP($Z23,P!$J$9:$AF$10,15,FALSE))</f>
        <v/>
      </c>
      <c r="AF23" s="471" t="str">
        <f>IF($Z23&gt;P!$O$8,"",VLOOKUP($Z23,P!$J$9:$AF$10,18,FALSE))</f>
        <v/>
      </c>
      <c r="AG23" s="482">
        <f t="shared" si="2"/>
        <v>0</v>
      </c>
      <c r="AH23" s="469" t="str">
        <f>IF($Z23&gt;P!$O$8,"",VLOOKUP($Z23,P!$J$9:$AF$10,21,FALSE))</f>
        <v/>
      </c>
      <c r="AI23" s="483" t="str">
        <f>IF($Z23&gt;P!$O$8,"",VLOOKUP($Z23,P!$J$9:$AF$10,22,FALSE))</f>
        <v/>
      </c>
      <c r="AJ23" s="226"/>
      <c r="AL23" s="476">
        <v>7</v>
      </c>
      <c r="AM23" s="469" t="str">
        <f>IF($AL23&gt;S!$O$8,"",VLOOKUP($AL23,S!$J$9:$AF$10,6,FALSE))</f>
        <v/>
      </c>
      <c r="AN23" s="469" t="str">
        <f>IF($AL23&gt;S!$O$8,"",VLOOKUP($AL23,S!$J$9:$AF$10,13,FALSE))</f>
        <v/>
      </c>
      <c r="AO23" s="469" t="str">
        <f>IF($AL23&gt;S!$O$8,"",VLOOKUP($AL23,S!$J$9:$AF$10,16,FALSE))</f>
        <v/>
      </c>
      <c r="AP23" s="470" t="str">
        <f>IF($AL23&gt;S!$O$8,"",VLOOKUP($AL23,S!$J$9:$AF$10,18,FALSE))</f>
        <v/>
      </c>
      <c r="AQ23" s="469" t="str">
        <f>IF($AL23&gt;S!$O$8,"",VLOOKUP($AL23,S!$J$9:$AF$10,19,FALSE))</f>
        <v/>
      </c>
      <c r="AR23" s="483" t="str">
        <f>IF($AL23&gt;S!$O$8,"",VLOOKUP($AL23,S!$J$9:$AF$10,20,FALSE))</f>
        <v/>
      </c>
      <c r="AS23" s="469" t="str">
        <f>IF($AL23&gt;S!$O$8,"",VLOOKUP($AL23,S!$J$9:$AF$10,22,FALSE))</f>
        <v/>
      </c>
      <c r="AT23" s="469" t="str">
        <f>IF($AL23&gt;S!$O$8,"",VLOOKUP($AL23,S!$J$9:$AF$10,23,FALSE))</f>
        <v/>
      </c>
      <c r="AU23" s="226"/>
    </row>
    <row r="24" spans="2:47" x14ac:dyDescent="0.2">
      <c r="B24" s="476">
        <v>8</v>
      </c>
      <c r="C24" s="469" t="str">
        <f>IF($B24&gt;O!$L$8,"",VLOOKUP($B24,O!$I$9:$AJ$10,4,FALSE))</f>
        <v/>
      </c>
      <c r="D24" s="467" t="str">
        <f>IF($B24&gt;O!$L$8,"",VLOOKUP($B24,O!$I$9:$AJ$10,7,FALSE))</f>
        <v/>
      </c>
      <c r="E24" s="468" t="str">
        <f>IF($D24="","",VLOOKUP(LEFT($D24,LEN($D24)-4),'C'!$P$9:$AP$10,10,FALSE))</f>
        <v/>
      </c>
      <c r="F24" s="469" t="str">
        <f>IF($B24&gt;O!$L$8,"",VLOOKUP($B24,O!$I$9:$AJ$10,17,FALSE))</f>
        <v/>
      </c>
      <c r="G24" s="470">
        <f>IF($B24&gt;O!$L$8,0,VLOOKUP($B24,O!$I$9:$AJ$10,19,FALSE))</f>
        <v>0</v>
      </c>
      <c r="H24" s="469" t="str">
        <f>IF($B24&gt;O!$L$8,"",VLOOKUP($B24,O!$I$9:$AJ$10,20,FALSE))</f>
        <v/>
      </c>
      <c r="I24" s="471">
        <f>IF($B24&gt;O!$L$8,0,VLOOKUP($B24,O!$I$9:$AJ$10,21,FALSE))</f>
        <v>0</v>
      </c>
      <c r="J24" s="470">
        <f t="shared" si="0"/>
        <v>0</v>
      </c>
      <c r="K24" s="469" t="str">
        <f>IF($B24&gt;O!$L$8,"",VLOOKUP($B24,O!$I$9:$AJ$10,27,FALSE))</f>
        <v/>
      </c>
      <c r="L24" s="226"/>
      <c r="N24" s="476">
        <v>8</v>
      </c>
      <c r="O24" s="469" t="str">
        <f>IF($N24&gt;Q!$O$8,"",VLOOKUP($B24,Q!$J$9:$AI$10,6,FALSE))</f>
        <v/>
      </c>
      <c r="P24" s="469" t="str">
        <f>IF($N24&gt;Q!$O$8,"",VLOOKUP($B24,Q!$J$9:$AI$10,13,FALSE))</f>
        <v/>
      </c>
      <c r="Q24" s="469" t="str">
        <f>IF($N24&gt;Q!$O$8,"",VLOOKUP($B24,Q!$J$9:$AI$10,17,FALSE))</f>
        <v/>
      </c>
      <c r="R24" s="470" t="str">
        <f>IF($N24&gt;Q!$O$8,"",VLOOKUP($B24,Q!$J$9:$AI$10,18,FALSE))</f>
        <v/>
      </c>
      <c r="S24" s="469" t="str">
        <f>IF($N24&gt;Q!$O$8,"",VLOOKUP($B24,Q!$J$9:$AI$10,19,FALSE))</f>
        <v/>
      </c>
      <c r="T24" s="471" t="str">
        <f>IF($N24&gt;Q!$O$8,"",VLOOKUP($B24,Q!$J$9:$AI$10,20,FALSE))</f>
        <v/>
      </c>
      <c r="U24" s="470">
        <f t="shared" si="1"/>
        <v>0</v>
      </c>
      <c r="V24" s="481" t="str">
        <f>IF($N24&gt;Q!$O$8,"",VLOOKUP($B24,Q!$J$9:$AI$10,24,FALSE))</f>
        <v/>
      </c>
      <c r="W24" s="481" t="str">
        <f>IF($N24&gt;Q!$O$8,"",VLOOKUP($B24,Q!$J$9:$AI$10,25,FALSE))</f>
        <v/>
      </c>
      <c r="X24" s="226"/>
      <c r="Z24" s="476">
        <v>8</v>
      </c>
      <c r="AA24" s="469" t="str">
        <f>IF($Z24&gt;P!$O$8,"",VLOOKUP($Z24,P!$J$9:$AF$10,6,FALSE))</f>
        <v/>
      </c>
      <c r="AB24" s="469" t="str">
        <f>IF($Z24&gt;P!$O$8,"",VLOOKUP($Z24,P!$J$9:$AF$10,13,FALSE))</f>
        <v/>
      </c>
      <c r="AC24" s="469" t="str">
        <f>IF($Z24&gt;P!$O$8,"",VLOOKUP($Z24,P!$J$9:$AF$10,16,FALSE))</f>
        <v/>
      </c>
      <c r="AD24" s="470" t="str">
        <f>IF($Z24&gt;P!$O$8,"",VLOOKUP($Z24,P!$J$9:$AF$10,17,FALSE))</f>
        <v/>
      </c>
      <c r="AE24" s="469" t="str">
        <f>IF($Z24&gt;P!$O$8,"",VLOOKUP($Z24,P!$J$9:$AF$10,15,FALSE))</f>
        <v/>
      </c>
      <c r="AF24" s="471" t="str">
        <f>IF($Z24&gt;P!$O$8,"",VLOOKUP($Z24,P!$J$9:$AF$10,18,FALSE))</f>
        <v/>
      </c>
      <c r="AG24" s="482">
        <f t="shared" si="2"/>
        <v>0</v>
      </c>
      <c r="AH24" s="469" t="str">
        <f>IF($Z24&gt;P!$O$8,"",VLOOKUP($Z24,P!$J$9:$AF$10,21,FALSE))</f>
        <v/>
      </c>
      <c r="AI24" s="483" t="str">
        <f>IF($Z24&gt;P!$O$8,"",VLOOKUP($Z24,P!$J$9:$AF$10,22,FALSE))</f>
        <v/>
      </c>
      <c r="AJ24" s="226"/>
      <c r="AL24" s="476">
        <v>8</v>
      </c>
      <c r="AM24" s="469" t="str">
        <f>IF($AL24&gt;S!$O$8,"",VLOOKUP($AL24,S!$J$9:$AF$10,6,FALSE))</f>
        <v/>
      </c>
      <c r="AN24" s="469" t="str">
        <f>IF($AL24&gt;S!$O$8,"",VLOOKUP($AL24,S!$J$9:$AF$10,13,FALSE))</f>
        <v/>
      </c>
      <c r="AO24" s="469" t="str">
        <f>IF($AL24&gt;S!$O$8,"",VLOOKUP($AL24,S!$J$9:$AF$10,16,FALSE))</f>
        <v/>
      </c>
      <c r="AP24" s="470" t="str">
        <f>IF($AL24&gt;S!$O$8,"",VLOOKUP($AL24,S!$J$9:$AF$10,18,FALSE))</f>
        <v/>
      </c>
      <c r="AQ24" s="469" t="str">
        <f>IF($AL24&gt;S!$O$8,"",VLOOKUP($AL24,S!$J$9:$AF$10,19,FALSE))</f>
        <v/>
      </c>
      <c r="AR24" s="483" t="str">
        <f>IF($AL24&gt;S!$O$8,"",VLOOKUP($AL24,S!$J$9:$AF$10,20,FALSE))</f>
        <v/>
      </c>
      <c r="AS24" s="469" t="str">
        <f>IF($AL24&gt;S!$O$8,"",VLOOKUP($AL24,S!$J$9:$AF$10,22,FALSE))</f>
        <v/>
      </c>
      <c r="AT24" s="469" t="str">
        <f>IF($AL24&gt;S!$O$8,"",VLOOKUP($AL24,S!$J$9:$AF$10,23,FALSE))</f>
        <v/>
      </c>
      <c r="AU24" s="226"/>
    </row>
    <row r="25" spans="2:47" x14ac:dyDescent="0.2">
      <c r="B25" s="476">
        <v>9</v>
      </c>
      <c r="C25" s="469" t="str">
        <f>IF($B25&gt;O!$L$8,"",VLOOKUP($B25,O!$I$9:$AJ$10,4,FALSE))</f>
        <v/>
      </c>
      <c r="D25" s="467" t="str">
        <f>IF($B25&gt;O!$L$8,"",VLOOKUP($B25,O!$I$9:$AJ$10,7,FALSE))</f>
        <v/>
      </c>
      <c r="E25" s="468" t="str">
        <f>IF($D25="","",VLOOKUP(LEFT($D25,LEN($D25)-4),'C'!$P$9:$AP$10,10,FALSE))</f>
        <v/>
      </c>
      <c r="F25" s="469" t="str">
        <f>IF($B25&gt;O!$L$8,"",VLOOKUP($B25,O!$I$9:$AJ$10,17,FALSE))</f>
        <v/>
      </c>
      <c r="G25" s="470">
        <f>IF($B25&gt;O!$L$8,0,VLOOKUP($B25,O!$I$9:$AJ$10,19,FALSE))</f>
        <v>0</v>
      </c>
      <c r="H25" s="469" t="str">
        <f>IF($B25&gt;O!$L$8,"",VLOOKUP($B25,O!$I$9:$AJ$10,20,FALSE))</f>
        <v/>
      </c>
      <c r="I25" s="471">
        <f>IF($B25&gt;O!$L$8,0,VLOOKUP($B25,O!$I$9:$AJ$10,21,FALSE))</f>
        <v>0</v>
      </c>
      <c r="J25" s="470">
        <f t="shared" si="0"/>
        <v>0</v>
      </c>
      <c r="K25" s="469" t="str">
        <f>IF($B25&gt;O!$L$8,"",VLOOKUP($B25,O!$I$9:$AJ$10,27,FALSE))</f>
        <v/>
      </c>
      <c r="L25" s="226"/>
      <c r="N25" s="476">
        <v>9</v>
      </c>
      <c r="O25" s="469" t="str">
        <f>IF($N25&gt;Q!$O$8,"",VLOOKUP($B25,Q!$J$9:$AI$10,6,FALSE))</f>
        <v/>
      </c>
      <c r="P25" s="469" t="str">
        <f>IF($N25&gt;Q!$O$8,"",VLOOKUP($B25,Q!$J$9:$AI$10,13,FALSE))</f>
        <v/>
      </c>
      <c r="Q25" s="469" t="str">
        <f>IF($N25&gt;Q!$O$8,"",VLOOKUP($B25,Q!$J$9:$AI$10,17,FALSE))</f>
        <v/>
      </c>
      <c r="R25" s="470" t="str">
        <f>IF($N25&gt;Q!$O$8,"",VLOOKUP($B25,Q!$J$9:$AI$10,18,FALSE))</f>
        <v/>
      </c>
      <c r="S25" s="469" t="str">
        <f>IF($N25&gt;Q!$O$8,"",VLOOKUP($B25,Q!$J$9:$AI$10,19,FALSE))</f>
        <v/>
      </c>
      <c r="T25" s="471" t="str">
        <f>IF($N25&gt;Q!$O$8,"",VLOOKUP($B25,Q!$J$9:$AI$10,20,FALSE))</f>
        <v/>
      </c>
      <c r="U25" s="470">
        <f t="shared" si="1"/>
        <v>0</v>
      </c>
      <c r="V25" s="481" t="str">
        <f>IF($N25&gt;Q!$O$8,"",VLOOKUP($B25,Q!$J$9:$AI$10,24,FALSE))</f>
        <v/>
      </c>
      <c r="W25" s="481" t="str">
        <f>IF($N25&gt;Q!$O$8,"",VLOOKUP($B25,Q!$J$9:$AI$10,25,FALSE))</f>
        <v/>
      </c>
      <c r="X25" s="226"/>
      <c r="Z25" s="476">
        <v>9</v>
      </c>
      <c r="AA25" s="469" t="str">
        <f>IF($Z25&gt;P!$O$8,"",VLOOKUP($Z25,P!$J$9:$AF$10,6,FALSE))</f>
        <v/>
      </c>
      <c r="AB25" s="469" t="str">
        <f>IF($Z25&gt;P!$O$8,"",VLOOKUP($Z25,P!$J$9:$AF$10,13,FALSE))</f>
        <v/>
      </c>
      <c r="AC25" s="469" t="str">
        <f>IF($Z25&gt;P!$O$8,"",VLOOKUP($Z25,P!$J$9:$AF$10,16,FALSE))</f>
        <v/>
      </c>
      <c r="AD25" s="470" t="str">
        <f>IF($Z25&gt;P!$O$8,"",VLOOKUP($Z25,P!$J$9:$AF$10,17,FALSE))</f>
        <v/>
      </c>
      <c r="AE25" s="469" t="str">
        <f>IF($Z25&gt;P!$O$8,"",VLOOKUP($Z25,P!$J$9:$AF$10,15,FALSE))</f>
        <v/>
      </c>
      <c r="AF25" s="471" t="str">
        <f>IF($Z25&gt;P!$O$8,"",VLOOKUP($Z25,P!$J$9:$AF$10,18,FALSE))</f>
        <v/>
      </c>
      <c r="AG25" s="482">
        <f t="shared" si="2"/>
        <v>0</v>
      </c>
      <c r="AH25" s="469" t="str">
        <f>IF($Z25&gt;P!$O$8,"",VLOOKUP($Z25,P!$J$9:$AF$10,21,FALSE))</f>
        <v/>
      </c>
      <c r="AI25" s="483" t="str">
        <f>IF($Z25&gt;P!$O$8,"",VLOOKUP($Z25,P!$J$9:$AF$10,22,FALSE))</f>
        <v/>
      </c>
      <c r="AJ25" s="226"/>
      <c r="AL25" s="476">
        <v>9</v>
      </c>
      <c r="AM25" s="469" t="str">
        <f>IF($AL25&gt;S!$O$8,"",VLOOKUP($AL25,S!$J$9:$AF$10,6,FALSE))</f>
        <v/>
      </c>
      <c r="AN25" s="469" t="str">
        <f>IF($AL25&gt;S!$O$8,"",VLOOKUP($AL25,S!$J$9:$AF$10,13,FALSE))</f>
        <v/>
      </c>
      <c r="AO25" s="469" t="str">
        <f>IF($AL25&gt;S!$O$8,"",VLOOKUP($AL25,S!$J$9:$AF$10,16,FALSE))</f>
        <v/>
      </c>
      <c r="AP25" s="470" t="str">
        <f>IF($AL25&gt;S!$O$8,"",VLOOKUP($AL25,S!$J$9:$AF$10,18,FALSE))</f>
        <v/>
      </c>
      <c r="AQ25" s="469" t="str">
        <f>IF($AL25&gt;S!$O$8,"",VLOOKUP($AL25,S!$J$9:$AF$10,19,FALSE))</f>
        <v/>
      </c>
      <c r="AR25" s="483" t="str">
        <f>IF($AL25&gt;S!$O$8,"",VLOOKUP($AL25,S!$J$9:$AF$10,20,FALSE))</f>
        <v/>
      </c>
      <c r="AS25" s="469" t="str">
        <f>IF($AL25&gt;S!$O$8,"",VLOOKUP($AL25,S!$J$9:$AF$10,22,FALSE))</f>
        <v/>
      </c>
      <c r="AT25" s="469" t="str">
        <f>IF($AL25&gt;S!$O$8,"",VLOOKUP($AL25,S!$J$9:$AF$10,23,FALSE))</f>
        <v/>
      </c>
      <c r="AU25" s="226"/>
    </row>
    <row r="26" spans="2:47" x14ac:dyDescent="0.2">
      <c r="B26" s="476">
        <v>10</v>
      </c>
      <c r="C26" s="469" t="str">
        <f>IF($B26&gt;O!$L$8,"",VLOOKUP($B26,O!$I$9:$AJ$10,4,FALSE))</f>
        <v/>
      </c>
      <c r="D26" s="467" t="str">
        <f>IF($B26&gt;O!$L$8,"",VLOOKUP($B26,O!$I$9:$AJ$10,7,FALSE))</f>
        <v/>
      </c>
      <c r="E26" s="468" t="str">
        <f>IF($D26="","",VLOOKUP(LEFT($D26,LEN($D26)-4),'C'!$P$9:$AP$10,10,FALSE))</f>
        <v/>
      </c>
      <c r="F26" s="469" t="str">
        <f>IF($B26&gt;O!$L$8,"",VLOOKUP($B26,O!$I$9:$AJ$10,17,FALSE))</f>
        <v/>
      </c>
      <c r="G26" s="470">
        <f>IF($B26&gt;O!$L$8,0,VLOOKUP($B26,O!$I$9:$AJ$10,19,FALSE))</f>
        <v>0</v>
      </c>
      <c r="H26" s="469" t="str">
        <f>IF($B26&gt;O!$L$8,"",VLOOKUP($B26,O!$I$9:$AJ$10,20,FALSE))</f>
        <v/>
      </c>
      <c r="I26" s="471">
        <f>IF($B26&gt;O!$L$8,0,VLOOKUP($B26,O!$I$9:$AJ$10,21,FALSE))</f>
        <v>0</v>
      </c>
      <c r="J26" s="470">
        <f t="shared" si="0"/>
        <v>0</v>
      </c>
      <c r="K26" s="469" t="str">
        <f>IF($B26&gt;O!$L$8,"",VLOOKUP($B26,O!$I$9:$AJ$10,27,FALSE))</f>
        <v/>
      </c>
      <c r="L26" s="226"/>
      <c r="N26" s="476">
        <v>10</v>
      </c>
      <c r="O26" s="469" t="str">
        <f>IF($N26&gt;Q!$O$8,"",VLOOKUP($B26,Q!$J$9:$AI$10,6,FALSE))</f>
        <v/>
      </c>
      <c r="P26" s="469" t="str">
        <f>IF($N26&gt;Q!$O$8,"",VLOOKUP($B26,Q!$J$9:$AI$10,13,FALSE))</f>
        <v/>
      </c>
      <c r="Q26" s="469" t="str">
        <f>IF($N26&gt;Q!$O$8,"",VLOOKUP($B26,Q!$J$9:$AI$10,17,FALSE))</f>
        <v/>
      </c>
      <c r="R26" s="470" t="str">
        <f>IF($N26&gt;Q!$O$8,"",VLOOKUP($B26,Q!$J$9:$AI$10,18,FALSE))</f>
        <v/>
      </c>
      <c r="S26" s="469" t="str">
        <f>IF($N26&gt;Q!$O$8,"",VLOOKUP($B26,Q!$J$9:$AI$10,19,FALSE))</f>
        <v/>
      </c>
      <c r="T26" s="471" t="str">
        <f>IF($N26&gt;Q!$O$8,"",VLOOKUP($B26,Q!$J$9:$AI$10,20,FALSE))</f>
        <v/>
      </c>
      <c r="U26" s="470">
        <f t="shared" si="1"/>
        <v>0</v>
      </c>
      <c r="V26" s="481" t="str">
        <f>IF($N26&gt;Q!$O$8,"",VLOOKUP($B26,Q!$J$9:$AI$10,24,FALSE))</f>
        <v/>
      </c>
      <c r="W26" s="481" t="str">
        <f>IF($N26&gt;Q!$O$8,"",VLOOKUP($B26,Q!$J$9:$AI$10,25,FALSE))</f>
        <v/>
      </c>
      <c r="X26" s="226"/>
      <c r="Z26" s="476">
        <v>10</v>
      </c>
      <c r="AA26" s="469" t="str">
        <f>IF($Z26&gt;P!$O$8,"",VLOOKUP($Z26,P!$J$9:$AF$10,6,FALSE))</f>
        <v/>
      </c>
      <c r="AB26" s="469" t="str">
        <f>IF($Z26&gt;P!$O$8,"",VLOOKUP($Z26,P!$J$9:$AF$10,13,FALSE))</f>
        <v/>
      </c>
      <c r="AC26" s="469" t="str">
        <f>IF($Z26&gt;P!$O$8,"",VLOOKUP($Z26,P!$J$9:$AF$10,16,FALSE))</f>
        <v/>
      </c>
      <c r="AD26" s="470" t="str">
        <f>IF($Z26&gt;P!$O$8,"",VLOOKUP($Z26,P!$J$9:$AF$10,17,FALSE))</f>
        <v/>
      </c>
      <c r="AE26" s="469" t="str">
        <f>IF($Z26&gt;P!$O$8,"",VLOOKUP($Z26,P!$J$9:$AF$10,15,FALSE))</f>
        <v/>
      </c>
      <c r="AF26" s="471" t="str">
        <f>IF($Z26&gt;P!$O$8,"",VLOOKUP($Z26,P!$J$9:$AF$10,18,FALSE))</f>
        <v/>
      </c>
      <c r="AG26" s="482">
        <f t="shared" si="2"/>
        <v>0</v>
      </c>
      <c r="AH26" s="469" t="str">
        <f>IF($Z26&gt;P!$O$8,"",VLOOKUP($Z26,P!$J$9:$AF$10,21,FALSE))</f>
        <v/>
      </c>
      <c r="AI26" s="483" t="str">
        <f>IF($Z26&gt;P!$O$8,"",VLOOKUP($Z26,P!$J$9:$AF$10,22,FALSE))</f>
        <v/>
      </c>
      <c r="AJ26" s="226"/>
      <c r="AL26" s="476">
        <v>10</v>
      </c>
      <c r="AM26" s="469" t="str">
        <f>IF($AL26&gt;S!$O$8,"",VLOOKUP($AL26,S!$J$9:$AF$10,6,FALSE))</f>
        <v/>
      </c>
      <c r="AN26" s="469" t="str">
        <f>IF($AL26&gt;S!$O$8,"",VLOOKUP($AL26,S!$J$9:$AF$10,13,FALSE))</f>
        <v/>
      </c>
      <c r="AO26" s="469" t="str">
        <f>IF($AL26&gt;S!$O$8,"",VLOOKUP($AL26,S!$J$9:$AF$10,16,FALSE))</f>
        <v/>
      </c>
      <c r="AP26" s="470" t="str">
        <f>IF($AL26&gt;S!$O$8,"",VLOOKUP($AL26,S!$J$9:$AF$10,18,FALSE))</f>
        <v/>
      </c>
      <c r="AQ26" s="469" t="str">
        <f>IF($AL26&gt;S!$O$8,"",VLOOKUP($AL26,S!$J$9:$AF$10,19,FALSE))</f>
        <v/>
      </c>
      <c r="AR26" s="483" t="str">
        <f>IF($AL26&gt;S!$O$8,"",VLOOKUP($AL26,S!$J$9:$AF$10,20,FALSE))</f>
        <v/>
      </c>
      <c r="AS26" s="469" t="str">
        <f>IF($AL26&gt;S!$O$8,"",VLOOKUP($AL26,S!$J$9:$AF$10,22,FALSE))</f>
        <v/>
      </c>
      <c r="AT26" s="469" t="str">
        <f>IF($AL26&gt;S!$O$8,"",VLOOKUP($AL26,S!$J$9:$AF$10,23,FALSE))</f>
        <v/>
      </c>
      <c r="AU26" s="226"/>
    </row>
    <row r="27" spans="2:47" x14ac:dyDescent="0.2">
      <c r="B27" s="476">
        <v>11</v>
      </c>
      <c r="C27" s="469" t="str">
        <f>IF($B27&gt;O!$L$8,"",VLOOKUP($B27,O!$I$9:$AJ$10,4,FALSE))</f>
        <v/>
      </c>
      <c r="D27" s="467" t="str">
        <f>IF($B27&gt;O!$L$8,"",VLOOKUP($B27,O!$I$9:$AJ$10,7,FALSE))</f>
        <v/>
      </c>
      <c r="E27" s="468" t="str">
        <f>IF($D27="","",VLOOKUP(LEFT($D27,LEN($D27)-4),'C'!$P$9:$AP$10,10,FALSE))</f>
        <v/>
      </c>
      <c r="F27" s="469" t="str">
        <f>IF($B27&gt;O!$L$8,"",VLOOKUP($B27,O!$I$9:$AJ$10,17,FALSE))</f>
        <v/>
      </c>
      <c r="G27" s="470">
        <f>IF($B27&gt;O!$L$8,0,VLOOKUP($B27,O!$I$9:$AJ$10,19,FALSE))</f>
        <v>0</v>
      </c>
      <c r="H27" s="469" t="str">
        <f>IF($B27&gt;O!$L$8,"",VLOOKUP($B27,O!$I$9:$AJ$10,20,FALSE))</f>
        <v/>
      </c>
      <c r="I27" s="471">
        <f>IF($B27&gt;O!$L$8,0,VLOOKUP($B27,O!$I$9:$AJ$10,21,FALSE))</f>
        <v>0</v>
      </c>
      <c r="J27" s="470">
        <f t="shared" si="0"/>
        <v>0</v>
      </c>
      <c r="K27" s="469" t="str">
        <f>IF($B27&gt;O!$L$8,"",VLOOKUP($B27,O!$I$9:$AJ$10,27,FALSE))</f>
        <v/>
      </c>
      <c r="L27" s="226"/>
      <c r="N27" s="476">
        <v>11</v>
      </c>
      <c r="O27" s="469" t="str">
        <f>IF($N27&gt;Q!$O$8,"",VLOOKUP($B27,Q!$J$9:$AI$10,6,FALSE))</f>
        <v/>
      </c>
      <c r="P27" s="469" t="str">
        <f>IF($N27&gt;Q!$O$8,"",VLOOKUP($B27,Q!$J$9:$AI$10,13,FALSE))</f>
        <v/>
      </c>
      <c r="Q27" s="469" t="str">
        <f>IF($N27&gt;Q!$O$8,"",VLOOKUP($B27,Q!$J$9:$AI$10,17,FALSE))</f>
        <v/>
      </c>
      <c r="R27" s="470" t="str">
        <f>IF($N27&gt;Q!$O$8,"",VLOOKUP($B27,Q!$J$9:$AI$10,18,FALSE))</f>
        <v/>
      </c>
      <c r="S27" s="469" t="str">
        <f>IF($N27&gt;Q!$O$8,"",VLOOKUP($B27,Q!$J$9:$AI$10,19,FALSE))</f>
        <v/>
      </c>
      <c r="T27" s="471" t="str">
        <f>IF($N27&gt;Q!$O$8,"",VLOOKUP($B27,Q!$J$9:$AI$10,20,FALSE))</f>
        <v/>
      </c>
      <c r="U27" s="470">
        <f t="shared" si="1"/>
        <v>0</v>
      </c>
      <c r="V27" s="481" t="str">
        <f>IF($N27&gt;Q!$O$8,"",VLOOKUP($B27,Q!$J$9:$AI$10,24,FALSE))</f>
        <v/>
      </c>
      <c r="W27" s="481" t="str">
        <f>IF($N27&gt;Q!$O$8,"",VLOOKUP($B27,Q!$J$9:$AI$10,25,FALSE))</f>
        <v/>
      </c>
      <c r="X27" s="226"/>
      <c r="Z27" s="476">
        <v>11</v>
      </c>
      <c r="AA27" s="469" t="str">
        <f>IF($Z27&gt;P!$O$8,"",VLOOKUP($Z27,P!$J$9:$AF$10,6,FALSE))</f>
        <v/>
      </c>
      <c r="AB27" s="469" t="str">
        <f>IF($Z27&gt;P!$O$8,"",VLOOKUP($Z27,P!$J$9:$AF$10,13,FALSE))</f>
        <v/>
      </c>
      <c r="AC27" s="469" t="str">
        <f>IF($Z27&gt;P!$O$8,"",VLOOKUP($Z27,P!$J$9:$AF$10,16,FALSE))</f>
        <v/>
      </c>
      <c r="AD27" s="470" t="str">
        <f>IF($Z27&gt;P!$O$8,"",VLOOKUP($Z27,P!$J$9:$AF$10,17,FALSE))</f>
        <v/>
      </c>
      <c r="AE27" s="469" t="str">
        <f>IF($Z27&gt;P!$O$8,"",VLOOKUP($Z27,P!$J$9:$AF$10,15,FALSE))</f>
        <v/>
      </c>
      <c r="AF27" s="471" t="str">
        <f>IF($Z27&gt;P!$O$8,"",VLOOKUP($Z27,P!$J$9:$AF$10,18,FALSE))</f>
        <v/>
      </c>
      <c r="AG27" s="482">
        <f t="shared" si="2"/>
        <v>0</v>
      </c>
      <c r="AH27" s="469" t="str">
        <f>IF($Z27&gt;P!$O$8,"",VLOOKUP($Z27,P!$J$9:$AF$10,21,FALSE))</f>
        <v/>
      </c>
      <c r="AI27" s="483" t="str">
        <f>IF($Z27&gt;P!$O$8,"",VLOOKUP($Z27,P!$J$9:$AF$10,22,FALSE))</f>
        <v/>
      </c>
      <c r="AJ27" s="226"/>
      <c r="AL27" s="476">
        <v>11</v>
      </c>
      <c r="AM27" s="469" t="str">
        <f>IF($AL27&gt;S!$O$8,"",VLOOKUP($AL27,S!$J$9:$AF$10,6,FALSE))</f>
        <v/>
      </c>
      <c r="AN27" s="469" t="str">
        <f>IF($AL27&gt;S!$O$8,"",VLOOKUP($AL27,S!$J$9:$AF$10,13,FALSE))</f>
        <v/>
      </c>
      <c r="AO27" s="469" t="str">
        <f>IF($AL27&gt;S!$O$8,"",VLOOKUP($AL27,S!$J$9:$AF$10,16,FALSE))</f>
        <v/>
      </c>
      <c r="AP27" s="470" t="str">
        <f>IF($AL27&gt;S!$O$8,"",VLOOKUP($AL27,S!$J$9:$AF$10,18,FALSE))</f>
        <v/>
      </c>
      <c r="AQ27" s="469" t="str">
        <f>IF($AL27&gt;S!$O$8,"",VLOOKUP($AL27,S!$J$9:$AF$10,19,FALSE))</f>
        <v/>
      </c>
      <c r="AR27" s="483" t="str">
        <f>IF($AL27&gt;S!$O$8,"",VLOOKUP($AL27,S!$J$9:$AF$10,20,FALSE))</f>
        <v/>
      </c>
      <c r="AS27" s="469" t="str">
        <f>IF($AL27&gt;S!$O$8,"",VLOOKUP($AL27,S!$J$9:$AF$10,22,FALSE))</f>
        <v/>
      </c>
      <c r="AT27" s="469" t="str">
        <f>IF($AL27&gt;S!$O$8,"",VLOOKUP($AL27,S!$J$9:$AF$10,23,FALSE))</f>
        <v/>
      </c>
      <c r="AU27" s="226"/>
    </row>
    <row r="28" spans="2:47" x14ac:dyDescent="0.2">
      <c r="B28" s="476">
        <v>12</v>
      </c>
      <c r="C28" s="469" t="str">
        <f>IF($B28&gt;O!$L$8,"",VLOOKUP($B28,O!$I$9:$AJ$10,4,FALSE))</f>
        <v/>
      </c>
      <c r="D28" s="467" t="str">
        <f>IF($B28&gt;O!$L$8,"",VLOOKUP($B28,O!$I$9:$AJ$10,7,FALSE))</f>
        <v/>
      </c>
      <c r="E28" s="468" t="str">
        <f>IF($D28="","",VLOOKUP(LEFT($D28,LEN($D28)-4),'C'!$P$9:$AP$10,10,FALSE))</f>
        <v/>
      </c>
      <c r="F28" s="469" t="str">
        <f>IF($B28&gt;O!$L$8,"",VLOOKUP($B28,O!$I$9:$AJ$10,17,FALSE))</f>
        <v/>
      </c>
      <c r="G28" s="470">
        <f>IF($B28&gt;O!$L$8,0,VLOOKUP($B28,O!$I$9:$AJ$10,19,FALSE))</f>
        <v>0</v>
      </c>
      <c r="H28" s="469" t="str">
        <f>IF($B28&gt;O!$L$8,"",VLOOKUP($B28,O!$I$9:$AJ$10,20,FALSE))</f>
        <v/>
      </c>
      <c r="I28" s="471">
        <f>IF($B28&gt;O!$L$8,0,VLOOKUP($B28,O!$I$9:$AJ$10,21,FALSE))</f>
        <v>0</v>
      </c>
      <c r="J28" s="470">
        <f t="shared" si="0"/>
        <v>0</v>
      </c>
      <c r="K28" s="469" t="str">
        <f>IF($B28&gt;O!$L$8,"",VLOOKUP($B28,O!$I$9:$AJ$10,27,FALSE))</f>
        <v/>
      </c>
      <c r="L28" s="226"/>
      <c r="N28" s="476">
        <v>12</v>
      </c>
      <c r="O28" s="469" t="str">
        <f>IF($N28&gt;Q!$O$8,"",VLOOKUP($B28,Q!$J$9:$AI$10,6,FALSE))</f>
        <v/>
      </c>
      <c r="P28" s="469" t="str">
        <f>IF($N28&gt;Q!$O$8,"",VLOOKUP($B28,Q!$J$9:$AI$10,13,FALSE))</f>
        <v/>
      </c>
      <c r="Q28" s="469" t="str">
        <f>IF($N28&gt;Q!$O$8,"",VLOOKUP($B28,Q!$J$9:$AI$10,17,FALSE))</f>
        <v/>
      </c>
      <c r="R28" s="470" t="str">
        <f>IF($N28&gt;Q!$O$8,"",VLOOKUP($B28,Q!$J$9:$AI$10,18,FALSE))</f>
        <v/>
      </c>
      <c r="S28" s="469" t="str">
        <f>IF($N28&gt;Q!$O$8,"",VLOOKUP($B28,Q!$J$9:$AI$10,19,FALSE))</f>
        <v/>
      </c>
      <c r="T28" s="471" t="str">
        <f>IF($N28&gt;Q!$O$8,"",VLOOKUP($B28,Q!$J$9:$AI$10,20,FALSE))</f>
        <v/>
      </c>
      <c r="U28" s="470">
        <f t="shared" si="1"/>
        <v>0</v>
      </c>
      <c r="V28" s="481" t="str">
        <f>IF($N28&gt;Q!$O$8,"",VLOOKUP($B28,Q!$J$9:$AI$10,24,FALSE))</f>
        <v/>
      </c>
      <c r="W28" s="481" t="str">
        <f>IF($N28&gt;Q!$O$8,"",VLOOKUP($B28,Q!$J$9:$AI$10,25,FALSE))</f>
        <v/>
      </c>
      <c r="X28" s="226"/>
      <c r="Z28" s="476">
        <v>12</v>
      </c>
      <c r="AA28" s="469" t="str">
        <f>IF($Z28&gt;P!$O$8,"",VLOOKUP($Z28,P!$J$9:$AF$10,6,FALSE))</f>
        <v/>
      </c>
      <c r="AB28" s="469" t="str">
        <f>IF($Z28&gt;P!$O$8,"",VLOOKUP($Z28,P!$J$9:$AF$10,13,FALSE))</f>
        <v/>
      </c>
      <c r="AC28" s="469" t="str">
        <f>IF($Z28&gt;P!$O$8,"",VLOOKUP($Z28,P!$J$9:$AF$10,16,FALSE))</f>
        <v/>
      </c>
      <c r="AD28" s="470" t="str">
        <f>IF($Z28&gt;P!$O$8,"",VLOOKUP($Z28,P!$J$9:$AF$10,17,FALSE))</f>
        <v/>
      </c>
      <c r="AE28" s="469" t="str">
        <f>IF($Z28&gt;P!$O$8,"",VLOOKUP($Z28,P!$J$9:$AF$10,15,FALSE))</f>
        <v/>
      </c>
      <c r="AF28" s="471" t="str">
        <f>IF($Z28&gt;P!$O$8,"",VLOOKUP($Z28,P!$J$9:$AF$10,18,FALSE))</f>
        <v/>
      </c>
      <c r="AG28" s="482">
        <f t="shared" si="2"/>
        <v>0</v>
      </c>
      <c r="AH28" s="469" t="str">
        <f>IF($Z28&gt;P!$O$8,"",VLOOKUP($Z28,P!$J$9:$AF$10,21,FALSE))</f>
        <v/>
      </c>
      <c r="AI28" s="483" t="str">
        <f>IF($Z28&gt;P!$O$8,"",VLOOKUP($Z28,P!$J$9:$AF$10,22,FALSE))</f>
        <v/>
      </c>
      <c r="AJ28" s="226"/>
      <c r="AL28" s="476">
        <v>12</v>
      </c>
      <c r="AM28" s="469" t="str">
        <f>IF($AL28&gt;S!$O$8,"",VLOOKUP($AL28,S!$J$9:$AF$10,6,FALSE))</f>
        <v/>
      </c>
      <c r="AN28" s="469" t="str">
        <f>IF($AL28&gt;S!$O$8,"",VLOOKUP($AL28,S!$J$9:$AF$10,13,FALSE))</f>
        <v/>
      </c>
      <c r="AO28" s="469" t="str">
        <f>IF($AL28&gt;S!$O$8,"",VLOOKUP($AL28,S!$J$9:$AF$10,16,FALSE))</f>
        <v/>
      </c>
      <c r="AP28" s="470" t="str">
        <f>IF($AL28&gt;S!$O$8,"",VLOOKUP($AL28,S!$J$9:$AF$10,18,FALSE))</f>
        <v/>
      </c>
      <c r="AQ28" s="469" t="str">
        <f>IF($AL28&gt;S!$O$8,"",VLOOKUP($AL28,S!$J$9:$AF$10,19,FALSE))</f>
        <v/>
      </c>
      <c r="AR28" s="483" t="str">
        <f>IF($AL28&gt;S!$O$8,"",VLOOKUP($AL28,S!$J$9:$AF$10,20,FALSE))</f>
        <v/>
      </c>
      <c r="AS28" s="469" t="str">
        <f>IF($AL28&gt;S!$O$8,"",VLOOKUP($AL28,S!$J$9:$AF$10,22,FALSE))</f>
        <v/>
      </c>
      <c r="AT28" s="469" t="str">
        <f>IF($AL28&gt;S!$O$8,"",VLOOKUP($AL28,S!$J$9:$AF$10,23,FALSE))</f>
        <v/>
      </c>
      <c r="AU28" s="226"/>
    </row>
    <row r="29" spans="2:47" x14ac:dyDescent="0.2">
      <c r="B29" s="476">
        <v>13</v>
      </c>
      <c r="C29" s="469" t="str">
        <f>IF($B29&gt;O!$L$8,"",VLOOKUP($B29,O!$I$9:$AJ$10,4,FALSE))</f>
        <v/>
      </c>
      <c r="D29" s="467" t="str">
        <f>IF($B29&gt;O!$L$8,"",VLOOKUP($B29,O!$I$9:$AJ$10,7,FALSE))</f>
        <v/>
      </c>
      <c r="E29" s="468" t="str">
        <f>IF($D29="","",VLOOKUP(LEFT($D29,LEN($D29)-4),'C'!$P$9:$AP$10,10,FALSE))</f>
        <v/>
      </c>
      <c r="F29" s="469" t="str">
        <f>IF($B29&gt;O!$L$8,"",VLOOKUP($B29,O!$I$9:$AJ$10,17,FALSE))</f>
        <v/>
      </c>
      <c r="G29" s="470">
        <f>IF($B29&gt;O!$L$8,0,VLOOKUP($B29,O!$I$9:$AJ$10,19,FALSE))</f>
        <v>0</v>
      </c>
      <c r="H29" s="469" t="str">
        <f>IF($B29&gt;O!$L$8,"",VLOOKUP($B29,O!$I$9:$AJ$10,20,FALSE))</f>
        <v/>
      </c>
      <c r="I29" s="471">
        <f>IF($B29&gt;O!$L$8,0,VLOOKUP($B29,O!$I$9:$AJ$10,21,FALSE))</f>
        <v>0</v>
      </c>
      <c r="J29" s="470">
        <f t="shared" si="0"/>
        <v>0</v>
      </c>
      <c r="K29" s="469" t="str">
        <f>IF($B29&gt;O!$L$8,"",VLOOKUP($B29,O!$I$9:$AJ$10,27,FALSE))</f>
        <v/>
      </c>
      <c r="L29" s="226"/>
      <c r="N29" s="476">
        <v>13</v>
      </c>
      <c r="O29" s="469" t="str">
        <f>IF($N29&gt;Q!$O$8,"",VLOOKUP($B29,Q!$J$9:$AI$10,6,FALSE))</f>
        <v/>
      </c>
      <c r="P29" s="469" t="str">
        <f>IF($N29&gt;Q!$O$8,"",VLOOKUP($B29,Q!$J$9:$AI$10,13,FALSE))</f>
        <v/>
      </c>
      <c r="Q29" s="469" t="str">
        <f>IF($N29&gt;Q!$O$8,"",VLOOKUP($B29,Q!$J$9:$AI$10,17,FALSE))</f>
        <v/>
      </c>
      <c r="R29" s="470" t="str">
        <f>IF($N29&gt;Q!$O$8,"",VLOOKUP($B29,Q!$J$9:$AI$10,18,FALSE))</f>
        <v/>
      </c>
      <c r="S29" s="469" t="str">
        <f>IF($N29&gt;Q!$O$8,"",VLOOKUP($B29,Q!$J$9:$AI$10,19,FALSE))</f>
        <v/>
      </c>
      <c r="T29" s="471" t="str">
        <f>IF($N29&gt;Q!$O$8,"",VLOOKUP($B29,Q!$J$9:$AI$10,20,FALSE))</f>
        <v/>
      </c>
      <c r="U29" s="470">
        <f t="shared" si="1"/>
        <v>0</v>
      </c>
      <c r="V29" s="481" t="str">
        <f>IF($N29&gt;Q!$O$8,"",VLOOKUP($B29,Q!$J$9:$AI$10,24,FALSE))</f>
        <v/>
      </c>
      <c r="W29" s="481" t="str">
        <f>IF($N29&gt;Q!$O$8,"",VLOOKUP($B29,Q!$J$9:$AI$10,25,FALSE))</f>
        <v/>
      </c>
      <c r="X29" s="226"/>
      <c r="Z29" s="476">
        <v>13</v>
      </c>
      <c r="AA29" s="469" t="str">
        <f>IF($Z29&gt;P!$O$8,"",VLOOKUP($Z29,P!$J$9:$AF$10,6,FALSE))</f>
        <v/>
      </c>
      <c r="AB29" s="469" t="str">
        <f>IF($Z29&gt;P!$O$8,"",VLOOKUP($Z29,P!$J$9:$AF$10,13,FALSE))</f>
        <v/>
      </c>
      <c r="AC29" s="469" t="str">
        <f>IF($Z29&gt;P!$O$8,"",VLOOKUP($Z29,P!$J$9:$AF$10,16,FALSE))</f>
        <v/>
      </c>
      <c r="AD29" s="470" t="str">
        <f>IF($Z29&gt;P!$O$8,"",VLOOKUP($Z29,P!$J$9:$AF$10,17,FALSE))</f>
        <v/>
      </c>
      <c r="AE29" s="469" t="str">
        <f>IF($Z29&gt;P!$O$8,"",VLOOKUP($Z29,P!$J$9:$AF$10,15,FALSE))</f>
        <v/>
      </c>
      <c r="AF29" s="471" t="str">
        <f>IF($Z29&gt;P!$O$8,"",VLOOKUP($Z29,P!$J$9:$AF$10,18,FALSE))</f>
        <v/>
      </c>
      <c r="AG29" s="482">
        <f t="shared" si="2"/>
        <v>0</v>
      </c>
      <c r="AH29" s="469" t="str">
        <f>IF($Z29&gt;P!$O$8,"",VLOOKUP($Z29,P!$J$9:$AF$10,21,FALSE))</f>
        <v/>
      </c>
      <c r="AI29" s="483" t="str">
        <f>IF($Z29&gt;P!$O$8,"",VLOOKUP($Z29,P!$J$9:$AF$10,22,FALSE))</f>
        <v/>
      </c>
      <c r="AJ29" s="226"/>
      <c r="AL29" s="476">
        <v>13</v>
      </c>
      <c r="AM29" s="469" t="str">
        <f>IF($AL29&gt;S!$O$8,"",VLOOKUP($AL29,S!$J$9:$AF$10,6,FALSE))</f>
        <v/>
      </c>
      <c r="AN29" s="469" t="str">
        <f>IF($AL29&gt;S!$O$8,"",VLOOKUP($AL29,S!$J$9:$AF$10,13,FALSE))</f>
        <v/>
      </c>
      <c r="AO29" s="469" t="str">
        <f>IF($AL29&gt;S!$O$8,"",VLOOKUP($AL29,S!$J$9:$AF$10,16,FALSE))</f>
        <v/>
      </c>
      <c r="AP29" s="470" t="str">
        <f>IF($AL29&gt;S!$O$8,"",VLOOKUP($AL29,S!$J$9:$AF$10,18,FALSE))</f>
        <v/>
      </c>
      <c r="AQ29" s="469" t="str">
        <f>IF($AL29&gt;S!$O$8,"",VLOOKUP($AL29,S!$J$9:$AF$10,19,FALSE))</f>
        <v/>
      </c>
      <c r="AR29" s="483" t="str">
        <f>IF($AL29&gt;S!$O$8,"",VLOOKUP($AL29,S!$J$9:$AF$10,20,FALSE))</f>
        <v/>
      </c>
      <c r="AS29" s="469" t="str">
        <f>IF($AL29&gt;S!$O$8,"",VLOOKUP($AL29,S!$J$9:$AF$10,22,FALSE))</f>
        <v/>
      </c>
      <c r="AT29" s="469" t="str">
        <f>IF($AL29&gt;S!$O$8,"",VLOOKUP($AL29,S!$J$9:$AF$10,23,FALSE))</f>
        <v/>
      </c>
      <c r="AU29" s="226"/>
    </row>
    <row r="30" spans="2:47" x14ac:dyDescent="0.2">
      <c r="B30" s="476">
        <v>14</v>
      </c>
      <c r="C30" s="469" t="str">
        <f>IF($B30&gt;O!$L$8,"",VLOOKUP($B30,O!$I$9:$AJ$10,4,FALSE))</f>
        <v/>
      </c>
      <c r="D30" s="467" t="str">
        <f>IF($B30&gt;O!$L$8,"",VLOOKUP($B30,O!$I$9:$AJ$10,7,FALSE))</f>
        <v/>
      </c>
      <c r="E30" s="468" t="str">
        <f>IF($D30="","",VLOOKUP(LEFT($D30,LEN($D30)-4),'C'!$P$9:$AP$10,10,FALSE))</f>
        <v/>
      </c>
      <c r="F30" s="469" t="str">
        <f>IF($B30&gt;O!$L$8,"",VLOOKUP($B30,O!$I$9:$AJ$10,17,FALSE))</f>
        <v/>
      </c>
      <c r="G30" s="470">
        <f>IF($B30&gt;O!$L$8,0,VLOOKUP($B30,O!$I$9:$AJ$10,19,FALSE))</f>
        <v>0</v>
      </c>
      <c r="H30" s="469" t="str">
        <f>IF($B30&gt;O!$L$8,"",VLOOKUP($B30,O!$I$9:$AJ$10,20,FALSE))</f>
        <v/>
      </c>
      <c r="I30" s="471">
        <f>IF($B30&gt;O!$L$8,0,VLOOKUP($B30,O!$I$9:$AJ$10,21,FALSE))</f>
        <v>0</v>
      </c>
      <c r="J30" s="470">
        <f t="shared" si="0"/>
        <v>0</v>
      </c>
      <c r="K30" s="469" t="str">
        <f>IF($B30&gt;O!$L$8,"",VLOOKUP($B30,O!$I$9:$AJ$10,27,FALSE))</f>
        <v/>
      </c>
      <c r="L30" s="226"/>
      <c r="N30" s="476">
        <v>14</v>
      </c>
      <c r="O30" s="469" t="str">
        <f>IF($N30&gt;Q!$O$8,"",VLOOKUP($B30,Q!$J$9:$AI$10,6,FALSE))</f>
        <v/>
      </c>
      <c r="P30" s="469" t="str">
        <f>IF($N30&gt;Q!$O$8,"",VLOOKUP($B30,Q!$J$9:$AI$10,13,FALSE))</f>
        <v/>
      </c>
      <c r="Q30" s="469" t="str">
        <f>IF($N30&gt;Q!$O$8,"",VLOOKUP($B30,Q!$J$9:$AI$10,17,FALSE))</f>
        <v/>
      </c>
      <c r="R30" s="470" t="str">
        <f>IF($N30&gt;Q!$O$8,"",VLOOKUP($B30,Q!$J$9:$AI$10,18,FALSE))</f>
        <v/>
      </c>
      <c r="S30" s="469" t="str">
        <f>IF($N30&gt;Q!$O$8,"",VLOOKUP($B30,Q!$J$9:$AI$10,19,FALSE))</f>
        <v/>
      </c>
      <c r="T30" s="471" t="str">
        <f>IF($N30&gt;Q!$O$8,"",VLOOKUP($B30,Q!$J$9:$AI$10,20,FALSE))</f>
        <v/>
      </c>
      <c r="U30" s="470">
        <f t="shared" si="1"/>
        <v>0</v>
      </c>
      <c r="V30" s="481" t="str">
        <f>IF($N30&gt;Q!$O$8,"",VLOOKUP($B30,Q!$J$9:$AI$10,24,FALSE))</f>
        <v/>
      </c>
      <c r="W30" s="481" t="str">
        <f>IF($N30&gt;Q!$O$8,"",VLOOKUP($B30,Q!$J$9:$AI$10,25,FALSE))</f>
        <v/>
      </c>
      <c r="X30" s="226"/>
      <c r="Z30" s="476">
        <v>14</v>
      </c>
      <c r="AA30" s="469" t="str">
        <f>IF($Z30&gt;P!$O$8,"",VLOOKUP($Z30,P!$J$9:$AF$10,6,FALSE))</f>
        <v/>
      </c>
      <c r="AB30" s="469" t="str">
        <f>IF($Z30&gt;P!$O$8,"",VLOOKUP($Z30,P!$J$9:$AF$10,13,FALSE))</f>
        <v/>
      </c>
      <c r="AC30" s="469" t="str">
        <f>IF($Z30&gt;P!$O$8,"",VLOOKUP($Z30,P!$J$9:$AF$10,16,FALSE))</f>
        <v/>
      </c>
      <c r="AD30" s="470" t="str">
        <f>IF($Z30&gt;P!$O$8,"",VLOOKUP($Z30,P!$J$9:$AF$10,17,FALSE))</f>
        <v/>
      </c>
      <c r="AE30" s="469" t="str">
        <f>IF($Z30&gt;P!$O$8,"",VLOOKUP($Z30,P!$J$9:$AF$10,15,FALSE))</f>
        <v/>
      </c>
      <c r="AF30" s="471" t="str">
        <f>IF($Z30&gt;P!$O$8,"",VLOOKUP($Z30,P!$J$9:$AF$10,18,FALSE))</f>
        <v/>
      </c>
      <c r="AG30" s="482">
        <f t="shared" si="2"/>
        <v>0</v>
      </c>
      <c r="AH30" s="469" t="str">
        <f>IF($Z30&gt;P!$O$8,"",VLOOKUP($Z30,P!$J$9:$AF$10,21,FALSE))</f>
        <v/>
      </c>
      <c r="AI30" s="483" t="str">
        <f>IF($Z30&gt;P!$O$8,"",VLOOKUP($Z30,P!$J$9:$AF$10,22,FALSE))</f>
        <v/>
      </c>
      <c r="AJ30" s="226"/>
      <c r="AL30" s="476">
        <v>14</v>
      </c>
      <c r="AM30" s="469" t="str">
        <f>IF($AL30&gt;S!$O$8,"",VLOOKUP($AL30,S!$J$9:$AF$10,6,FALSE))</f>
        <v/>
      </c>
      <c r="AN30" s="469" t="str">
        <f>IF($AL30&gt;S!$O$8,"",VLOOKUP($AL30,S!$J$9:$AF$10,13,FALSE))</f>
        <v/>
      </c>
      <c r="AO30" s="469" t="str">
        <f>IF($AL30&gt;S!$O$8,"",VLOOKUP($AL30,S!$J$9:$AF$10,16,FALSE))</f>
        <v/>
      </c>
      <c r="AP30" s="470" t="str">
        <f>IF($AL30&gt;S!$O$8,"",VLOOKUP($AL30,S!$J$9:$AF$10,18,FALSE))</f>
        <v/>
      </c>
      <c r="AQ30" s="469" t="str">
        <f>IF($AL30&gt;S!$O$8,"",VLOOKUP($AL30,S!$J$9:$AF$10,19,FALSE))</f>
        <v/>
      </c>
      <c r="AR30" s="483" t="str">
        <f>IF($AL30&gt;S!$O$8,"",VLOOKUP($AL30,S!$J$9:$AF$10,20,FALSE))</f>
        <v/>
      </c>
      <c r="AS30" s="469" t="str">
        <f>IF($AL30&gt;S!$O$8,"",VLOOKUP($AL30,S!$J$9:$AF$10,22,FALSE))</f>
        <v/>
      </c>
      <c r="AT30" s="469" t="str">
        <f>IF($AL30&gt;S!$O$8,"",VLOOKUP($AL30,S!$J$9:$AF$10,23,FALSE))</f>
        <v/>
      </c>
      <c r="AU30" s="226"/>
    </row>
    <row r="31" spans="2:47" x14ac:dyDescent="0.2">
      <c r="B31" s="476">
        <v>15</v>
      </c>
      <c r="C31" s="469" t="str">
        <f>IF($B31&gt;O!$L$8,"",VLOOKUP($B31,O!$I$9:$AJ$10,4,FALSE))</f>
        <v/>
      </c>
      <c r="D31" s="467" t="str">
        <f>IF($B31&gt;O!$L$8,"",VLOOKUP($B31,O!$I$9:$AJ$10,7,FALSE))</f>
        <v/>
      </c>
      <c r="E31" s="468" t="str">
        <f>IF($D31="","",VLOOKUP(LEFT($D31,LEN($D31)-4),'C'!$P$9:$AP$10,10,FALSE))</f>
        <v/>
      </c>
      <c r="F31" s="469" t="str">
        <f>IF($B31&gt;O!$L$8,"",VLOOKUP($B31,O!$I$9:$AJ$10,17,FALSE))</f>
        <v/>
      </c>
      <c r="G31" s="470">
        <f>IF($B31&gt;O!$L$8,0,VLOOKUP($B31,O!$I$9:$AJ$10,19,FALSE))</f>
        <v>0</v>
      </c>
      <c r="H31" s="469" t="str">
        <f>IF($B31&gt;O!$L$8,"",VLOOKUP($B31,O!$I$9:$AJ$10,20,FALSE))</f>
        <v/>
      </c>
      <c r="I31" s="471">
        <f>IF($B31&gt;O!$L$8,0,VLOOKUP($B31,O!$I$9:$AJ$10,21,FALSE))</f>
        <v>0</v>
      </c>
      <c r="J31" s="470">
        <f t="shared" si="0"/>
        <v>0</v>
      </c>
      <c r="K31" s="469" t="str">
        <f>IF($B31&gt;O!$L$8,"",VLOOKUP($B31,O!$I$9:$AJ$10,27,FALSE))</f>
        <v/>
      </c>
      <c r="L31" s="226"/>
      <c r="N31" s="476">
        <v>15</v>
      </c>
      <c r="O31" s="469" t="str">
        <f>IF($N31&gt;Q!$O$8,"",VLOOKUP($B31,Q!$J$9:$AI$10,6,FALSE))</f>
        <v/>
      </c>
      <c r="P31" s="469" t="str">
        <f>IF($N31&gt;Q!$O$8,"",VLOOKUP($B31,Q!$J$9:$AI$10,13,FALSE))</f>
        <v/>
      </c>
      <c r="Q31" s="469" t="str">
        <f>IF($N31&gt;Q!$O$8,"",VLOOKUP($B31,Q!$J$9:$AI$10,17,FALSE))</f>
        <v/>
      </c>
      <c r="R31" s="470" t="str">
        <f>IF($N31&gt;Q!$O$8,"",VLOOKUP($B31,Q!$J$9:$AI$10,18,FALSE))</f>
        <v/>
      </c>
      <c r="S31" s="469" t="str">
        <f>IF($N31&gt;Q!$O$8,"",VLOOKUP($B31,Q!$J$9:$AI$10,19,FALSE))</f>
        <v/>
      </c>
      <c r="T31" s="471" t="str">
        <f>IF($N31&gt;Q!$O$8,"",VLOOKUP($B31,Q!$J$9:$AI$10,20,FALSE))</f>
        <v/>
      </c>
      <c r="U31" s="470">
        <f t="shared" si="1"/>
        <v>0</v>
      </c>
      <c r="V31" s="481" t="str">
        <f>IF($N31&gt;Q!$O$8,"",VLOOKUP($B31,Q!$J$9:$AI$10,24,FALSE))</f>
        <v/>
      </c>
      <c r="W31" s="481" t="str">
        <f>IF($N31&gt;Q!$O$8,"",VLOOKUP($B31,Q!$J$9:$AI$10,25,FALSE))</f>
        <v/>
      </c>
      <c r="X31" s="226"/>
      <c r="Z31" s="476">
        <v>15</v>
      </c>
      <c r="AA31" s="469" t="str">
        <f>IF($Z31&gt;P!$O$8,"",VLOOKUP($Z31,P!$J$9:$AF$10,6,FALSE))</f>
        <v/>
      </c>
      <c r="AB31" s="469" t="str">
        <f>IF($Z31&gt;P!$O$8,"",VLOOKUP($Z31,P!$J$9:$AF$10,13,FALSE))</f>
        <v/>
      </c>
      <c r="AC31" s="469" t="str">
        <f>IF($Z31&gt;P!$O$8,"",VLOOKUP($Z31,P!$J$9:$AF$10,16,FALSE))</f>
        <v/>
      </c>
      <c r="AD31" s="470" t="str">
        <f>IF($Z31&gt;P!$O$8,"",VLOOKUP($Z31,P!$J$9:$AF$10,17,FALSE))</f>
        <v/>
      </c>
      <c r="AE31" s="469" t="str">
        <f>IF($Z31&gt;P!$O$8,"",VLOOKUP($Z31,P!$J$9:$AF$10,15,FALSE))</f>
        <v/>
      </c>
      <c r="AF31" s="471" t="str">
        <f>IF($Z31&gt;P!$O$8,"",VLOOKUP($Z31,P!$J$9:$AF$10,18,FALSE))</f>
        <v/>
      </c>
      <c r="AG31" s="482">
        <f t="shared" si="2"/>
        <v>0</v>
      </c>
      <c r="AH31" s="469" t="str">
        <f>IF($Z31&gt;P!$O$8,"",VLOOKUP($Z31,P!$J$9:$AF$10,21,FALSE))</f>
        <v/>
      </c>
      <c r="AI31" s="483" t="str">
        <f>IF($Z31&gt;P!$O$8,"",VLOOKUP($Z31,P!$J$9:$AF$10,22,FALSE))</f>
        <v/>
      </c>
      <c r="AJ31" s="226"/>
      <c r="AL31" s="476">
        <v>15</v>
      </c>
      <c r="AM31" s="469" t="str">
        <f>IF($AL31&gt;S!$O$8,"",VLOOKUP($AL31,S!$J$9:$AF$10,6,FALSE))</f>
        <v/>
      </c>
      <c r="AN31" s="469" t="str">
        <f>IF($AL31&gt;S!$O$8,"",VLOOKUP($AL31,S!$J$9:$AF$10,13,FALSE))</f>
        <v/>
      </c>
      <c r="AO31" s="469" t="str">
        <f>IF($AL31&gt;S!$O$8,"",VLOOKUP($AL31,S!$J$9:$AF$10,16,FALSE))</f>
        <v/>
      </c>
      <c r="AP31" s="470" t="str">
        <f>IF($AL31&gt;S!$O$8,"",VLOOKUP($AL31,S!$J$9:$AF$10,18,FALSE))</f>
        <v/>
      </c>
      <c r="AQ31" s="469" t="str">
        <f>IF($AL31&gt;S!$O$8,"",VLOOKUP($AL31,S!$J$9:$AF$10,19,FALSE))</f>
        <v/>
      </c>
      <c r="AR31" s="483" t="str">
        <f>IF($AL31&gt;S!$O$8,"",VLOOKUP($AL31,S!$J$9:$AF$10,20,FALSE))</f>
        <v/>
      </c>
      <c r="AS31" s="469" t="str">
        <f>IF($AL31&gt;S!$O$8,"",VLOOKUP($AL31,S!$J$9:$AF$10,22,FALSE))</f>
        <v/>
      </c>
      <c r="AT31" s="469" t="str">
        <f>IF($AL31&gt;S!$O$8,"",VLOOKUP($AL31,S!$J$9:$AF$10,23,FALSE))</f>
        <v/>
      </c>
      <c r="AU31" s="226"/>
    </row>
    <row r="32" spans="2:47" x14ac:dyDescent="0.2">
      <c r="B32" s="476">
        <v>16</v>
      </c>
      <c r="C32" s="469" t="str">
        <f>IF($B32&gt;O!$L$8,"",VLOOKUP($B32,O!$I$9:$AJ$10,4,FALSE))</f>
        <v/>
      </c>
      <c r="D32" s="467" t="str">
        <f>IF($B32&gt;O!$L$8,"",VLOOKUP($B32,O!$I$9:$AJ$10,7,FALSE))</f>
        <v/>
      </c>
      <c r="E32" s="468" t="str">
        <f>IF($D32="","",VLOOKUP(LEFT($D32,LEN($D32)-4),'C'!$P$9:$AP$10,10,FALSE))</f>
        <v/>
      </c>
      <c r="F32" s="469" t="str">
        <f>IF($B32&gt;O!$L$8,"",VLOOKUP($B32,O!$I$9:$AJ$10,17,FALSE))</f>
        <v/>
      </c>
      <c r="G32" s="470">
        <f>IF($B32&gt;O!$L$8,0,VLOOKUP($B32,O!$I$9:$AJ$10,19,FALSE))</f>
        <v>0</v>
      </c>
      <c r="H32" s="469" t="str">
        <f>IF($B32&gt;O!$L$8,"",VLOOKUP($B32,O!$I$9:$AJ$10,20,FALSE))</f>
        <v/>
      </c>
      <c r="I32" s="471">
        <f>IF($B32&gt;O!$L$8,0,VLOOKUP($B32,O!$I$9:$AJ$10,21,FALSE))</f>
        <v>0</v>
      </c>
      <c r="J32" s="470">
        <f t="shared" si="0"/>
        <v>0</v>
      </c>
      <c r="K32" s="469" t="str">
        <f>IF($B32&gt;O!$L$8,"",VLOOKUP($B32,O!$I$9:$AJ$10,27,FALSE))</f>
        <v/>
      </c>
      <c r="L32" s="226"/>
      <c r="N32" s="476">
        <v>16</v>
      </c>
      <c r="O32" s="469" t="str">
        <f>IF($N32&gt;Q!$O$8,"",VLOOKUP($B32,Q!$J$9:$AI$10,6,FALSE))</f>
        <v/>
      </c>
      <c r="P32" s="469" t="str">
        <f>IF($N32&gt;Q!$O$8,"",VLOOKUP($B32,Q!$J$9:$AI$10,13,FALSE))</f>
        <v/>
      </c>
      <c r="Q32" s="469" t="str">
        <f>IF($N32&gt;Q!$O$8,"",VLOOKUP($B32,Q!$J$9:$AI$10,17,FALSE))</f>
        <v/>
      </c>
      <c r="R32" s="470" t="str">
        <f>IF($N32&gt;Q!$O$8,"",VLOOKUP($B32,Q!$J$9:$AI$10,18,FALSE))</f>
        <v/>
      </c>
      <c r="S32" s="469" t="str">
        <f>IF($N32&gt;Q!$O$8,"",VLOOKUP($B32,Q!$J$9:$AI$10,19,FALSE))</f>
        <v/>
      </c>
      <c r="T32" s="471" t="str">
        <f>IF($N32&gt;Q!$O$8,"",VLOOKUP($B32,Q!$J$9:$AI$10,20,FALSE))</f>
        <v/>
      </c>
      <c r="U32" s="470">
        <f t="shared" si="1"/>
        <v>0</v>
      </c>
      <c r="V32" s="481" t="str">
        <f>IF($N32&gt;Q!$O$8,"",VLOOKUP($B32,Q!$J$9:$AI$10,24,FALSE))</f>
        <v/>
      </c>
      <c r="W32" s="481" t="str">
        <f>IF($N32&gt;Q!$O$8,"",VLOOKUP($B32,Q!$J$9:$AI$10,25,FALSE))</f>
        <v/>
      </c>
      <c r="X32" s="226"/>
      <c r="Z32" s="476">
        <v>16</v>
      </c>
      <c r="AA32" s="469" t="str">
        <f>IF($Z32&gt;P!$O$8,"",VLOOKUP($Z32,P!$J$9:$AF$10,6,FALSE))</f>
        <v/>
      </c>
      <c r="AB32" s="469" t="str">
        <f>IF($Z32&gt;P!$O$8,"",VLOOKUP($Z32,P!$J$9:$AF$10,13,FALSE))</f>
        <v/>
      </c>
      <c r="AC32" s="469" t="str">
        <f>IF($Z32&gt;P!$O$8,"",VLOOKUP($Z32,P!$J$9:$AF$10,16,FALSE))</f>
        <v/>
      </c>
      <c r="AD32" s="470" t="str">
        <f>IF($Z32&gt;P!$O$8,"",VLOOKUP($Z32,P!$J$9:$AF$10,17,FALSE))</f>
        <v/>
      </c>
      <c r="AE32" s="469" t="str">
        <f>IF($Z32&gt;P!$O$8,"",VLOOKUP($Z32,P!$J$9:$AF$10,15,FALSE))</f>
        <v/>
      </c>
      <c r="AF32" s="471" t="str">
        <f>IF($Z32&gt;P!$O$8,"",VLOOKUP($Z32,P!$J$9:$AF$10,18,FALSE))</f>
        <v/>
      </c>
      <c r="AG32" s="482">
        <f t="shared" si="2"/>
        <v>0</v>
      </c>
      <c r="AH32" s="469" t="str">
        <f>IF($Z32&gt;P!$O$8,"",VLOOKUP($Z32,P!$J$9:$AF$10,21,FALSE))</f>
        <v/>
      </c>
      <c r="AI32" s="483" t="str">
        <f>IF($Z32&gt;P!$O$8,"",VLOOKUP($Z32,P!$J$9:$AF$10,22,FALSE))</f>
        <v/>
      </c>
      <c r="AJ32" s="226"/>
      <c r="AL32" s="476">
        <v>16</v>
      </c>
      <c r="AM32" s="469" t="str">
        <f>IF($AL32&gt;S!$O$8,"",VLOOKUP($AL32,S!$J$9:$AF$10,6,FALSE))</f>
        <v/>
      </c>
      <c r="AN32" s="469" t="str">
        <f>IF($AL32&gt;S!$O$8,"",VLOOKUP($AL32,S!$J$9:$AF$10,13,FALSE))</f>
        <v/>
      </c>
      <c r="AO32" s="469" t="str">
        <f>IF($AL32&gt;S!$O$8,"",VLOOKUP($AL32,S!$J$9:$AF$10,16,FALSE))</f>
        <v/>
      </c>
      <c r="AP32" s="470" t="str">
        <f>IF($AL32&gt;S!$O$8,"",VLOOKUP($AL32,S!$J$9:$AF$10,18,FALSE))</f>
        <v/>
      </c>
      <c r="AQ32" s="469" t="str">
        <f>IF($AL32&gt;S!$O$8,"",VLOOKUP($AL32,S!$J$9:$AF$10,19,FALSE))</f>
        <v/>
      </c>
      <c r="AR32" s="483" t="str">
        <f>IF($AL32&gt;S!$O$8,"",VLOOKUP($AL32,S!$J$9:$AF$10,20,FALSE))</f>
        <v/>
      </c>
      <c r="AS32" s="469" t="str">
        <f>IF($AL32&gt;S!$O$8,"",VLOOKUP($AL32,S!$J$9:$AF$10,22,FALSE))</f>
        <v/>
      </c>
      <c r="AT32" s="469" t="str">
        <f>IF($AL32&gt;S!$O$8,"",VLOOKUP($AL32,S!$J$9:$AF$10,23,FALSE))</f>
        <v/>
      </c>
      <c r="AU32" s="226"/>
    </row>
    <row r="33" spans="2:47" x14ac:dyDescent="0.2">
      <c r="B33" s="476">
        <v>17</v>
      </c>
      <c r="C33" s="469" t="str">
        <f>IF($B33&gt;O!$L$8,"",VLOOKUP($B33,O!$I$9:$AJ$10,4,FALSE))</f>
        <v/>
      </c>
      <c r="D33" s="467" t="str">
        <f>IF($B33&gt;O!$L$8,"",VLOOKUP($B33,O!$I$9:$AJ$10,7,FALSE))</f>
        <v/>
      </c>
      <c r="E33" s="468" t="str">
        <f>IF($D33="","",VLOOKUP(LEFT($D33,LEN($D33)-4),'C'!$P$9:$AP$10,10,FALSE))</f>
        <v/>
      </c>
      <c r="F33" s="469" t="str">
        <f>IF($B33&gt;O!$L$8,"",VLOOKUP($B33,O!$I$9:$AJ$10,17,FALSE))</f>
        <v/>
      </c>
      <c r="G33" s="470">
        <f>IF($B33&gt;O!$L$8,0,VLOOKUP($B33,O!$I$9:$AJ$10,19,FALSE))</f>
        <v>0</v>
      </c>
      <c r="H33" s="469" t="str">
        <f>IF($B33&gt;O!$L$8,"",VLOOKUP($B33,O!$I$9:$AJ$10,20,FALSE))</f>
        <v/>
      </c>
      <c r="I33" s="471">
        <f>IF($B33&gt;O!$L$8,0,VLOOKUP($B33,O!$I$9:$AJ$10,21,FALSE))</f>
        <v>0</v>
      </c>
      <c r="J33" s="470">
        <f t="shared" si="0"/>
        <v>0</v>
      </c>
      <c r="K33" s="469" t="str">
        <f>IF($B33&gt;O!$L$8,"",VLOOKUP($B33,O!$I$9:$AJ$10,27,FALSE))</f>
        <v/>
      </c>
      <c r="L33" s="226"/>
      <c r="N33" s="476">
        <v>17</v>
      </c>
      <c r="O33" s="469" t="str">
        <f>IF($N33&gt;Q!$O$8,"",VLOOKUP($B33,Q!$J$9:$AI$10,6,FALSE))</f>
        <v/>
      </c>
      <c r="P33" s="469" t="str">
        <f>IF($N33&gt;Q!$O$8,"",VLOOKUP($B33,Q!$J$9:$AI$10,13,FALSE))</f>
        <v/>
      </c>
      <c r="Q33" s="469" t="str">
        <f>IF($N33&gt;Q!$O$8,"",VLOOKUP($B33,Q!$J$9:$AI$10,17,FALSE))</f>
        <v/>
      </c>
      <c r="R33" s="470" t="str">
        <f>IF($N33&gt;Q!$O$8,"",VLOOKUP($B33,Q!$J$9:$AI$10,18,FALSE))</f>
        <v/>
      </c>
      <c r="S33" s="469" t="str">
        <f>IF($N33&gt;Q!$O$8,"",VLOOKUP($B33,Q!$J$9:$AI$10,19,FALSE))</f>
        <v/>
      </c>
      <c r="T33" s="471" t="str">
        <f>IF($N33&gt;Q!$O$8,"",VLOOKUP($B33,Q!$J$9:$AI$10,20,FALSE))</f>
        <v/>
      </c>
      <c r="U33" s="470">
        <f t="shared" si="1"/>
        <v>0</v>
      </c>
      <c r="V33" s="481" t="str">
        <f>IF($N33&gt;Q!$O$8,"",VLOOKUP($B33,Q!$J$9:$AI$10,24,FALSE))</f>
        <v/>
      </c>
      <c r="W33" s="481" t="str">
        <f>IF($N33&gt;Q!$O$8,"",VLOOKUP($B33,Q!$J$9:$AI$10,25,FALSE))</f>
        <v/>
      </c>
      <c r="X33" s="226"/>
      <c r="Z33" s="476">
        <v>17</v>
      </c>
      <c r="AA33" s="469" t="str">
        <f>IF($Z33&gt;P!$O$8,"",VLOOKUP($Z33,P!$J$9:$AF$10,6,FALSE))</f>
        <v/>
      </c>
      <c r="AB33" s="469" t="str">
        <f>IF($Z33&gt;P!$O$8,"",VLOOKUP($Z33,P!$J$9:$AF$10,13,FALSE))</f>
        <v/>
      </c>
      <c r="AC33" s="469" t="str">
        <f>IF($Z33&gt;P!$O$8,"",VLOOKUP($Z33,P!$J$9:$AF$10,16,FALSE))</f>
        <v/>
      </c>
      <c r="AD33" s="470" t="str">
        <f>IF($Z33&gt;P!$O$8,"",VLOOKUP($Z33,P!$J$9:$AF$10,17,FALSE))</f>
        <v/>
      </c>
      <c r="AE33" s="469" t="str">
        <f>IF($Z33&gt;P!$O$8,"",VLOOKUP($Z33,P!$J$9:$AF$10,15,FALSE))</f>
        <v/>
      </c>
      <c r="AF33" s="471" t="str">
        <f>IF($Z33&gt;P!$O$8,"",VLOOKUP($Z33,P!$J$9:$AF$10,18,FALSE))</f>
        <v/>
      </c>
      <c r="AG33" s="482">
        <f t="shared" si="2"/>
        <v>0</v>
      </c>
      <c r="AH33" s="469" t="str">
        <f>IF($Z33&gt;P!$O$8,"",VLOOKUP($Z33,P!$J$9:$AF$10,21,FALSE))</f>
        <v/>
      </c>
      <c r="AI33" s="483" t="str">
        <f>IF($Z33&gt;P!$O$8,"",VLOOKUP($Z33,P!$J$9:$AF$10,22,FALSE))</f>
        <v/>
      </c>
      <c r="AJ33" s="226"/>
      <c r="AL33" s="476">
        <v>17</v>
      </c>
      <c r="AM33" s="469" t="str">
        <f>IF($AL33&gt;S!$O$8,"",VLOOKUP($AL33,S!$J$9:$AF$10,6,FALSE))</f>
        <v/>
      </c>
      <c r="AN33" s="469" t="str">
        <f>IF($AL33&gt;S!$O$8,"",VLOOKUP($AL33,S!$J$9:$AF$10,13,FALSE))</f>
        <v/>
      </c>
      <c r="AO33" s="469" t="str">
        <f>IF($AL33&gt;S!$O$8,"",VLOOKUP($AL33,S!$J$9:$AF$10,16,FALSE))</f>
        <v/>
      </c>
      <c r="AP33" s="470" t="str">
        <f>IF($AL33&gt;S!$O$8,"",VLOOKUP($AL33,S!$J$9:$AF$10,18,FALSE))</f>
        <v/>
      </c>
      <c r="AQ33" s="469" t="str">
        <f>IF($AL33&gt;S!$O$8,"",VLOOKUP($AL33,S!$J$9:$AF$10,19,FALSE))</f>
        <v/>
      </c>
      <c r="AR33" s="483" t="str">
        <f>IF($AL33&gt;S!$O$8,"",VLOOKUP($AL33,S!$J$9:$AF$10,20,FALSE))</f>
        <v/>
      </c>
      <c r="AS33" s="469" t="str">
        <f>IF($AL33&gt;S!$O$8,"",VLOOKUP($AL33,S!$J$9:$AF$10,22,FALSE))</f>
        <v/>
      </c>
      <c r="AT33" s="469" t="str">
        <f>IF($AL33&gt;S!$O$8,"",VLOOKUP($AL33,S!$J$9:$AF$10,23,FALSE))</f>
        <v/>
      </c>
      <c r="AU33" s="226"/>
    </row>
    <row r="34" spans="2:47" x14ac:dyDescent="0.2">
      <c r="B34" s="476">
        <v>18</v>
      </c>
      <c r="C34" s="469" t="str">
        <f>IF($B34&gt;O!$L$8,"",VLOOKUP($B34,O!$I$9:$AJ$10,4,FALSE))</f>
        <v/>
      </c>
      <c r="D34" s="467" t="str">
        <f>IF($B34&gt;O!$L$8,"",VLOOKUP($B34,O!$I$9:$AJ$10,7,FALSE))</f>
        <v/>
      </c>
      <c r="E34" s="468" t="str">
        <f>IF($D34="","",VLOOKUP(LEFT($D34,LEN($D34)-4),'C'!$P$9:$AP$10,10,FALSE))</f>
        <v/>
      </c>
      <c r="F34" s="469" t="str">
        <f>IF($B34&gt;O!$L$8,"",VLOOKUP($B34,O!$I$9:$AJ$10,17,FALSE))</f>
        <v/>
      </c>
      <c r="G34" s="470">
        <f>IF($B34&gt;O!$L$8,0,VLOOKUP($B34,O!$I$9:$AJ$10,19,FALSE))</f>
        <v>0</v>
      </c>
      <c r="H34" s="469" t="str">
        <f>IF($B34&gt;O!$L$8,"",VLOOKUP($B34,O!$I$9:$AJ$10,20,FALSE))</f>
        <v/>
      </c>
      <c r="I34" s="471">
        <f>IF($B34&gt;O!$L$8,0,VLOOKUP($B34,O!$I$9:$AJ$10,21,FALSE))</f>
        <v>0</v>
      </c>
      <c r="J34" s="470">
        <f t="shared" si="0"/>
        <v>0</v>
      </c>
      <c r="K34" s="469" t="str">
        <f>IF($B34&gt;O!$L$8,"",VLOOKUP($B34,O!$I$9:$AJ$10,27,FALSE))</f>
        <v/>
      </c>
      <c r="L34" s="226"/>
      <c r="N34" s="476">
        <v>18</v>
      </c>
      <c r="O34" s="469" t="str">
        <f>IF($N34&gt;Q!$O$8,"",VLOOKUP($B34,Q!$J$9:$AI$10,6,FALSE))</f>
        <v/>
      </c>
      <c r="P34" s="469" t="str">
        <f>IF($N34&gt;Q!$O$8,"",VLOOKUP($B34,Q!$J$9:$AI$10,13,FALSE))</f>
        <v/>
      </c>
      <c r="Q34" s="469" t="str">
        <f>IF($N34&gt;Q!$O$8,"",VLOOKUP($B34,Q!$J$9:$AI$10,17,FALSE))</f>
        <v/>
      </c>
      <c r="R34" s="470" t="str">
        <f>IF($N34&gt;Q!$O$8,"",VLOOKUP($B34,Q!$J$9:$AI$10,18,FALSE))</f>
        <v/>
      </c>
      <c r="S34" s="469" t="str">
        <f>IF($N34&gt;Q!$O$8,"",VLOOKUP($B34,Q!$J$9:$AI$10,19,FALSE))</f>
        <v/>
      </c>
      <c r="T34" s="471" t="str">
        <f>IF($N34&gt;Q!$O$8,"",VLOOKUP($B34,Q!$J$9:$AI$10,20,FALSE))</f>
        <v/>
      </c>
      <c r="U34" s="470">
        <f t="shared" si="1"/>
        <v>0</v>
      </c>
      <c r="V34" s="481" t="str">
        <f>IF($N34&gt;Q!$O$8,"",VLOOKUP($B34,Q!$J$9:$AI$10,24,FALSE))</f>
        <v/>
      </c>
      <c r="W34" s="481" t="str">
        <f>IF($N34&gt;Q!$O$8,"",VLOOKUP($B34,Q!$J$9:$AI$10,25,FALSE))</f>
        <v/>
      </c>
      <c r="X34" s="226"/>
      <c r="Z34" s="476">
        <v>18</v>
      </c>
      <c r="AA34" s="469" t="str">
        <f>IF($Z34&gt;P!$O$8,"",VLOOKUP($Z34,P!$J$9:$AF$10,6,FALSE))</f>
        <v/>
      </c>
      <c r="AB34" s="469" t="str">
        <f>IF($Z34&gt;P!$O$8,"",VLOOKUP($Z34,P!$J$9:$AF$10,13,FALSE))</f>
        <v/>
      </c>
      <c r="AC34" s="469" t="str">
        <f>IF($Z34&gt;P!$O$8,"",VLOOKUP($Z34,P!$J$9:$AF$10,16,FALSE))</f>
        <v/>
      </c>
      <c r="AD34" s="470" t="str">
        <f>IF($Z34&gt;P!$O$8,"",VLOOKUP($Z34,P!$J$9:$AF$10,17,FALSE))</f>
        <v/>
      </c>
      <c r="AE34" s="469" t="str">
        <f>IF($Z34&gt;P!$O$8,"",VLOOKUP($Z34,P!$J$9:$AF$10,15,FALSE))</f>
        <v/>
      </c>
      <c r="AF34" s="471" t="str">
        <f>IF($Z34&gt;P!$O$8,"",VLOOKUP($Z34,P!$J$9:$AF$10,18,FALSE))</f>
        <v/>
      </c>
      <c r="AG34" s="482">
        <f t="shared" si="2"/>
        <v>0</v>
      </c>
      <c r="AH34" s="469" t="str">
        <f>IF($Z34&gt;P!$O$8,"",VLOOKUP($Z34,P!$J$9:$AF$10,21,FALSE))</f>
        <v/>
      </c>
      <c r="AI34" s="483" t="str">
        <f>IF($Z34&gt;P!$O$8,"",VLOOKUP($Z34,P!$J$9:$AF$10,22,FALSE))</f>
        <v/>
      </c>
      <c r="AJ34" s="226"/>
      <c r="AL34" s="476">
        <v>18</v>
      </c>
      <c r="AM34" s="469" t="str">
        <f>IF($AL34&gt;S!$O$8,"",VLOOKUP($AL34,S!$J$9:$AF$10,6,FALSE))</f>
        <v/>
      </c>
      <c r="AN34" s="469" t="str">
        <f>IF($AL34&gt;S!$O$8,"",VLOOKUP($AL34,S!$J$9:$AF$10,13,FALSE))</f>
        <v/>
      </c>
      <c r="AO34" s="469" t="str">
        <f>IF($AL34&gt;S!$O$8,"",VLOOKUP($AL34,S!$J$9:$AF$10,16,FALSE))</f>
        <v/>
      </c>
      <c r="AP34" s="470" t="str">
        <f>IF($AL34&gt;S!$O$8,"",VLOOKUP($AL34,S!$J$9:$AF$10,18,FALSE))</f>
        <v/>
      </c>
      <c r="AQ34" s="469" t="str">
        <f>IF($AL34&gt;S!$O$8,"",VLOOKUP($AL34,S!$J$9:$AF$10,19,FALSE))</f>
        <v/>
      </c>
      <c r="AR34" s="483" t="str">
        <f>IF($AL34&gt;S!$O$8,"",VLOOKUP($AL34,S!$J$9:$AF$10,20,FALSE))</f>
        <v/>
      </c>
      <c r="AS34" s="469" t="str">
        <f>IF($AL34&gt;S!$O$8,"",VLOOKUP($AL34,S!$J$9:$AF$10,22,FALSE))</f>
        <v/>
      </c>
      <c r="AT34" s="469" t="str">
        <f>IF($AL34&gt;S!$O$8,"",VLOOKUP($AL34,S!$J$9:$AF$10,23,FALSE))</f>
        <v/>
      </c>
      <c r="AU34" s="226"/>
    </row>
    <row r="35" spans="2:47" x14ac:dyDescent="0.2">
      <c r="B35" s="476">
        <v>19</v>
      </c>
      <c r="C35" s="469" t="str">
        <f>IF($B35&gt;O!$L$8,"",VLOOKUP($B35,O!$I$9:$AJ$10,4,FALSE))</f>
        <v/>
      </c>
      <c r="D35" s="467" t="str">
        <f>IF($B35&gt;O!$L$8,"",VLOOKUP($B35,O!$I$9:$AJ$10,7,FALSE))</f>
        <v/>
      </c>
      <c r="E35" s="468" t="str">
        <f>IF($D35="","",VLOOKUP(LEFT($D35,LEN($D35)-4),'C'!$P$9:$AP$10,10,FALSE))</f>
        <v/>
      </c>
      <c r="F35" s="469" t="str">
        <f>IF($B35&gt;O!$L$8,"",VLOOKUP($B35,O!$I$9:$AJ$10,17,FALSE))</f>
        <v/>
      </c>
      <c r="G35" s="470">
        <f>IF($B35&gt;O!$L$8,0,VLOOKUP($B35,O!$I$9:$AJ$10,19,FALSE))</f>
        <v>0</v>
      </c>
      <c r="H35" s="469" t="str">
        <f>IF($B35&gt;O!$L$8,"",VLOOKUP($B35,O!$I$9:$AJ$10,20,FALSE))</f>
        <v/>
      </c>
      <c r="I35" s="471">
        <f>IF($B35&gt;O!$L$8,0,VLOOKUP($B35,O!$I$9:$AJ$10,21,FALSE))</f>
        <v>0</v>
      </c>
      <c r="J35" s="470">
        <f t="shared" si="0"/>
        <v>0</v>
      </c>
      <c r="K35" s="469" t="str">
        <f>IF($B35&gt;O!$L$8,"",VLOOKUP($B35,O!$I$9:$AJ$10,27,FALSE))</f>
        <v/>
      </c>
      <c r="L35" s="226"/>
      <c r="N35" s="476">
        <v>19</v>
      </c>
      <c r="O35" s="469" t="str">
        <f>IF($N35&gt;Q!$O$8,"",VLOOKUP($B35,Q!$J$9:$AI$10,6,FALSE))</f>
        <v/>
      </c>
      <c r="P35" s="469" t="str">
        <f>IF($N35&gt;Q!$O$8,"",VLOOKUP($B35,Q!$J$9:$AI$10,13,FALSE))</f>
        <v/>
      </c>
      <c r="Q35" s="469" t="str">
        <f>IF($N35&gt;Q!$O$8,"",VLOOKUP($B35,Q!$J$9:$AI$10,17,FALSE))</f>
        <v/>
      </c>
      <c r="R35" s="470" t="str">
        <f>IF($N35&gt;Q!$O$8,"",VLOOKUP($B35,Q!$J$9:$AI$10,18,FALSE))</f>
        <v/>
      </c>
      <c r="S35" s="469" t="str">
        <f>IF($N35&gt;Q!$O$8,"",VLOOKUP($B35,Q!$J$9:$AI$10,19,FALSE))</f>
        <v/>
      </c>
      <c r="T35" s="471" t="str">
        <f>IF($N35&gt;Q!$O$8,"",VLOOKUP($B35,Q!$J$9:$AI$10,20,FALSE))</f>
        <v/>
      </c>
      <c r="U35" s="470">
        <f t="shared" si="1"/>
        <v>0</v>
      </c>
      <c r="V35" s="481" t="str">
        <f>IF($N35&gt;Q!$O$8,"",VLOOKUP($B35,Q!$J$9:$AI$10,24,FALSE))</f>
        <v/>
      </c>
      <c r="W35" s="481" t="str">
        <f>IF($N35&gt;Q!$O$8,"",VLOOKUP($B35,Q!$J$9:$AI$10,25,FALSE))</f>
        <v/>
      </c>
      <c r="X35" s="226"/>
      <c r="Z35" s="476">
        <v>19</v>
      </c>
      <c r="AA35" s="469" t="str">
        <f>IF($Z35&gt;P!$O$8,"",VLOOKUP($Z35,P!$J$9:$AF$10,6,FALSE))</f>
        <v/>
      </c>
      <c r="AB35" s="469" t="str">
        <f>IF($Z35&gt;P!$O$8,"",VLOOKUP($Z35,P!$J$9:$AF$10,13,FALSE))</f>
        <v/>
      </c>
      <c r="AC35" s="469" t="str">
        <f>IF($Z35&gt;P!$O$8,"",VLOOKUP($Z35,P!$J$9:$AF$10,16,FALSE))</f>
        <v/>
      </c>
      <c r="AD35" s="470" t="str">
        <f>IF($Z35&gt;P!$O$8,"",VLOOKUP($Z35,P!$J$9:$AF$10,17,FALSE))</f>
        <v/>
      </c>
      <c r="AE35" s="469" t="str">
        <f>IF($Z35&gt;P!$O$8,"",VLOOKUP($Z35,P!$J$9:$AF$10,15,FALSE))</f>
        <v/>
      </c>
      <c r="AF35" s="471" t="str">
        <f>IF($Z35&gt;P!$O$8,"",VLOOKUP($Z35,P!$J$9:$AF$10,18,FALSE))</f>
        <v/>
      </c>
      <c r="AG35" s="482">
        <f t="shared" si="2"/>
        <v>0</v>
      </c>
      <c r="AH35" s="469" t="str">
        <f>IF($Z35&gt;P!$O$8,"",VLOOKUP($Z35,P!$J$9:$AF$10,21,FALSE))</f>
        <v/>
      </c>
      <c r="AI35" s="483" t="str">
        <f>IF($Z35&gt;P!$O$8,"",VLOOKUP($Z35,P!$J$9:$AF$10,22,FALSE))</f>
        <v/>
      </c>
      <c r="AJ35" s="226"/>
      <c r="AL35" s="476">
        <v>19</v>
      </c>
      <c r="AM35" s="469" t="str">
        <f>IF($AL35&gt;S!$O$8,"",VLOOKUP($AL35,S!$J$9:$AF$10,6,FALSE))</f>
        <v/>
      </c>
      <c r="AN35" s="469" t="str">
        <f>IF($AL35&gt;S!$O$8,"",VLOOKUP($AL35,S!$J$9:$AF$10,13,FALSE))</f>
        <v/>
      </c>
      <c r="AO35" s="469" t="str">
        <f>IF($AL35&gt;S!$O$8,"",VLOOKUP($AL35,S!$J$9:$AF$10,16,FALSE))</f>
        <v/>
      </c>
      <c r="AP35" s="470" t="str">
        <f>IF($AL35&gt;S!$O$8,"",VLOOKUP($AL35,S!$J$9:$AF$10,18,FALSE))</f>
        <v/>
      </c>
      <c r="AQ35" s="469" t="str">
        <f>IF($AL35&gt;S!$O$8,"",VLOOKUP($AL35,S!$J$9:$AF$10,19,FALSE))</f>
        <v/>
      </c>
      <c r="AR35" s="483" t="str">
        <f>IF($AL35&gt;S!$O$8,"",VLOOKUP($AL35,S!$J$9:$AF$10,20,FALSE))</f>
        <v/>
      </c>
      <c r="AS35" s="469" t="str">
        <f>IF($AL35&gt;S!$O$8,"",VLOOKUP($AL35,S!$J$9:$AF$10,22,FALSE))</f>
        <v/>
      </c>
      <c r="AT35" s="469" t="str">
        <f>IF($AL35&gt;S!$O$8,"",VLOOKUP($AL35,S!$J$9:$AF$10,23,FALSE))</f>
        <v/>
      </c>
      <c r="AU35" s="226"/>
    </row>
    <row r="36" spans="2:47" x14ac:dyDescent="0.2">
      <c r="B36" s="476">
        <v>20</v>
      </c>
      <c r="C36" s="469" t="str">
        <f>IF($B36&gt;O!$L$8,"",VLOOKUP($B36,O!$I$9:$AJ$10,4,FALSE))</f>
        <v/>
      </c>
      <c r="D36" s="467" t="str">
        <f>IF($B36&gt;O!$L$8,"",VLOOKUP($B36,O!$I$9:$AJ$10,7,FALSE))</f>
        <v/>
      </c>
      <c r="E36" s="468" t="str">
        <f>IF($D36="","",VLOOKUP(LEFT($D36,LEN($D36)-4),'C'!$P$9:$AP$10,10,FALSE))</f>
        <v/>
      </c>
      <c r="F36" s="469" t="str">
        <f>IF($B36&gt;O!$L$8,"",VLOOKUP($B36,O!$I$9:$AJ$10,17,FALSE))</f>
        <v/>
      </c>
      <c r="G36" s="470">
        <f>IF($B36&gt;O!$L$8,0,VLOOKUP($B36,O!$I$9:$AJ$10,19,FALSE))</f>
        <v>0</v>
      </c>
      <c r="H36" s="469" t="str">
        <f>IF($B36&gt;O!$L$8,"",VLOOKUP($B36,O!$I$9:$AJ$10,20,FALSE))</f>
        <v/>
      </c>
      <c r="I36" s="471">
        <f>IF($B36&gt;O!$L$8,0,VLOOKUP($B36,O!$I$9:$AJ$10,21,FALSE))</f>
        <v>0</v>
      </c>
      <c r="J36" s="470">
        <f t="shared" si="0"/>
        <v>0</v>
      </c>
      <c r="K36" s="469" t="str">
        <f>IF($B36&gt;O!$L$8,"",VLOOKUP($B36,O!$I$9:$AJ$10,27,FALSE))</f>
        <v/>
      </c>
      <c r="L36" s="226"/>
      <c r="N36" s="476">
        <v>20</v>
      </c>
      <c r="O36" s="469" t="str">
        <f>IF($N36&gt;Q!$O$8,"",VLOOKUP($B36,Q!$J$9:$AI$10,6,FALSE))</f>
        <v/>
      </c>
      <c r="P36" s="469" t="str">
        <f>IF($N36&gt;Q!$O$8,"",VLOOKUP($B36,Q!$J$9:$AI$10,13,FALSE))</f>
        <v/>
      </c>
      <c r="Q36" s="469" t="str">
        <f>IF($N36&gt;Q!$O$8,"",VLOOKUP($B36,Q!$J$9:$AI$10,17,FALSE))</f>
        <v/>
      </c>
      <c r="R36" s="470" t="str">
        <f>IF($N36&gt;Q!$O$8,"",VLOOKUP($B36,Q!$J$9:$AI$10,18,FALSE))</f>
        <v/>
      </c>
      <c r="S36" s="469" t="str">
        <f>IF($N36&gt;Q!$O$8,"",VLOOKUP($B36,Q!$J$9:$AI$10,19,FALSE))</f>
        <v/>
      </c>
      <c r="T36" s="471" t="str">
        <f>IF($N36&gt;Q!$O$8,"",VLOOKUP($B36,Q!$J$9:$AI$10,20,FALSE))</f>
        <v/>
      </c>
      <c r="U36" s="470">
        <f t="shared" si="1"/>
        <v>0</v>
      </c>
      <c r="V36" s="481" t="str">
        <f>IF($N36&gt;Q!$O$8,"",VLOOKUP($B36,Q!$J$9:$AI$10,24,FALSE))</f>
        <v/>
      </c>
      <c r="W36" s="481" t="str">
        <f>IF($N36&gt;Q!$O$8,"",VLOOKUP($B36,Q!$J$9:$AI$10,25,FALSE))</f>
        <v/>
      </c>
      <c r="X36" s="226"/>
      <c r="Z36" s="476">
        <v>20</v>
      </c>
      <c r="AA36" s="469" t="str">
        <f>IF($Z36&gt;P!$O$8,"",VLOOKUP($Z36,P!$J$9:$AF$10,6,FALSE))</f>
        <v/>
      </c>
      <c r="AB36" s="469" t="str">
        <f>IF($Z36&gt;P!$O$8,"",VLOOKUP($Z36,P!$J$9:$AF$10,13,FALSE))</f>
        <v/>
      </c>
      <c r="AC36" s="469" t="str">
        <f>IF($Z36&gt;P!$O$8,"",VLOOKUP($Z36,P!$J$9:$AF$10,16,FALSE))</f>
        <v/>
      </c>
      <c r="AD36" s="470" t="str">
        <f>IF($Z36&gt;P!$O$8,"",VLOOKUP($Z36,P!$J$9:$AF$10,17,FALSE))</f>
        <v/>
      </c>
      <c r="AE36" s="469" t="str">
        <f>IF($Z36&gt;P!$O$8,"",VLOOKUP($Z36,P!$J$9:$AF$10,15,FALSE))</f>
        <v/>
      </c>
      <c r="AF36" s="471" t="str">
        <f>IF($Z36&gt;P!$O$8,"",VLOOKUP($Z36,P!$J$9:$AF$10,18,FALSE))</f>
        <v/>
      </c>
      <c r="AG36" s="482">
        <f t="shared" si="2"/>
        <v>0</v>
      </c>
      <c r="AH36" s="469" t="str">
        <f>IF($Z36&gt;P!$O$8,"",VLOOKUP($Z36,P!$J$9:$AF$10,21,FALSE))</f>
        <v/>
      </c>
      <c r="AI36" s="483" t="str">
        <f>IF($Z36&gt;P!$O$8,"",VLOOKUP($Z36,P!$J$9:$AF$10,22,FALSE))</f>
        <v/>
      </c>
      <c r="AJ36" s="226"/>
      <c r="AL36" s="476">
        <v>20</v>
      </c>
      <c r="AM36" s="469" t="str">
        <f>IF($AL36&gt;S!$O$8,"",VLOOKUP($AL36,S!$J$9:$AF$10,6,FALSE))</f>
        <v/>
      </c>
      <c r="AN36" s="469" t="str">
        <f>IF($AL36&gt;S!$O$8,"",VLOOKUP($AL36,S!$J$9:$AF$10,13,FALSE))</f>
        <v/>
      </c>
      <c r="AO36" s="469" t="str">
        <f>IF($AL36&gt;S!$O$8,"",VLOOKUP($AL36,S!$J$9:$AF$10,16,FALSE))</f>
        <v/>
      </c>
      <c r="AP36" s="470" t="str">
        <f>IF($AL36&gt;S!$O$8,"",VLOOKUP($AL36,S!$J$9:$AF$10,18,FALSE))</f>
        <v/>
      </c>
      <c r="AQ36" s="469" t="str">
        <f>IF($AL36&gt;S!$O$8,"",VLOOKUP($AL36,S!$J$9:$AF$10,19,FALSE))</f>
        <v/>
      </c>
      <c r="AR36" s="483" t="str">
        <f>IF($AL36&gt;S!$O$8,"",VLOOKUP($AL36,S!$J$9:$AF$10,20,FALSE))</f>
        <v/>
      </c>
      <c r="AS36" s="469" t="str">
        <f>IF($AL36&gt;S!$O$8,"",VLOOKUP($AL36,S!$J$9:$AF$10,22,FALSE))</f>
        <v/>
      </c>
      <c r="AT36" s="469" t="str">
        <f>IF($AL36&gt;S!$O$8,"",VLOOKUP($AL36,S!$J$9:$AF$10,23,FALSE))</f>
        <v/>
      </c>
      <c r="AU36" s="226"/>
    </row>
    <row r="37" spans="2:47" x14ac:dyDescent="0.2">
      <c r="B37" s="476">
        <v>21</v>
      </c>
      <c r="C37" s="469" t="str">
        <f>IF($B37&gt;O!$L$8,"",VLOOKUP($B37,O!$I$9:$AJ$10,4,FALSE))</f>
        <v/>
      </c>
      <c r="D37" s="467" t="str">
        <f>IF($B37&gt;O!$L$8,"",VLOOKUP($B37,O!$I$9:$AJ$10,7,FALSE))</f>
        <v/>
      </c>
      <c r="E37" s="468" t="str">
        <f>IF($D37="","",VLOOKUP(LEFT($D37,LEN($D37)-4),'C'!$P$9:$AP$10,10,FALSE))</f>
        <v/>
      </c>
      <c r="F37" s="469" t="str">
        <f>IF($B37&gt;O!$L$8,"",VLOOKUP($B37,O!$I$9:$AJ$10,17,FALSE))</f>
        <v/>
      </c>
      <c r="G37" s="470">
        <f>IF($B37&gt;O!$L$8,0,VLOOKUP($B37,O!$I$9:$AJ$10,19,FALSE))</f>
        <v>0</v>
      </c>
      <c r="H37" s="469" t="str">
        <f>IF($B37&gt;O!$L$8,"",VLOOKUP($B37,O!$I$9:$AJ$10,20,FALSE))</f>
        <v/>
      </c>
      <c r="I37" s="471">
        <f>IF($B37&gt;O!$L$8,0,VLOOKUP($B37,O!$I$9:$AJ$10,21,FALSE))</f>
        <v>0</v>
      </c>
      <c r="J37" s="470">
        <f t="shared" si="0"/>
        <v>0</v>
      </c>
      <c r="K37" s="469" t="str">
        <f>IF($B37&gt;O!$L$8,"",VLOOKUP($B37,O!$I$9:$AJ$10,27,FALSE))</f>
        <v/>
      </c>
      <c r="L37" s="226"/>
      <c r="N37" s="476">
        <v>21</v>
      </c>
      <c r="O37" s="469" t="str">
        <f>IF($N37&gt;Q!$O$8,"",VLOOKUP($B37,Q!$J$9:$AI$10,6,FALSE))</f>
        <v/>
      </c>
      <c r="P37" s="469" t="str">
        <f>IF($N37&gt;Q!$O$8,"",VLOOKUP($B37,Q!$J$9:$AI$10,13,FALSE))</f>
        <v/>
      </c>
      <c r="Q37" s="469" t="str">
        <f>IF($N37&gt;Q!$O$8,"",VLOOKUP($B37,Q!$J$9:$AI$10,17,FALSE))</f>
        <v/>
      </c>
      <c r="R37" s="470" t="str">
        <f>IF($N37&gt;Q!$O$8,"",VLOOKUP($B37,Q!$J$9:$AI$10,18,FALSE))</f>
        <v/>
      </c>
      <c r="S37" s="469" t="str">
        <f>IF($N37&gt;Q!$O$8,"",VLOOKUP($B37,Q!$J$9:$AI$10,19,FALSE))</f>
        <v/>
      </c>
      <c r="T37" s="471" t="str">
        <f>IF($N37&gt;Q!$O$8,"",VLOOKUP($B37,Q!$J$9:$AI$10,20,FALSE))</f>
        <v/>
      </c>
      <c r="U37" s="470">
        <f t="shared" si="1"/>
        <v>0</v>
      </c>
      <c r="V37" s="481" t="str">
        <f>IF($N37&gt;Q!$O$8,"",VLOOKUP($B37,Q!$J$9:$AI$10,24,FALSE))</f>
        <v/>
      </c>
      <c r="W37" s="481" t="str">
        <f>IF($N37&gt;Q!$O$8,"",VLOOKUP($B37,Q!$J$9:$AI$10,25,FALSE))</f>
        <v/>
      </c>
      <c r="X37" s="226"/>
      <c r="Z37" s="476">
        <v>21</v>
      </c>
      <c r="AA37" s="469" t="str">
        <f>IF($Z37&gt;P!$O$8,"",VLOOKUP($Z37,P!$J$9:$AF$10,6,FALSE))</f>
        <v/>
      </c>
      <c r="AB37" s="469" t="str">
        <f>IF($Z37&gt;P!$O$8,"",VLOOKUP($Z37,P!$J$9:$AF$10,13,FALSE))</f>
        <v/>
      </c>
      <c r="AC37" s="469" t="str">
        <f>IF($Z37&gt;P!$O$8,"",VLOOKUP($Z37,P!$J$9:$AF$10,16,FALSE))</f>
        <v/>
      </c>
      <c r="AD37" s="470" t="str">
        <f>IF($Z37&gt;P!$O$8,"",VLOOKUP($Z37,P!$J$9:$AF$10,17,FALSE))</f>
        <v/>
      </c>
      <c r="AE37" s="469" t="str">
        <f>IF($Z37&gt;P!$O$8,"",VLOOKUP($Z37,P!$J$9:$AF$10,15,FALSE))</f>
        <v/>
      </c>
      <c r="AF37" s="471" t="str">
        <f>IF($Z37&gt;P!$O$8,"",VLOOKUP($Z37,P!$J$9:$AF$10,18,FALSE))</f>
        <v/>
      </c>
      <c r="AG37" s="482">
        <f t="shared" si="2"/>
        <v>0</v>
      </c>
      <c r="AH37" s="469" t="str">
        <f>IF($Z37&gt;P!$O$8,"",VLOOKUP($Z37,P!$J$9:$AF$10,21,FALSE))</f>
        <v/>
      </c>
      <c r="AI37" s="483" t="str">
        <f>IF($Z37&gt;P!$O$8,"",VLOOKUP($Z37,P!$J$9:$AF$10,22,FALSE))</f>
        <v/>
      </c>
      <c r="AJ37" s="226"/>
      <c r="AL37" s="476">
        <v>21</v>
      </c>
      <c r="AM37" s="469" t="str">
        <f>IF($AL37&gt;S!$O$8,"",VLOOKUP($AL37,S!$J$9:$AF$10,6,FALSE))</f>
        <v/>
      </c>
      <c r="AN37" s="469" t="str">
        <f>IF($AL37&gt;S!$O$8,"",VLOOKUP($AL37,S!$J$9:$AF$10,13,FALSE))</f>
        <v/>
      </c>
      <c r="AO37" s="469" t="str">
        <f>IF($AL37&gt;S!$O$8,"",VLOOKUP($AL37,S!$J$9:$AF$10,16,FALSE))</f>
        <v/>
      </c>
      <c r="AP37" s="470" t="str">
        <f>IF($AL37&gt;S!$O$8,"",VLOOKUP($AL37,S!$J$9:$AF$10,18,FALSE))</f>
        <v/>
      </c>
      <c r="AQ37" s="469" t="str">
        <f>IF($AL37&gt;S!$O$8,"",VLOOKUP($AL37,S!$J$9:$AF$10,19,FALSE))</f>
        <v/>
      </c>
      <c r="AR37" s="483" t="str">
        <f>IF($AL37&gt;S!$O$8,"",VLOOKUP($AL37,S!$J$9:$AF$10,20,FALSE))</f>
        <v/>
      </c>
      <c r="AS37" s="469" t="str">
        <f>IF($AL37&gt;S!$O$8,"",VLOOKUP($AL37,S!$J$9:$AF$10,22,FALSE))</f>
        <v/>
      </c>
      <c r="AT37" s="469" t="str">
        <f>IF($AL37&gt;S!$O$8,"",VLOOKUP($AL37,S!$J$9:$AF$10,23,FALSE))</f>
        <v/>
      </c>
      <c r="AU37" s="226"/>
    </row>
    <row r="38" spans="2:47" x14ac:dyDescent="0.2">
      <c r="B38" s="476">
        <v>22</v>
      </c>
      <c r="C38" s="469" t="str">
        <f>IF($B38&gt;O!$L$8,"",VLOOKUP($B38,O!$I$9:$AJ$10,4,FALSE))</f>
        <v/>
      </c>
      <c r="D38" s="467" t="str">
        <f>IF($B38&gt;O!$L$8,"",VLOOKUP($B38,O!$I$9:$AJ$10,7,FALSE))</f>
        <v/>
      </c>
      <c r="E38" s="468" t="str">
        <f>IF($D38="","",VLOOKUP(LEFT($D38,LEN($D38)-4),'C'!$P$9:$AP$10,10,FALSE))</f>
        <v/>
      </c>
      <c r="F38" s="469" t="str">
        <f>IF($B38&gt;O!$L$8,"",VLOOKUP($B38,O!$I$9:$AJ$10,17,FALSE))</f>
        <v/>
      </c>
      <c r="G38" s="470">
        <f>IF($B38&gt;O!$L$8,0,VLOOKUP($B38,O!$I$9:$AJ$10,19,FALSE))</f>
        <v>0</v>
      </c>
      <c r="H38" s="469" t="str">
        <f>IF($B38&gt;O!$L$8,"",VLOOKUP($B38,O!$I$9:$AJ$10,20,FALSE))</f>
        <v/>
      </c>
      <c r="I38" s="471">
        <f>IF($B38&gt;O!$L$8,0,VLOOKUP($B38,O!$I$9:$AJ$10,21,FALSE))</f>
        <v>0</v>
      </c>
      <c r="J38" s="470">
        <f t="shared" si="0"/>
        <v>0</v>
      </c>
      <c r="K38" s="469" t="str">
        <f>IF($B38&gt;O!$L$8,"",VLOOKUP($B38,O!$I$9:$AJ$10,27,FALSE))</f>
        <v/>
      </c>
      <c r="L38" s="226"/>
      <c r="N38" s="476">
        <v>22</v>
      </c>
      <c r="O38" s="469" t="str">
        <f>IF($N38&gt;Q!$O$8,"",VLOOKUP($B38,Q!$J$9:$AI$10,6,FALSE))</f>
        <v/>
      </c>
      <c r="P38" s="469" t="str">
        <f>IF($N38&gt;Q!$O$8,"",VLOOKUP($B38,Q!$J$9:$AI$10,13,FALSE))</f>
        <v/>
      </c>
      <c r="Q38" s="469" t="str">
        <f>IF($N38&gt;Q!$O$8,"",VLOOKUP($B38,Q!$J$9:$AI$10,17,FALSE))</f>
        <v/>
      </c>
      <c r="R38" s="470" t="str">
        <f>IF($N38&gt;Q!$O$8,"",VLOOKUP($B38,Q!$J$9:$AI$10,18,FALSE))</f>
        <v/>
      </c>
      <c r="S38" s="469" t="str">
        <f>IF($N38&gt;Q!$O$8,"",VLOOKUP($B38,Q!$J$9:$AI$10,19,FALSE))</f>
        <v/>
      </c>
      <c r="T38" s="471" t="str">
        <f>IF($N38&gt;Q!$O$8,"",VLOOKUP($B38,Q!$J$9:$AI$10,20,FALSE))</f>
        <v/>
      </c>
      <c r="U38" s="470">
        <f t="shared" si="1"/>
        <v>0</v>
      </c>
      <c r="V38" s="481" t="str">
        <f>IF($N38&gt;Q!$O$8,"",VLOOKUP($B38,Q!$J$9:$AI$10,24,FALSE))</f>
        <v/>
      </c>
      <c r="W38" s="481" t="str">
        <f>IF($N38&gt;Q!$O$8,"",VLOOKUP($B38,Q!$J$9:$AI$10,25,FALSE))</f>
        <v/>
      </c>
      <c r="X38" s="226"/>
      <c r="Z38" s="476">
        <v>22</v>
      </c>
      <c r="AA38" s="469" t="str">
        <f>IF($Z38&gt;P!$O$8,"",VLOOKUP($Z38,P!$J$9:$AF$10,6,FALSE))</f>
        <v/>
      </c>
      <c r="AB38" s="469" t="str">
        <f>IF($Z38&gt;P!$O$8,"",VLOOKUP($Z38,P!$J$9:$AF$10,13,FALSE))</f>
        <v/>
      </c>
      <c r="AC38" s="469" t="str">
        <f>IF($Z38&gt;P!$O$8,"",VLOOKUP($Z38,P!$J$9:$AF$10,16,FALSE))</f>
        <v/>
      </c>
      <c r="AD38" s="470" t="str">
        <f>IF($Z38&gt;P!$O$8,"",VLOOKUP($Z38,P!$J$9:$AF$10,17,FALSE))</f>
        <v/>
      </c>
      <c r="AE38" s="469" t="str">
        <f>IF($Z38&gt;P!$O$8,"",VLOOKUP($Z38,P!$J$9:$AF$10,15,FALSE))</f>
        <v/>
      </c>
      <c r="AF38" s="471" t="str">
        <f>IF($Z38&gt;P!$O$8,"",VLOOKUP($Z38,P!$J$9:$AF$10,18,FALSE))</f>
        <v/>
      </c>
      <c r="AG38" s="482">
        <f t="shared" si="2"/>
        <v>0</v>
      </c>
      <c r="AH38" s="469" t="str">
        <f>IF($Z38&gt;P!$O$8,"",VLOOKUP($Z38,P!$J$9:$AF$10,21,FALSE))</f>
        <v/>
      </c>
      <c r="AI38" s="483" t="str">
        <f>IF($Z38&gt;P!$O$8,"",VLOOKUP($Z38,P!$J$9:$AF$10,22,FALSE))</f>
        <v/>
      </c>
      <c r="AJ38" s="226"/>
      <c r="AL38" s="476">
        <v>22</v>
      </c>
      <c r="AM38" s="469" t="str">
        <f>IF($AL38&gt;S!$O$8,"",VLOOKUP($AL38,S!$J$9:$AF$10,6,FALSE))</f>
        <v/>
      </c>
      <c r="AN38" s="469" t="str">
        <f>IF($AL38&gt;S!$O$8,"",VLOOKUP($AL38,S!$J$9:$AF$10,13,FALSE))</f>
        <v/>
      </c>
      <c r="AO38" s="469" t="str">
        <f>IF($AL38&gt;S!$O$8,"",VLOOKUP($AL38,S!$J$9:$AF$10,16,FALSE))</f>
        <v/>
      </c>
      <c r="AP38" s="470" t="str">
        <f>IF($AL38&gt;S!$O$8,"",VLOOKUP($AL38,S!$J$9:$AF$10,18,FALSE))</f>
        <v/>
      </c>
      <c r="AQ38" s="469" t="str">
        <f>IF($AL38&gt;S!$O$8,"",VLOOKUP($AL38,S!$J$9:$AF$10,19,FALSE))</f>
        <v/>
      </c>
      <c r="AR38" s="483" t="str">
        <f>IF($AL38&gt;S!$O$8,"",VLOOKUP($AL38,S!$J$9:$AF$10,20,FALSE))</f>
        <v/>
      </c>
      <c r="AS38" s="469" t="str">
        <f>IF($AL38&gt;S!$O$8,"",VLOOKUP($AL38,S!$J$9:$AF$10,22,FALSE))</f>
        <v/>
      </c>
      <c r="AT38" s="469" t="str">
        <f>IF($AL38&gt;S!$O$8,"",VLOOKUP($AL38,S!$J$9:$AF$10,23,FALSE))</f>
        <v/>
      </c>
      <c r="AU38" s="226"/>
    </row>
    <row r="39" spans="2:47" x14ac:dyDescent="0.2">
      <c r="B39" s="476">
        <v>23</v>
      </c>
      <c r="C39" s="469" t="str">
        <f>IF($B39&gt;O!$L$8,"",VLOOKUP($B39,O!$I$9:$AJ$10,4,FALSE))</f>
        <v/>
      </c>
      <c r="D39" s="467" t="str">
        <f>IF($B39&gt;O!$L$8,"",VLOOKUP($B39,O!$I$9:$AJ$10,7,FALSE))</f>
        <v/>
      </c>
      <c r="E39" s="468" t="str">
        <f>IF($D39="","",VLOOKUP(LEFT($D39,LEN($D39)-4),'C'!$P$9:$AP$10,10,FALSE))</f>
        <v/>
      </c>
      <c r="F39" s="469" t="str">
        <f>IF($B39&gt;O!$L$8,"",VLOOKUP($B39,O!$I$9:$AJ$10,17,FALSE))</f>
        <v/>
      </c>
      <c r="G39" s="470">
        <f>IF($B39&gt;O!$L$8,0,VLOOKUP($B39,O!$I$9:$AJ$10,19,FALSE))</f>
        <v>0</v>
      </c>
      <c r="H39" s="469" t="str">
        <f>IF($B39&gt;O!$L$8,"",VLOOKUP($B39,O!$I$9:$AJ$10,20,FALSE))</f>
        <v/>
      </c>
      <c r="I39" s="471">
        <f>IF($B39&gt;O!$L$8,0,VLOOKUP($B39,O!$I$9:$AJ$10,21,FALSE))</f>
        <v>0</v>
      </c>
      <c r="J39" s="470">
        <f t="shared" si="0"/>
        <v>0</v>
      </c>
      <c r="K39" s="469" t="str">
        <f>IF($B39&gt;O!$L$8,"",VLOOKUP($B39,O!$I$9:$AJ$10,27,FALSE))</f>
        <v/>
      </c>
      <c r="L39" s="226"/>
      <c r="N39" s="476">
        <v>23</v>
      </c>
      <c r="O39" s="469" t="str">
        <f>IF($N39&gt;Q!$O$8,"",VLOOKUP($B39,Q!$J$9:$AI$10,6,FALSE))</f>
        <v/>
      </c>
      <c r="P39" s="469" t="str">
        <f>IF($N39&gt;Q!$O$8,"",VLOOKUP($B39,Q!$J$9:$AI$10,13,FALSE))</f>
        <v/>
      </c>
      <c r="Q39" s="469" t="str">
        <f>IF($N39&gt;Q!$O$8,"",VLOOKUP($B39,Q!$J$9:$AI$10,17,FALSE))</f>
        <v/>
      </c>
      <c r="R39" s="470" t="str">
        <f>IF($N39&gt;Q!$O$8,"",VLOOKUP($B39,Q!$J$9:$AI$10,18,FALSE))</f>
        <v/>
      </c>
      <c r="S39" s="469" t="str">
        <f>IF($N39&gt;Q!$O$8,"",VLOOKUP($B39,Q!$J$9:$AI$10,19,FALSE))</f>
        <v/>
      </c>
      <c r="T39" s="471" t="str">
        <f>IF($N39&gt;Q!$O$8,"",VLOOKUP($B39,Q!$J$9:$AI$10,20,FALSE))</f>
        <v/>
      </c>
      <c r="U39" s="470">
        <f t="shared" si="1"/>
        <v>0</v>
      </c>
      <c r="V39" s="481" t="str">
        <f>IF($N39&gt;Q!$O$8,"",VLOOKUP($B39,Q!$J$9:$AI$10,24,FALSE))</f>
        <v/>
      </c>
      <c r="W39" s="481" t="str">
        <f>IF($N39&gt;Q!$O$8,"",VLOOKUP($B39,Q!$J$9:$AI$10,25,FALSE))</f>
        <v/>
      </c>
      <c r="X39" s="226"/>
      <c r="Z39" s="476">
        <v>23</v>
      </c>
      <c r="AA39" s="469" t="str">
        <f>IF($Z39&gt;P!$O$8,"",VLOOKUP($Z39,P!$J$9:$AF$10,6,FALSE))</f>
        <v/>
      </c>
      <c r="AB39" s="469" t="str">
        <f>IF($Z39&gt;P!$O$8,"",VLOOKUP($Z39,P!$J$9:$AF$10,13,FALSE))</f>
        <v/>
      </c>
      <c r="AC39" s="469" t="str">
        <f>IF($Z39&gt;P!$O$8,"",VLOOKUP($Z39,P!$J$9:$AF$10,16,FALSE))</f>
        <v/>
      </c>
      <c r="AD39" s="470" t="str">
        <f>IF($Z39&gt;P!$O$8,"",VLOOKUP($Z39,P!$J$9:$AF$10,17,FALSE))</f>
        <v/>
      </c>
      <c r="AE39" s="469" t="str">
        <f>IF($Z39&gt;P!$O$8,"",VLOOKUP($Z39,P!$J$9:$AF$10,15,FALSE))</f>
        <v/>
      </c>
      <c r="AF39" s="471" t="str">
        <f>IF($Z39&gt;P!$O$8,"",VLOOKUP($Z39,P!$J$9:$AF$10,18,FALSE))</f>
        <v/>
      </c>
      <c r="AG39" s="482">
        <f t="shared" si="2"/>
        <v>0</v>
      </c>
      <c r="AH39" s="469" t="str">
        <f>IF($Z39&gt;P!$O$8,"",VLOOKUP($Z39,P!$J$9:$AF$10,21,FALSE))</f>
        <v/>
      </c>
      <c r="AI39" s="483" t="str">
        <f>IF($Z39&gt;P!$O$8,"",VLOOKUP($Z39,P!$J$9:$AF$10,22,FALSE))</f>
        <v/>
      </c>
      <c r="AJ39" s="226"/>
      <c r="AL39" s="476">
        <v>23</v>
      </c>
      <c r="AM39" s="469" t="str">
        <f>IF($AL39&gt;S!$O$8,"",VLOOKUP($AL39,S!$J$9:$AF$10,6,FALSE))</f>
        <v/>
      </c>
      <c r="AN39" s="469" t="str">
        <f>IF($AL39&gt;S!$O$8,"",VLOOKUP($AL39,S!$J$9:$AF$10,13,FALSE))</f>
        <v/>
      </c>
      <c r="AO39" s="469" t="str">
        <f>IF($AL39&gt;S!$O$8,"",VLOOKUP($AL39,S!$J$9:$AF$10,16,FALSE))</f>
        <v/>
      </c>
      <c r="AP39" s="470" t="str">
        <f>IF($AL39&gt;S!$O$8,"",VLOOKUP($AL39,S!$J$9:$AF$10,18,FALSE))</f>
        <v/>
      </c>
      <c r="AQ39" s="469" t="str">
        <f>IF($AL39&gt;S!$O$8,"",VLOOKUP($AL39,S!$J$9:$AF$10,19,FALSE))</f>
        <v/>
      </c>
      <c r="AR39" s="483" t="str">
        <f>IF($AL39&gt;S!$O$8,"",VLOOKUP($AL39,S!$J$9:$AF$10,20,FALSE))</f>
        <v/>
      </c>
      <c r="AS39" s="469" t="str">
        <f>IF($AL39&gt;S!$O$8,"",VLOOKUP($AL39,S!$J$9:$AF$10,22,FALSE))</f>
        <v/>
      </c>
      <c r="AT39" s="469" t="str">
        <f>IF($AL39&gt;S!$O$8,"",VLOOKUP($AL39,S!$J$9:$AF$10,23,FALSE))</f>
        <v/>
      </c>
      <c r="AU39" s="226"/>
    </row>
    <row r="40" spans="2:47" x14ac:dyDescent="0.2">
      <c r="B40" s="476">
        <v>24</v>
      </c>
      <c r="C40" s="469" t="str">
        <f>IF($B40&gt;O!$L$8,"",VLOOKUP($B40,O!$I$9:$AJ$10,4,FALSE))</f>
        <v/>
      </c>
      <c r="D40" s="467" t="str">
        <f>IF($B40&gt;O!$L$8,"",VLOOKUP($B40,O!$I$9:$AJ$10,7,FALSE))</f>
        <v/>
      </c>
      <c r="E40" s="468" t="str">
        <f>IF($D40="","",VLOOKUP(LEFT($D40,LEN($D40)-4),'C'!$P$9:$AP$10,10,FALSE))</f>
        <v/>
      </c>
      <c r="F40" s="469" t="str">
        <f>IF($B40&gt;O!$L$8,"",VLOOKUP($B40,O!$I$9:$AJ$10,17,FALSE))</f>
        <v/>
      </c>
      <c r="G40" s="470">
        <f>IF($B40&gt;O!$L$8,0,VLOOKUP($B40,O!$I$9:$AJ$10,19,FALSE))</f>
        <v>0</v>
      </c>
      <c r="H40" s="469" t="str">
        <f>IF($B40&gt;O!$L$8,"",VLOOKUP($B40,O!$I$9:$AJ$10,20,FALSE))</f>
        <v/>
      </c>
      <c r="I40" s="471">
        <f>IF($B40&gt;O!$L$8,0,VLOOKUP($B40,O!$I$9:$AJ$10,21,FALSE))</f>
        <v>0</v>
      </c>
      <c r="J40" s="470">
        <f t="shared" si="0"/>
        <v>0</v>
      </c>
      <c r="K40" s="469" t="str">
        <f>IF($B40&gt;O!$L$8,"",VLOOKUP($B40,O!$I$9:$AJ$10,27,FALSE))</f>
        <v/>
      </c>
      <c r="L40" s="226"/>
      <c r="N40" s="476">
        <v>24</v>
      </c>
      <c r="O40" s="469" t="str">
        <f>IF($N40&gt;Q!$O$8,"",VLOOKUP($B40,Q!$J$9:$AI$10,6,FALSE))</f>
        <v/>
      </c>
      <c r="P40" s="469" t="str">
        <f>IF($N40&gt;Q!$O$8,"",VLOOKUP($B40,Q!$J$9:$AI$10,13,FALSE))</f>
        <v/>
      </c>
      <c r="Q40" s="469" t="str">
        <f>IF($N40&gt;Q!$O$8,"",VLOOKUP($B40,Q!$J$9:$AI$10,17,FALSE))</f>
        <v/>
      </c>
      <c r="R40" s="470" t="str">
        <f>IF($N40&gt;Q!$O$8,"",VLOOKUP($B40,Q!$J$9:$AI$10,18,FALSE))</f>
        <v/>
      </c>
      <c r="S40" s="469" t="str">
        <f>IF($N40&gt;Q!$O$8,"",VLOOKUP($B40,Q!$J$9:$AI$10,19,FALSE))</f>
        <v/>
      </c>
      <c r="T40" s="471" t="str">
        <f>IF($N40&gt;Q!$O$8,"",VLOOKUP($B40,Q!$J$9:$AI$10,20,FALSE))</f>
        <v/>
      </c>
      <c r="U40" s="470">
        <f t="shared" si="1"/>
        <v>0</v>
      </c>
      <c r="V40" s="481" t="str">
        <f>IF($N40&gt;Q!$O$8,"",VLOOKUP($B40,Q!$J$9:$AI$10,24,FALSE))</f>
        <v/>
      </c>
      <c r="W40" s="481" t="str">
        <f>IF($N40&gt;Q!$O$8,"",VLOOKUP($B40,Q!$J$9:$AI$10,25,FALSE))</f>
        <v/>
      </c>
      <c r="X40" s="226"/>
      <c r="Z40" s="476">
        <v>24</v>
      </c>
      <c r="AA40" s="469" t="str">
        <f>IF($Z40&gt;P!$O$8,"",VLOOKUP($Z40,P!$J$9:$AF$10,6,FALSE))</f>
        <v/>
      </c>
      <c r="AB40" s="469" t="str">
        <f>IF($Z40&gt;P!$O$8,"",VLOOKUP($Z40,P!$J$9:$AF$10,13,FALSE))</f>
        <v/>
      </c>
      <c r="AC40" s="469" t="str">
        <f>IF($Z40&gt;P!$O$8,"",VLOOKUP($Z40,P!$J$9:$AF$10,16,FALSE))</f>
        <v/>
      </c>
      <c r="AD40" s="470" t="str">
        <f>IF($Z40&gt;P!$O$8,"",VLOOKUP($Z40,P!$J$9:$AF$10,17,FALSE))</f>
        <v/>
      </c>
      <c r="AE40" s="469" t="str">
        <f>IF($Z40&gt;P!$O$8,"",VLOOKUP($Z40,P!$J$9:$AF$10,15,FALSE))</f>
        <v/>
      </c>
      <c r="AF40" s="471" t="str">
        <f>IF($Z40&gt;P!$O$8,"",VLOOKUP($Z40,P!$J$9:$AF$10,18,FALSE))</f>
        <v/>
      </c>
      <c r="AG40" s="482">
        <f t="shared" si="2"/>
        <v>0</v>
      </c>
      <c r="AH40" s="469" t="str">
        <f>IF($Z40&gt;P!$O$8,"",VLOOKUP($Z40,P!$J$9:$AF$10,21,FALSE))</f>
        <v/>
      </c>
      <c r="AI40" s="483" t="str">
        <f>IF($Z40&gt;P!$O$8,"",VLOOKUP($Z40,P!$J$9:$AF$10,22,FALSE))</f>
        <v/>
      </c>
      <c r="AJ40" s="226"/>
      <c r="AL40" s="476">
        <v>24</v>
      </c>
      <c r="AM40" s="469" t="str">
        <f>IF($AL40&gt;S!$O$8,"",VLOOKUP($AL40,S!$J$9:$AF$10,6,FALSE))</f>
        <v/>
      </c>
      <c r="AN40" s="469" t="str">
        <f>IF($AL40&gt;S!$O$8,"",VLOOKUP($AL40,S!$J$9:$AF$10,13,FALSE))</f>
        <v/>
      </c>
      <c r="AO40" s="469" t="str">
        <f>IF($AL40&gt;S!$O$8,"",VLOOKUP($AL40,S!$J$9:$AF$10,16,FALSE))</f>
        <v/>
      </c>
      <c r="AP40" s="470" t="str">
        <f>IF($AL40&gt;S!$O$8,"",VLOOKUP($AL40,S!$J$9:$AF$10,18,FALSE))</f>
        <v/>
      </c>
      <c r="AQ40" s="469" t="str">
        <f>IF($AL40&gt;S!$O$8,"",VLOOKUP($AL40,S!$J$9:$AF$10,19,FALSE))</f>
        <v/>
      </c>
      <c r="AR40" s="483" t="str">
        <f>IF($AL40&gt;S!$O$8,"",VLOOKUP($AL40,S!$J$9:$AF$10,20,FALSE))</f>
        <v/>
      </c>
      <c r="AS40" s="469" t="str">
        <f>IF($AL40&gt;S!$O$8,"",VLOOKUP($AL40,S!$J$9:$AF$10,22,FALSE))</f>
        <v/>
      </c>
      <c r="AT40" s="469" t="str">
        <f>IF($AL40&gt;S!$O$8,"",VLOOKUP($AL40,S!$J$9:$AF$10,23,FALSE))</f>
        <v/>
      </c>
      <c r="AU40" s="226"/>
    </row>
    <row r="41" spans="2:47" x14ac:dyDescent="0.2">
      <c r="B41" s="476">
        <v>25</v>
      </c>
      <c r="C41" s="469" t="str">
        <f>IF($B41&gt;O!$L$8,"",VLOOKUP($B41,O!$I$9:$AJ$10,4,FALSE))</f>
        <v/>
      </c>
      <c r="D41" s="467" t="str">
        <f>IF($B41&gt;O!$L$8,"",VLOOKUP($B41,O!$I$9:$AJ$10,7,FALSE))</f>
        <v/>
      </c>
      <c r="E41" s="468" t="str">
        <f>IF($D41="","",VLOOKUP(LEFT($D41,LEN($D41)-4),'C'!$P$9:$AP$10,10,FALSE))</f>
        <v/>
      </c>
      <c r="F41" s="469" t="str">
        <f>IF($B41&gt;O!$L$8,"",VLOOKUP($B41,O!$I$9:$AJ$10,17,FALSE))</f>
        <v/>
      </c>
      <c r="G41" s="470">
        <f>IF($B41&gt;O!$L$8,0,VLOOKUP($B41,O!$I$9:$AJ$10,19,FALSE))</f>
        <v>0</v>
      </c>
      <c r="H41" s="469" t="str">
        <f>IF($B41&gt;O!$L$8,"",VLOOKUP($B41,O!$I$9:$AJ$10,20,FALSE))</f>
        <v/>
      </c>
      <c r="I41" s="471">
        <f>IF($B41&gt;O!$L$8,0,VLOOKUP($B41,O!$I$9:$AJ$10,21,FALSE))</f>
        <v>0</v>
      </c>
      <c r="J41" s="470">
        <f t="shared" si="0"/>
        <v>0</v>
      </c>
      <c r="K41" s="469" t="str">
        <f>IF($B41&gt;O!$L$8,"",VLOOKUP($B41,O!$I$9:$AJ$10,27,FALSE))</f>
        <v/>
      </c>
      <c r="L41" s="226"/>
      <c r="N41" s="476">
        <v>25</v>
      </c>
      <c r="O41" s="469" t="str">
        <f>IF($N41&gt;Q!$O$8,"",VLOOKUP($B41,Q!$J$9:$AI$10,6,FALSE))</f>
        <v/>
      </c>
      <c r="P41" s="469" t="str">
        <f>IF($N41&gt;Q!$O$8,"",VLOOKUP($B41,Q!$J$9:$AI$10,13,FALSE))</f>
        <v/>
      </c>
      <c r="Q41" s="469" t="str">
        <f>IF($N41&gt;Q!$O$8,"",VLOOKUP($B41,Q!$J$9:$AI$10,17,FALSE))</f>
        <v/>
      </c>
      <c r="R41" s="470" t="str">
        <f>IF($N41&gt;Q!$O$8,"",VLOOKUP($B41,Q!$J$9:$AI$10,18,FALSE))</f>
        <v/>
      </c>
      <c r="S41" s="469" t="str">
        <f>IF($N41&gt;Q!$O$8,"",VLOOKUP($B41,Q!$J$9:$AI$10,19,FALSE))</f>
        <v/>
      </c>
      <c r="T41" s="471" t="str">
        <f>IF($N41&gt;Q!$O$8,"",VLOOKUP($B41,Q!$J$9:$AI$10,20,FALSE))</f>
        <v/>
      </c>
      <c r="U41" s="470">
        <f t="shared" si="1"/>
        <v>0</v>
      </c>
      <c r="V41" s="481" t="str">
        <f>IF($N41&gt;Q!$O$8,"",VLOOKUP($B41,Q!$J$9:$AI$10,24,FALSE))</f>
        <v/>
      </c>
      <c r="W41" s="481" t="str">
        <f>IF($N41&gt;Q!$O$8,"",VLOOKUP($B41,Q!$J$9:$AI$10,25,FALSE))</f>
        <v/>
      </c>
      <c r="X41" s="226"/>
      <c r="Z41" s="476">
        <v>25</v>
      </c>
      <c r="AA41" s="469" t="str">
        <f>IF($Z41&gt;P!$O$8,"",VLOOKUP($Z41,P!$J$9:$AF$10,6,FALSE))</f>
        <v/>
      </c>
      <c r="AB41" s="469" t="str">
        <f>IF($Z41&gt;P!$O$8,"",VLOOKUP($Z41,P!$J$9:$AF$10,13,FALSE))</f>
        <v/>
      </c>
      <c r="AC41" s="469" t="str">
        <f>IF($Z41&gt;P!$O$8,"",VLOOKUP($Z41,P!$J$9:$AF$10,16,FALSE))</f>
        <v/>
      </c>
      <c r="AD41" s="470" t="str">
        <f>IF($Z41&gt;P!$O$8,"",VLOOKUP($Z41,P!$J$9:$AF$10,17,FALSE))</f>
        <v/>
      </c>
      <c r="AE41" s="469" t="str">
        <f>IF($Z41&gt;P!$O$8,"",VLOOKUP($Z41,P!$J$9:$AF$10,15,FALSE))</f>
        <v/>
      </c>
      <c r="AF41" s="471" t="str">
        <f>IF($Z41&gt;P!$O$8,"",VLOOKUP($Z41,P!$J$9:$AF$10,18,FALSE))</f>
        <v/>
      </c>
      <c r="AG41" s="482">
        <f t="shared" si="2"/>
        <v>0</v>
      </c>
      <c r="AH41" s="469" t="str">
        <f>IF($Z41&gt;P!$O$8,"",VLOOKUP($Z41,P!$J$9:$AF$10,21,FALSE))</f>
        <v/>
      </c>
      <c r="AI41" s="483" t="str">
        <f>IF($Z41&gt;P!$O$8,"",VLOOKUP($Z41,P!$J$9:$AF$10,22,FALSE))</f>
        <v/>
      </c>
      <c r="AJ41" s="226"/>
      <c r="AL41" s="476">
        <v>25</v>
      </c>
      <c r="AM41" s="469" t="str">
        <f>IF($AL41&gt;S!$O$8,"",VLOOKUP($AL41,S!$J$9:$AF$10,6,FALSE))</f>
        <v/>
      </c>
      <c r="AN41" s="469" t="str">
        <f>IF($AL41&gt;S!$O$8,"",VLOOKUP($AL41,S!$J$9:$AF$10,13,FALSE))</f>
        <v/>
      </c>
      <c r="AO41" s="469" t="str">
        <f>IF($AL41&gt;S!$O$8,"",VLOOKUP($AL41,S!$J$9:$AF$10,16,FALSE))</f>
        <v/>
      </c>
      <c r="AP41" s="470" t="str">
        <f>IF($AL41&gt;S!$O$8,"",VLOOKUP($AL41,S!$J$9:$AF$10,18,FALSE))</f>
        <v/>
      </c>
      <c r="AQ41" s="469" t="str">
        <f>IF($AL41&gt;S!$O$8,"",VLOOKUP($AL41,S!$J$9:$AF$10,19,FALSE))</f>
        <v/>
      </c>
      <c r="AR41" s="483" t="str">
        <f>IF($AL41&gt;S!$O$8,"",VLOOKUP($AL41,S!$J$9:$AF$10,20,FALSE))</f>
        <v/>
      </c>
      <c r="AS41" s="469" t="str">
        <f>IF($AL41&gt;S!$O$8,"",VLOOKUP($AL41,S!$J$9:$AF$10,22,FALSE))</f>
        <v/>
      </c>
      <c r="AT41" s="469" t="str">
        <f>IF($AL41&gt;S!$O$8,"",VLOOKUP($AL41,S!$J$9:$AF$10,23,FALSE))</f>
        <v/>
      </c>
      <c r="AU41" s="226"/>
    </row>
    <row r="42" spans="2:47" x14ac:dyDescent="0.2">
      <c r="B42" s="476">
        <v>26</v>
      </c>
      <c r="C42" s="469" t="str">
        <f>IF($B42&gt;O!$L$8,"",VLOOKUP($B42,O!$I$9:$AJ$10,4,FALSE))</f>
        <v/>
      </c>
      <c r="D42" s="467" t="str">
        <f>IF($B42&gt;O!$L$8,"",VLOOKUP($B42,O!$I$9:$AJ$10,7,FALSE))</f>
        <v/>
      </c>
      <c r="E42" s="468" t="str">
        <f>IF($D42="","",VLOOKUP(LEFT($D42,LEN($D42)-4),'C'!$P$9:$AP$10,10,FALSE))</f>
        <v/>
      </c>
      <c r="F42" s="469" t="str">
        <f>IF($B42&gt;O!$L$8,"",VLOOKUP($B42,O!$I$9:$AJ$10,17,FALSE))</f>
        <v/>
      </c>
      <c r="G42" s="470">
        <f>IF($B42&gt;O!$L$8,0,VLOOKUP($B42,O!$I$9:$AJ$10,19,FALSE))</f>
        <v>0</v>
      </c>
      <c r="H42" s="469" t="str">
        <f>IF($B42&gt;O!$L$8,"",VLOOKUP($B42,O!$I$9:$AJ$10,20,FALSE))</f>
        <v/>
      </c>
      <c r="I42" s="471">
        <f>IF($B42&gt;O!$L$8,0,VLOOKUP($B42,O!$I$9:$AJ$10,21,FALSE))</f>
        <v>0</v>
      </c>
      <c r="J42" s="470">
        <f t="shared" si="0"/>
        <v>0</v>
      </c>
      <c r="K42" s="469" t="str">
        <f>IF($B42&gt;O!$L$8,"",VLOOKUP($B42,O!$I$9:$AJ$10,27,FALSE))</f>
        <v/>
      </c>
      <c r="L42" s="226"/>
      <c r="N42" s="476">
        <v>26</v>
      </c>
      <c r="O42" s="469" t="str">
        <f>IF($N42&gt;Q!$O$8,"",VLOOKUP($B42,Q!$J$9:$AI$10,6,FALSE))</f>
        <v/>
      </c>
      <c r="P42" s="469" t="str">
        <f>IF($N42&gt;Q!$O$8,"",VLOOKUP($B42,Q!$J$9:$AI$10,13,FALSE))</f>
        <v/>
      </c>
      <c r="Q42" s="469" t="str">
        <f>IF($N42&gt;Q!$O$8,"",VLOOKUP($B42,Q!$J$9:$AI$10,17,FALSE))</f>
        <v/>
      </c>
      <c r="R42" s="470" t="str">
        <f>IF($N42&gt;Q!$O$8,"",VLOOKUP($B42,Q!$J$9:$AI$10,18,FALSE))</f>
        <v/>
      </c>
      <c r="S42" s="469" t="str">
        <f>IF($N42&gt;Q!$O$8,"",VLOOKUP($B42,Q!$J$9:$AI$10,19,FALSE))</f>
        <v/>
      </c>
      <c r="T42" s="471" t="str">
        <f>IF($N42&gt;Q!$O$8,"",VLOOKUP($B42,Q!$J$9:$AI$10,20,FALSE))</f>
        <v/>
      </c>
      <c r="U42" s="470">
        <f t="shared" si="1"/>
        <v>0</v>
      </c>
      <c r="V42" s="481" t="str">
        <f>IF($N42&gt;Q!$O$8,"",VLOOKUP($B42,Q!$J$9:$AI$10,24,FALSE))</f>
        <v/>
      </c>
      <c r="W42" s="481" t="str">
        <f>IF($N42&gt;Q!$O$8,"",VLOOKUP($B42,Q!$J$9:$AI$10,25,FALSE))</f>
        <v/>
      </c>
      <c r="X42" s="226"/>
      <c r="Z42" s="476">
        <v>26</v>
      </c>
      <c r="AA42" s="469" t="str">
        <f>IF($Z42&gt;P!$O$8,"",VLOOKUP($Z42,P!$J$9:$AF$10,6,FALSE))</f>
        <v/>
      </c>
      <c r="AB42" s="469" t="str">
        <f>IF($Z42&gt;P!$O$8,"",VLOOKUP($Z42,P!$J$9:$AF$10,13,FALSE))</f>
        <v/>
      </c>
      <c r="AC42" s="469" t="str">
        <f>IF($Z42&gt;P!$O$8,"",VLOOKUP($Z42,P!$J$9:$AF$10,16,FALSE))</f>
        <v/>
      </c>
      <c r="AD42" s="470" t="str">
        <f>IF($Z42&gt;P!$O$8,"",VLOOKUP($Z42,P!$J$9:$AF$10,17,FALSE))</f>
        <v/>
      </c>
      <c r="AE42" s="469" t="str">
        <f>IF($Z42&gt;P!$O$8,"",VLOOKUP($Z42,P!$J$9:$AF$10,15,FALSE))</f>
        <v/>
      </c>
      <c r="AF42" s="471" t="str">
        <f>IF($Z42&gt;P!$O$8,"",VLOOKUP($Z42,P!$J$9:$AF$10,18,FALSE))</f>
        <v/>
      </c>
      <c r="AG42" s="482">
        <f t="shared" si="2"/>
        <v>0</v>
      </c>
      <c r="AH42" s="469" t="str">
        <f>IF($Z42&gt;P!$O$8,"",VLOOKUP($Z42,P!$J$9:$AF$10,21,FALSE))</f>
        <v/>
      </c>
      <c r="AI42" s="483" t="str">
        <f>IF($Z42&gt;P!$O$8,"",VLOOKUP($Z42,P!$J$9:$AF$10,22,FALSE))</f>
        <v/>
      </c>
      <c r="AJ42" s="226"/>
      <c r="AL42" s="476">
        <v>26</v>
      </c>
      <c r="AM42" s="469" t="str">
        <f>IF($AL42&gt;S!$O$8,"",VLOOKUP($AL42,S!$J$9:$AF$10,6,FALSE))</f>
        <v/>
      </c>
      <c r="AN42" s="469" t="str">
        <f>IF($AL42&gt;S!$O$8,"",VLOOKUP($AL42,S!$J$9:$AF$10,13,FALSE))</f>
        <v/>
      </c>
      <c r="AO42" s="469" t="str">
        <f>IF($AL42&gt;S!$O$8,"",VLOOKUP($AL42,S!$J$9:$AF$10,16,FALSE))</f>
        <v/>
      </c>
      <c r="AP42" s="470" t="str">
        <f>IF($AL42&gt;S!$O$8,"",VLOOKUP($AL42,S!$J$9:$AF$10,18,FALSE))</f>
        <v/>
      </c>
      <c r="AQ42" s="469" t="str">
        <f>IF($AL42&gt;S!$O$8,"",VLOOKUP($AL42,S!$J$9:$AF$10,19,FALSE))</f>
        <v/>
      </c>
      <c r="AR42" s="483" t="str">
        <f>IF($AL42&gt;S!$O$8,"",VLOOKUP($AL42,S!$J$9:$AF$10,20,FALSE))</f>
        <v/>
      </c>
      <c r="AS42" s="469" t="str">
        <f>IF($AL42&gt;S!$O$8,"",VLOOKUP($AL42,S!$J$9:$AF$10,22,FALSE))</f>
        <v/>
      </c>
      <c r="AT42" s="469" t="str">
        <f>IF($AL42&gt;S!$O$8,"",VLOOKUP($AL42,S!$J$9:$AF$10,23,FALSE))</f>
        <v/>
      </c>
      <c r="AU42" s="226"/>
    </row>
    <row r="43" spans="2:47" x14ac:dyDescent="0.2">
      <c r="B43" s="476">
        <v>27</v>
      </c>
      <c r="C43" s="469" t="str">
        <f>IF($B43&gt;O!$L$8,"",VLOOKUP($B43,O!$I$9:$AJ$10,4,FALSE))</f>
        <v/>
      </c>
      <c r="D43" s="467" t="str">
        <f>IF($B43&gt;O!$L$8,"",VLOOKUP($B43,O!$I$9:$AJ$10,7,FALSE))</f>
        <v/>
      </c>
      <c r="E43" s="468" t="str">
        <f>IF($D43="","",VLOOKUP(LEFT($D43,LEN($D43)-4),'C'!$P$9:$AP$10,10,FALSE))</f>
        <v/>
      </c>
      <c r="F43" s="469" t="str">
        <f>IF($B43&gt;O!$L$8,"",VLOOKUP($B43,O!$I$9:$AJ$10,17,FALSE))</f>
        <v/>
      </c>
      <c r="G43" s="470">
        <f>IF($B43&gt;O!$L$8,0,VLOOKUP($B43,O!$I$9:$AJ$10,19,FALSE))</f>
        <v>0</v>
      </c>
      <c r="H43" s="469" t="str">
        <f>IF($B43&gt;O!$L$8,"",VLOOKUP($B43,O!$I$9:$AJ$10,20,FALSE))</f>
        <v/>
      </c>
      <c r="I43" s="471">
        <f>IF($B43&gt;O!$L$8,0,VLOOKUP($B43,O!$I$9:$AJ$10,21,FALSE))</f>
        <v>0</v>
      </c>
      <c r="J43" s="470">
        <f t="shared" si="0"/>
        <v>0</v>
      </c>
      <c r="K43" s="469" t="str">
        <f>IF($B43&gt;O!$L$8,"",VLOOKUP($B43,O!$I$9:$AJ$10,27,FALSE))</f>
        <v/>
      </c>
      <c r="L43" s="226"/>
      <c r="N43" s="476">
        <v>27</v>
      </c>
      <c r="O43" s="469" t="str">
        <f>IF($N43&gt;Q!$O$8,"",VLOOKUP($B43,Q!$J$9:$AI$10,6,FALSE))</f>
        <v/>
      </c>
      <c r="P43" s="469" t="str">
        <f>IF($N43&gt;Q!$O$8,"",VLOOKUP($B43,Q!$J$9:$AI$10,13,FALSE))</f>
        <v/>
      </c>
      <c r="Q43" s="469" t="str">
        <f>IF($N43&gt;Q!$O$8,"",VLOOKUP($B43,Q!$J$9:$AI$10,17,FALSE))</f>
        <v/>
      </c>
      <c r="R43" s="470" t="str">
        <f>IF($N43&gt;Q!$O$8,"",VLOOKUP($B43,Q!$J$9:$AI$10,18,FALSE))</f>
        <v/>
      </c>
      <c r="S43" s="469" t="str">
        <f>IF($N43&gt;Q!$O$8,"",VLOOKUP($B43,Q!$J$9:$AI$10,19,FALSE))</f>
        <v/>
      </c>
      <c r="T43" s="471" t="str">
        <f>IF($N43&gt;Q!$O$8,"",VLOOKUP($B43,Q!$J$9:$AI$10,20,FALSE))</f>
        <v/>
      </c>
      <c r="U43" s="470">
        <f t="shared" si="1"/>
        <v>0</v>
      </c>
      <c r="V43" s="481" t="str">
        <f>IF($N43&gt;Q!$O$8,"",VLOOKUP($B43,Q!$J$9:$AI$10,24,FALSE))</f>
        <v/>
      </c>
      <c r="W43" s="481" t="str">
        <f>IF($N43&gt;Q!$O$8,"",VLOOKUP($B43,Q!$J$9:$AI$10,25,FALSE))</f>
        <v/>
      </c>
      <c r="X43" s="226"/>
      <c r="Z43" s="476">
        <v>27</v>
      </c>
      <c r="AA43" s="469" t="str">
        <f>IF($Z43&gt;P!$O$8,"",VLOOKUP($Z43,P!$J$9:$AF$10,6,FALSE))</f>
        <v/>
      </c>
      <c r="AB43" s="469" t="str">
        <f>IF($Z43&gt;P!$O$8,"",VLOOKUP($Z43,P!$J$9:$AF$10,13,FALSE))</f>
        <v/>
      </c>
      <c r="AC43" s="469" t="str">
        <f>IF($Z43&gt;P!$O$8,"",VLOOKUP($Z43,P!$J$9:$AF$10,16,FALSE))</f>
        <v/>
      </c>
      <c r="AD43" s="470" t="str">
        <f>IF($Z43&gt;P!$O$8,"",VLOOKUP($Z43,P!$J$9:$AF$10,17,FALSE))</f>
        <v/>
      </c>
      <c r="AE43" s="469" t="str">
        <f>IF($Z43&gt;P!$O$8,"",VLOOKUP($Z43,P!$J$9:$AF$10,15,FALSE))</f>
        <v/>
      </c>
      <c r="AF43" s="471" t="str">
        <f>IF($Z43&gt;P!$O$8,"",VLOOKUP($Z43,P!$J$9:$AF$10,18,FALSE))</f>
        <v/>
      </c>
      <c r="AG43" s="482">
        <f t="shared" si="2"/>
        <v>0</v>
      </c>
      <c r="AH43" s="469" t="str">
        <f>IF($Z43&gt;P!$O$8,"",VLOOKUP($Z43,P!$J$9:$AF$10,21,FALSE))</f>
        <v/>
      </c>
      <c r="AI43" s="483" t="str">
        <f>IF($Z43&gt;P!$O$8,"",VLOOKUP($Z43,P!$J$9:$AF$10,22,FALSE))</f>
        <v/>
      </c>
      <c r="AJ43" s="226"/>
      <c r="AL43" s="476">
        <v>27</v>
      </c>
      <c r="AM43" s="469" t="str">
        <f>IF($AL43&gt;S!$O$8,"",VLOOKUP($AL43,S!$J$9:$AF$10,6,FALSE))</f>
        <v/>
      </c>
      <c r="AN43" s="469" t="str">
        <f>IF($AL43&gt;S!$O$8,"",VLOOKUP($AL43,S!$J$9:$AF$10,13,FALSE))</f>
        <v/>
      </c>
      <c r="AO43" s="469" t="str">
        <f>IF($AL43&gt;S!$O$8,"",VLOOKUP($AL43,S!$J$9:$AF$10,16,FALSE))</f>
        <v/>
      </c>
      <c r="AP43" s="470" t="str">
        <f>IF($AL43&gt;S!$O$8,"",VLOOKUP($AL43,S!$J$9:$AF$10,18,FALSE))</f>
        <v/>
      </c>
      <c r="AQ43" s="469" t="str">
        <f>IF($AL43&gt;S!$O$8,"",VLOOKUP($AL43,S!$J$9:$AF$10,19,FALSE))</f>
        <v/>
      </c>
      <c r="AR43" s="483" t="str">
        <f>IF($AL43&gt;S!$O$8,"",VLOOKUP($AL43,S!$J$9:$AF$10,20,FALSE))</f>
        <v/>
      </c>
      <c r="AS43" s="469" t="str">
        <f>IF($AL43&gt;S!$O$8,"",VLOOKUP($AL43,S!$J$9:$AF$10,22,FALSE))</f>
        <v/>
      </c>
      <c r="AT43" s="469" t="str">
        <f>IF($AL43&gt;S!$O$8,"",VLOOKUP($AL43,S!$J$9:$AF$10,23,FALSE))</f>
        <v/>
      </c>
      <c r="AU43" s="226"/>
    </row>
    <row r="44" spans="2:47" x14ac:dyDescent="0.2">
      <c r="B44" s="476">
        <v>28</v>
      </c>
      <c r="C44" s="469" t="str">
        <f>IF($B44&gt;O!$L$8,"",VLOOKUP($B44,O!$I$9:$AJ$10,4,FALSE))</f>
        <v/>
      </c>
      <c r="D44" s="467" t="str">
        <f>IF($B44&gt;O!$L$8,"",VLOOKUP($B44,O!$I$9:$AJ$10,7,FALSE))</f>
        <v/>
      </c>
      <c r="E44" s="468" t="str">
        <f>IF($D44="","",VLOOKUP(LEFT($D44,LEN($D44)-4),'C'!$P$9:$AP$10,10,FALSE))</f>
        <v/>
      </c>
      <c r="F44" s="469" t="str">
        <f>IF($B44&gt;O!$L$8,"",VLOOKUP($B44,O!$I$9:$AJ$10,17,FALSE))</f>
        <v/>
      </c>
      <c r="G44" s="470">
        <f>IF($B44&gt;O!$L$8,0,VLOOKUP($B44,O!$I$9:$AJ$10,19,FALSE))</f>
        <v>0</v>
      </c>
      <c r="H44" s="469" t="str">
        <f>IF($B44&gt;O!$L$8,"",VLOOKUP($B44,O!$I$9:$AJ$10,20,FALSE))</f>
        <v/>
      </c>
      <c r="I44" s="471">
        <f>IF($B44&gt;O!$L$8,0,VLOOKUP($B44,O!$I$9:$AJ$10,21,FALSE))</f>
        <v>0</v>
      </c>
      <c r="J44" s="470">
        <f t="shared" si="0"/>
        <v>0</v>
      </c>
      <c r="K44" s="469" t="str">
        <f>IF($B44&gt;O!$L$8,"",VLOOKUP($B44,O!$I$9:$AJ$10,27,FALSE))</f>
        <v/>
      </c>
      <c r="L44" s="226"/>
      <c r="N44" s="476">
        <v>28</v>
      </c>
      <c r="O44" s="469" t="str">
        <f>IF($N44&gt;Q!$O$8,"",VLOOKUP($B44,Q!$J$9:$AI$10,6,FALSE))</f>
        <v/>
      </c>
      <c r="P44" s="469" t="str">
        <f>IF($N44&gt;Q!$O$8,"",VLOOKUP($B44,Q!$J$9:$AI$10,13,FALSE))</f>
        <v/>
      </c>
      <c r="Q44" s="469" t="str">
        <f>IF($N44&gt;Q!$O$8,"",VLOOKUP($B44,Q!$J$9:$AI$10,17,FALSE))</f>
        <v/>
      </c>
      <c r="R44" s="470" t="str">
        <f>IF($N44&gt;Q!$O$8,"",VLOOKUP($B44,Q!$J$9:$AI$10,18,FALSE))</f>
        <v/>
      </c>
      <c r="S44" s="469" t="str">
        <f>IF($N44&gt;Q!$O$8,"",VLOOKUP($B44,Q!$J$9:$AI$10,19,FALSE))</f>
        <v/>
      </c>
      <c r="T44" s="471" t="str">
        <f>IF($N44&gt;Q!$O$8,"",VLOOKUP($B44,Q!$J$9:$AI$10,20,FALSE))</f>
        <v/>
      </c>
      <c r="U44" s="470">
        <f t="shared" si="1"/>
        <v>0</v>
      </c>
      <c r="V44" s="481" t="str">
        <f>IF($N44&gt;Q!$O$8,"",VLOOKUP($B44,Q!$J$9:$AI$10,24,FALSE))</f>
        <v/>
      </c>
      <c r="W44" s="481" t="str">
        <f>IF($N44&gt;Q!$O$8,"",VLOOKUP($B44,Q!$J$9:$AI$10,25,FALSE))</f>
        <v/>
      </c>
      <c r="X44" s="226"/>
      <c r="Z44" s="476">
        <v>28</v>
      </c>
      <c r="AA44" s="469" t="str">
        <f>IF($Z44&gt;P!$O$8,"",VLOOKUP($Z44,P!$J$9:$AF$10,6,FALSE))</f>
        <v/>
      </c>
      <c r="AB44" s="469" t="str">
        <f>IF($Z44&gt;P!$O$8,"",VLOOKUP($Z44,P!$J$9:$AF$10,13,FALSE))</f>
        <v/>
      </c>
      <c r="AC44" s="469" t="str">
        <f>IF($Z44&gt;P!$O$8,"",VLOOKUP($Z44,P!$J$9:$AF$10,16,FALSE))</f>
        <v/>
      </c>
      <c r="AD44" s="470" t="str">
        <f>IF($Z44&gt;P!$O$8,"",VLOOKUP($Z44,P!$J$9:$AF$10,17,FALSE))</f>
        <v/>
      </c>
      <c r="AE44" s="469" t="str">
        <f>IF($Z44&gt;P!$O$8,"",VLOOKUP($Z44,P!$J$9:$AF$10,15,FALSE))</f>
        <v/>
      </c>
      <c r="AF44" s="471" t="str">
        <f>IF($Z44&gt;P!$O$8,"",VLOOKUP($Z44,P!$J$9:$AF$10,18,FALSE))</f>
        <v/>
      </c>
      <c r="AG44" s="482">
        <f t="shared" si="2"/>
        <v>0</v>
      </c>
      <c r="AH44" s="469" t="str">
        <f>IF($Z44&gt;P!$O$8,"",VLOOKUP($Z44,P!$J$9:$AF$10,21,FALSE))</f>
        <v/>
      </c>
      <c r="AI44" s="483" t="str">
        <f>IF($Z44&gt;P!$O$8,"",VLOOKUP($Z44,P!$J$9:$AF$10,22,FALSE))</f>
        <v/>
      </c>
      <c r="AJ44" s="226"/>
      <c r="AL44" s="476">
        <v>28</v>
      </c>
      <c r="AM44" s="469" t="str">
        <f>IF($AL44&gt;S!$O$8,"",VLOOKUP($AL44,S!$J$9:$AF$10,6,FALSE))</f>
        <v/>
      </c>
      <c r="AN44" s="469" t="str">
        <f>IF($AL44&gt;S!$O$8,"",VLOOKUP($AL44,S!$J$9:$AF$10,13,FALSE))</f>
        <v/>
      </c>
      <c r="AO44" s="469" t="str">
        <f>IF($AL44&gt;S!$O$8,"",VLOOKUP($AL44,S!$J$9:$AF$10,16,FALSE))</f>
        <v/>
      </c>
      <c r="AP44" s="470" t="str">
        <f>IF($AL44&gt;S!$O$8,"",VLOOKUP($AL44,S!$J$9:$AF$10,18,FALSE))</f>
        <v/>
      </c>
      <c r="AQ44" s="469" t="str">
        <f>IF($AL44&gt;S!$O$8,"",VLOOKUP($AL44,S!$J$9:$AF$10,19,FALSE))</f>
        <v/>
      </c>
      <c r="AR44" s="483" t="str">
        <f>IF($AL44&gt;S!$O$8,"",VLOOKUP($AL44,S!$J$9:$AF$10,20,FALSE))</f>
        <v/>
      </c>
      <c r="AS44" s="469" t="str">
        <f>IF($AL44&gt;S!$O$8,"",VLOOKUP($AL44,S!$J$9:$AF$10,22,FALSE))</f>
        <v/>
      </c>
      <c r="AT44" s="469" t="str">
        <f>IF($AL44&gt;S!$O$8,"",VLOOKUP($AL44,S!$J$9:$AF$10,23,FALSE))</f>
        <v/>
      </c>
      <c r="AU44" s="226"/>
    </row>
    <row r="45" spans="2:47" x14ac:dyDescent="0.2">
      <c r="B45" s="476">
        <v>29</v>
      </c>
      <c r="C45" s="469" t="str">
        <f>IF($B45&gt;O!$L$8,"",VLOOKUP($B45,O!$I$9:$AJ$10,4,FALSE))</f>
        <v/>
      </c>
      <c r="D45" s="467" t="str">
        <f>IF($B45&gt;O!$L$8,"",VLOOKUP($B45,O!$I$9:$AJ$10,7,FALSE))</f>
        <v/>
      </c>
      <c r="E45" s="468" t="str">
        <f>IF($D45="","",VLOOKUP(LEFT($D45,LEN($D45)-4),'C'!$P$9:$AP$10,10,FALSE))</f>
        <v/>
      </c>
      <c r="F45" s="469" t="str">
        <f>IF($B45&gt;O!$L$8,"",VLOOKUP($B45,O!$I$9:$AJ$10,17,FALSE))</f>
        <v/>
      </c>
      <c r="G45" s="470">
        <f>IF($B45&gt;O!$L$8,0,VLOOKUP($B45,O!$I$9:$AJ$10,19,FALSE))</f>
        <v>0</v>
      </c>
      <c r="H45" s="469" t="str">
        <f>IF($B45&gt;O!$L$8,"",VLOOKUP($B45,O!$I$9:$AJ$10,20,FALSE))</f>
        <v/>
      </c>
      <c r="I45" s="471">
        <f>IF($B45&gt;O!$L$8,0,VLOOKUP($B45,O!$I$9:$AJ$10,21,FALSE))</f>
        <v>0</v>
      </c>
      <c r="J45" s="470">
        <f t="shared" si="0"/>
        <v>0</v>
      </c>
      <c r="K45" s="469" t="str">
        <f>IF($B45&gt;O!$L$8,"",VLOOKUP($B45,O!$I$9:$AJ$10,27,FALSE))</f>
        <v/>
      </c>
      <c r="L45" s="226"/>
      <c r="N45" s="476">
        <v>29</v>
      </c>
      <c r="O45" s="469" t="str">
        <f>IF($N45&gt;Q!$O$8,"",VLOOKUP($B45,Q!$J$9:$AI$10,6,FALSE))</f>
        <v/>
      </c>
      <c r="P45" s="469" t="str">
        <f>IF($N45&gt;Q!$O$8,"",VLOOKUP($B45,Q!$J$9:$AI$10,13,FALSE))</f>
        <v/>
      </c>
      <c r="Q45" s="469" t="str">
        <f>IF($N45&gt;Q!$O$8,"",VLOOKUP($B45,Q!$J$9:$AI$10,17,FALSE))</f>
        <v/>
      </c>
      <c r="R45" s="470" t="str">
        <f>IF($N45&gt;Q!$O$8,"",VLOOKUP($B45,Q!$J$9:$AI$10,18,FALSE))</f>
        <v/>
      </c>
      <c r="S45" s="469" t="str">
        <f>IF($N45&gt;Q!$O$8,"",VLOOKUP($B45,Q!$J$9:$AI$10,19,FALSE))</f>
        <v/>
      </c>
      <c r="T45" s="471" t="str">
        <f>IF($N45&gt;Q!$O$8,"",VLOOKUP($B45,Q!$J$9:$AI$10,20,FALSE))</f>
        <v/>
      </c>
      <c r="U45" s="470">
        <f t="shared" si="1"/>
        <v>0</v>
      </c>
      <c r="V45" s="481" t="str">
        <f>IF($N45&gt;Q!$O$8,"",VLOOKUP($B45,Q!$J$9:$AI$10,24,FALSE))</f>
        <v/>
      </c>
      <c r="W45" s="481" t="str">
        <f>IF($N45&gt;Q!$O$8,"",VLOOKUP($B45,Q!$J$9:$AI$10,25,FALSE))</f>
        <v/>
      </c>
      <c r="X45" s="226"/>
      <c r="Z45" s="476">
        <v>29</v>
      </c>
      <c r="AA45" s="469" t="str">
        <f>IF($Z45&gt;P!$O$8,"",VLOOKUP($Z45,P!$J$9:$AF$10,6,FALSE))</f>
        <v/>
      </c>
      <c r="AB45" s="469" t="str">
        <f>IF($Z45&gt;P!$O$8,"",VLOOKUP($Z45,P!$J$9:$AF$10,13,FALSE))</f>
        <v/>
      </c>
      <c r="AC45" s="469" t="str">
        <f>IF($Z45&gt;P!$O$8,"",VLOOKUP($Z45,P!$J$9:$AF$10,16,FALSE))</f>
        <v/>
      </c>
      <c r="AD45" s="470" t="str">
        <f>IF($Z45&gt;P!$O$8,"",VLOOKUP($Z45,P!$J$9:$AF$10,17,FALSE))</f>
        <v/>
      </c>
      <c r="AE45" s="469" t="str">
        <f>IF($Z45&gt;P!$O$8,"",VLOOKUP($Z45,P!$J$9:$AF$10,15,FALSE))</f>
        <v/>
      </c>
      <c r="AF45" s="471" t="str">
        <f>IF($Z45&gt;P!$O$8,"",VLOOKUP($Z45,P!$J$9:$AF$10,18,FALSE))</f>
        <v/>
      </c>
      <c r="AG45" s="482">
        <f t="shared" si="2"/>
        <v>0</v>
      </c>
      <c r="AH45" s="469" t="str">
        <f>IF($Z45&gt;P!$O$8,"",VLOOKUP($Z45,P!$J$9:$AF$10,21,FALSE))</f>
        <v/>
      </c>
      <c r="AI45" s="483" t="str">
        <f>IF($Z45&gt;P!$O$8,"",VLOOKUP($Z45,P!$J$9:$AF$10,22,FALSE))</f>
        <v/>
      </c>
      <c r="AJ45" s="226"/>
      <c r="AL45" s="476">
        <v>29</v>
      </c>
      <c r="AM45" s="469" t="str">
        <f>IF($AL45&gt;S!$O$8,"",VLOOKUP($AL45,S!$J$9:$AF$10,6,FALSE))</f>
        <v/>
      </c>
      <c r="AN45" s="469" t="str">
        <f>IF($AL45&gt;S!$O$8,"",VLOOKUP($AL45,S!$J$9:$AF$10,13,FALSE))</f>
        <v/>
      </c>
      <c r="AO45" s="469" t="str">
        <f>IF($AL45&gt;S!$O$8,"",VLOOKUP($AL45,S!$J$9:$AF$10,16,FALSE))</f>
        <v/>
      </c>
      <c r="AP45" s="470" t="str">
        <f>IF($AL45&gt;S!$O$8,"",VLOOKUP($AL45,S!$J$9:$AF$10,18,FALSE))</f>
        <v/>
      </c>
      <c r="AQ45" s="469" t="str">
        <f>IF($AL45&gt;S!$O$8,"",VLOOKUP($AL45,S!$J$9:$AF$10,19,FALSE))</f>
        <v/>
      </c>
      <c r="AR45" s="483" t="str">
        <f>IF($AL45&gt;S!$O$8,"",VLOOKUP($AL45,S!$J$9:$AF$10,20,FALSE))</f>
        <v/>
      </c>
      <c r="AS45" s="469" t="str">
        <f>IF($AL45&gt;S!$O$8,"",VLOOKUP($AL45,S!$J$9:$AF$10,22,FALSE))</f>
        <v/>
      </c>
      <c r="AT45" s="469" t="str">
        <f>IF($AL45&gt;S!$O$8,"",VLOOKUP($AL45,S!$J$9:$AF$10,23,FALSE))</f>
        <v/>
      </c>
      <c r="AU45" s="226"/>
    </row>
    <row r="46" spans="2:47" x14ac:dyDescent="0.2">
      <c r="B46" s="476">
        <v>30</v>
      </c>
      <c r="C46" s="469" t="str">
        <f>IF($B46&gt;O!$L$8,"",VLOOKUP($B46,O!$I$9:$AJ$10,4,FALSE))</f>
        <v/>
      </c>
      <c r="D46" s="467" t="str">
        <f>IF($B46&gt;O!$L$8,"",VLOOKUP($B46,O!$I$9:$AJ$10,7,FALSE))</f>
        <v/>
      </c>
      <c r="E46" s="468" t="str">
        <f>IF($D46="","",VLOOKUP(LEFT($D46,LEN($D46)-4),'C'!$P$9:$AP$10,10,FALSE))</f>
        <v/>
      </c>
      <c r="F46" s="469" t="str">
        <f>IF($B46&gt;O!$L$8,"",VLOOKUP($B46,O!$I$9:$AJ$10,17,FALSE))</f>
        <v/>
      </c>
      <c r="G46" s="470">
        <f>IF($B46&gt;O!$L$8,0,VLOOKUP($B46,O!$I$9:$AJ$10,19,FALSE))</f>
        <v>0</v>
      </c>
      <c r="H46" s="469" t="str">
        <f>IF($B46&gt;O!$L$8,"",VLOOKUP($B46,O!$I$9:$AJ$10,20,FALSE))</f>
        <v/>
      </c>
      <c r="I46" s="471">
        <f>IF($B46&gt;O!$L$8,0,VLOOKUP($B46,O!$I$9:$AJ$10,21,FALSE))</f>
        <v>0</v>
      </c>
      <c r="J46" s="470">
        <f t="shared" si="0"/>
        <v>0</v>
      </c>
      <c r="K46" s="469" t="str">
        <f>IF($B46&gt;O!$L$8,"",VLOOKUP($B46,O!$I$9:$AJ$10,27,FALSE))</f>
        <v/>
      </c>
      <c r="L46" s="226"/>
      <c r="N46" s="476">
        <v>30</v>
      </c>
      <c r="O46" s="469" t="str">
        <f>IF($N46&gt;Q!$O$8,"",VLOOKUP($B46,Q!$J$9:$AI$10,6,FALSE))</f>
        <v/>
      </c>
      <c r="P46" s="469" t="str">
        <f>IF($N46&gt;Q!$O$8,"",VLOOKUP($B46,Q!$J$9:$AI$10,13,FALSE))</f>
        <v/>
      </c>
      <c r="Q46" s="469" t="str">
        <f>IF($N46&gt;Q!$O$8,"",VLOOKUP($B46,Q!$J$9:$AI$10,17,FALSE))</f>
        <v/>
      </c>
      <c r="R46" s="470" t="str">
        <f>IF($N46&gt;Q!$O$8,"",VLOOKUP($B46,Q!$J$9:$AI$10,18,FALSE))</f>
        <v/>
      </c>
      <c r="S46" s="469" t="str">
        <f>IF($N46&gt;Q!$O$8,"",VLOOKUP($B46,Q!$J$9:$AI$10,19,FALSE))</f>
        <v/>
      </c>
      <c r="T46" s="471" t="str">
        <f>IF($N46&gt;Q!$O$8,"",VLOOKUP($B46,Q!$J$9:$AI$10,20,FALSE))</f>
        <v/>
      </c>
      <c r="U46" s="470">
        <f t="shared" si="1"/>
        <v>0</v>
      </c>
      <c r="V46" s="481" t="str">
        <f>IF($N46&gt;Q!$O$8,"",VLOOKUP($B46,Q!$J$9:$AI$10,24,FALSE))</f>
        <v/>
      </c>
      <c r="W46" s="481" t="str">
        <f>IF($N46&gt;Q!$O$8,"",VLOOKUP($B46,Q!$J$9:$AI$10,25,FALSE))</f>
        <v/>
      </c>
      <c r="X46" s="226"/>
      <c r="Z46" s="476">
        <v>30</v>
      </c>
      <c r="AA46" s="469" t="str">
        <f>IF($Z46&gt;P!$O$8,"",VLOOKUP($Z46,P!$J$9:$AF$10,6,FALSE))</f>
        <v/>
      </c>
      <c r="AB46" s="469" t="str">
        <f>IF($Z46&gt;P!$O$8,"",VLOOKUP($Z46,P!$J$9:$AF$10,13,FALSE))</f>
        <v/>
      </c>
      <c r="AC46" s="469" t="str">
        <f>IF($Z46&gt;P!$O$8,"",VLOOKUP($Z46,P!$J$9:$AF$10,16,FALSE))</f>
        <v/>
      </c>
      <c r="AD46" s="470" t="str">
        <f>IF($Z46&gt;P!$O$8,"",VLOOKUP($Z46,P!$J$9:$AF$10,17,FALSE))</f>
        <v/>
      </c>
      <c r="AE46" s="469" t="str">
        <f>IF($Z46&gt;P!$O$8,"",VLOOKUP($Z46,P!$J$9:$AF$10,15,FALSE))</f>
        <v/>
      </c>
      <c r="AF46" s="471" t="str">
        <f>IF($Z46&gt;P!$O$8,"",VLOOKUP($Z46,P!$J$9:$AF$10,18,FALSE))</f>
        <v/>
      </c>
      <c r="AG46" s="482">
        <f t="shared" si="2"/>
        <v>0</v>
      </c>
      <c r="AH46" s="469" t="str">
        <f>IF($Z46&gt;P!$O$8,"",VLOOKUP($Z46,P!$J$9:$AF$10,21,FALSE))</f>
        <v/>
      </c>
      <c r="AI46" s="483" t="str">
        <f>IF($Z46&gt;P!$O$8,"",VLOOKUP($Z46,P!$J$9:$AF$10,22,FALSE))</f>
        <v/>
      </c>
      <c r="AJ46" s="226"/>
      <c r="AL46" s="476">
        <v>30</v>
      </c>
      <c r="AM46" s="469" t="str">
        <f>IF($AL46&gt;S!$O$8,"",VLOOKUP($AL46,S!$J$9:$AF$10,6,FALSE))</f>
        <v/>
      </c>
      <c r="AN46" s="469" t="str">
        <f>IF($AL46&gt;S!$O$8,"",VLOOKUP($AL46,S!$J$9:$AF$10,13,FALSE))</f>
        <v/>
      </c>
      <c r="AO46" s="469" t="str">
        <f>IF($AL46&gt;S!$O$8,"",VLOOKUP($AL46,S!$J$9:$AF$10,16,FALSE))</f>
        <v/>
      </c>
      <c r="AP46" s="470" t="str">
        <f>IF($AL46&gt;S!$O$8,"",VLOOKUP($AL46,S!$J$9:$AF$10,18,FALSE))</f>
        <v/>
      </c>
      <c r="AQ46" s="469" t="str">
        <f>IF($AL46&gt;S!$O$8,"",VLOOKUP($AL46,S!$J$9:$AF$10,19,FALSE))</f>
        <v/>
      </c>
      <c r="AR46" s="483" t="str">
        <f>IF($AL46&gt;S!$O$8,"",VLOOKUP($AL46,S!$J$9:$AF$10,20,FALSE))</f>
        <v/>
      </c>
      <c r="AS46" s="469" t="str">
        <f>IF($AL46&gt;S!$O$8,"",VLOOKUP($AL46,S!$J$9:$AF$10,22,FALSE))</f>
        <v/>
      </c>
      <c r="AT46" s="469" t="str">
        <f>IF($AL46&gt;S!$O$8,"",VLOOKUP($AL46,S!$J$9:$AF$10,23,FALSE))</f>
        <v/>
      </c>
      <c r="AU46" s="226"/>
    </row>
    <row r="47" spans="2:47" x14ac:dyDescent="0.2">
      <c r="B47" s="476">
        <v>31</v>
      </c>
      <c r="C47" s="469" t="str">
        <f>IF($B47&gt;O!$L$8,"",VLOOKUP($B47,O!$I$9:$AJ$10,4,FALSE))</f>
        <v/>
      </c>
      <c r="D47" s="467" t="str">
        <f>IF($B47&gt;O!$L$8,"",VLOOKUP($B47,O!$I$9:$AJ$10,7,FALSE))</f>
        <v/>
      </c>
      <c r="E47" s="468" t="str">
        <f>IF($D47="","",VLOOKUP(LEFT($D47,LEN($D47)-4),'C'!$P$9:$AP$10,10,FALSE))</f>
        <v/>
      </c>
      <c r="F47" s="469" t="str">
        <f>IF($B47&gt;O!$L$8,"",VLOOKUP($B47,O!$I$9:$AJ$10,17,FALSE))</f>
        <v/>
      </c>
      <c r="G47" s="470">
        <f>IF($B47&gt;O!$L$8,0,VLOOKUP($B47,O!$I$9:$AJ$10,19,FALSE))</f>
        <v>0</v>
      </c>
      <c r="H47" s="469" t="str">
        <f>IF($B47&gt;O!$L$8,"",VLOOKUP($B47,O!$I$9:$AJ$10,20,FALSE))</f>
        <v/>
      </c>
      <c r="I47" s="471">
        <f>IF($B47&gt;O!$L$8,0,VLOOKUP($B47,O!$I$9:$AJ$10,21,FALSE))</f>
        <v>0</v>
      </c>
      <c r="J47" s="470">
        <f t="shared" si="0"/>
        <v>0</v>
      </c>
      <c r="K47" s="469" t="str">
        <f>IF($B47&gt;O!$L$8,"",VLOOKUP($B47,O!$I$9:$AJ$10,27,FALSE))</f>
        <v/>
      </c>
      <c r="L47" s="226"/>
      <c r="N47" s="476">
        <v>31</v>
      </c>
      <c r="O47" s="469" t="str">
        <f>IF($N47&gt;Q!$O$8,"",VLOOKUP($B47,Q!$J$9:$AI$10,6,FALSE))</f>
        <v/>
      </c>
      <c r="P47" s="469" t="str">
        <f>IF($N47&gt;Q!$O$8,"",VLOOKUP($B47,Q!$J$9:$AI$10,13,FALSE))</f>
        <v/>
      </c>
      <c r="Q47" s="469" t="str">
        <f>IF($N47&gt;Q!$O$8,"",VLOOKUP($B47,Q!$J$9:$AI$10,17,FALSE))</f>
        <v/>
      </c>
      <c r="R47" s="470" t="str">
        <f>IF($N47&gt;Q!$O$8,"",VLOOKUP($B47,Q!$J$9:$AI$10,18,FALSE))</f>
        <v/>
      </c>
      <c r="S47" s="469" t="str">
        <f>IF($N47&gt;Q!$O$8,"",VLOOKUP($B47,Q!$J$9:$AI$10,19,FALSE))</f>
        <v/>
      </c>
      <c r="T47" s="471" t="str">
        <f>IF($N47&gt;Q!$O$8,"",VLOOKUP($B47,Q!$J$9:$AI$10,20,FALSE))</f>
        <v/>
      </c>
      <c r="U47" s="470">
        <f t="shared" si="1"/>
        <v>0</v>
      </c>
      <c r="V47" s="481" t="str">
        <f>IF($N47&gt;Q!$O$8,"",VLOOKUP($B47,Q!$J$9:$AI$10,24,FALSE))</f>
        <v/>
      </c>
      <c r="W47" s="481" t="str">
        <f>IF($N47&gt;Q!$O$8,"",VLOOKUP($B47,Q!$J$9:$AI$10,25,FALSE))</f>
        <v/>
      </c>
      <c r="X47" s="226"/>
      <c r="Z47" s="476">
        <v>31</v>
      </c>
      <c r="AA47" s="469" t="str">
        <f>IF($Z47&gt;P!$O$8,"",VLOOKUP($Z47,P!$J$9:$AF$10,6,FALSE))</f>
        <v/>
      </c>
      <c r="AB47" s="469" t="str">
        <f>IF($Z47&gt;P!$O$8,"",VLOOKUP($Z47,P!$J$9:$AF$10,13,FALSE))</f>
        <v/>
      </c>
      <c r="AC47" s="469" t="str">
        <f>IF($Z47&gt;P!$O$8,"",VLOOKUP($Z47,P!$J$9:$AF$10,16,FALSE))</f>
        <v/>
      </c>
      <c r="AD47" s="470" t="str">
        <f>IF($Z47&gt;P!$O$8,"",VLOOKUP($Z47,P!$J$9:$AF$10,17,FALSE))</f>
        <v/>
      </c>
      <c r="AE47" s="469" t="str">
        <f>IF($Z47&gt;P!$O$8,"",VLOOKUP($Z47,P!$J$9:$AF$10,15,FALSE))</f>
        <v/>
      </c>
      <c r="AF47" s="471" t="str">
        <f>IF($Z47&gt;P!$O$8,"",VLOOKUP($Z47,P!$J$9:$AF$10,18,FALSE))</f>
        <v/>
      </c>
      <c r="AG47" s="482">
        <f t="shared" si="2"/>
        <v>0</v>
      </c>
      <c r="AH47" s="469" t="str">
        <f>IF($Z47&gt;P!$O$8,"",VLOOKUP($Z47,P!$J$9:$AF$10,21,FALSE))</f>
        <v/>
      </c>
      <c r="AI47" s="483" t="str">
        <f>IF($Z47&gt;P!$O$8,"",VLOOKUP($Z47,P!$J$9:$AF$10,22,FALSE))</f>
        <v/>
      </c>
      <c r="AJ47" s="226"/>
      <c r="AL47" s="476">
        <v>31</v>
      </c>
      <c r="AM47" s="469" t="str">
        <f>IF($AL47&gt;S!$O$8,"",VLOOKUP($AL47,S!$J$9:$AF$10,6,FALSE))</f>
        <v/>
      </c>
      <c r="AN47" s="469" t="str">
        <f>IF($AL47&gt;S!$O$8,"",VLOOKUP($AL47,S!$J$9:$AF$10,13,FALSE))</f>
        <v/>
      </c>
      <c r="AO47" s="469" t="str">
        <f>IF($AL47&gt;S!$O$8,"",VLOOKUP($AL47,S!$J$9:$AF$10,16,FALSE))</f>
        <v/>
      </c>
      <c r="AP47" s="470" t="str">
        <f>IF($AL47&gt;S!$O$8,"",VLOOKUP($AL47,S!$J$9:$AF$10,18,FALSE))</f>
        <v/>
      </c>
      <c r="AQ47" s="469" t="str">
        <f>IF($AL47&gt;S!$O$8,"",VLOOKUP($AL47,S!$J$9:$AF$10,19,FALSE))</f>
        <v/>
      </c>
      <c r="AR47" s="483" t="str">
        <f>IF($AL47&gt;S!$O$8,"",VLOOKUP($AL47,S!$J$9:$AF$10,20,FALSE))</f>
        <v/>
      </c>
      <c r="AS47" s="469" t="str">
        <f>IF($AL47&gt;S!$O$8,"",VLOOKUP($AL47,S!$J$9:$AF$10,22,FALSE))</f>
        <v/>
      </c>
      <c r="AT47" s="469" t="str">
        <f>IF($AL47&gt;S!$O$8,"",VLOOKUP($AL47,S!$J$9:$AF$10,23,FALSE))</f>
        <v/>
      </c>
      <c r="AU47" s="226"/>
    </row>
    <row r="48" spans="2:47" x14ac:dyDescent="0.2">
      <c r="B48" s="476">
        <v>32</v>
      </c>
      <c r="C48" s="469" t="str">
        <f>IF($B48&gt;O!$L$8,"",VLOOKUP($B48,O!$I$9:$AJ$10,4,FALSE))</f>
        <v/>
      </c>
      <c r="D48" s="467" t="str">
        <f>IF($B48&gt;O!$L$8,"",VLOOKUP($B48,O!$I$9:$AJ$10,7,FALSE))</f>
        <v/>
      </c>
      <c r="E48" s="468" t="str">
        <f>IF($D48="","",VLOOKUP(LEFT($D48,LEN($D48)-4),'C'!$P$9:$AP$10,10,FALSE))</f>
        <v/>
      </c>
      <c r="F48" s="469" t="str">
        <f>IF($B48&gt;O!$L$8,"",VLOOKUP($B48,O!$I$9:$AJ$10,17,FALSE))</f>
        <v/>
      </c>
      <c r="G48" s="470">
        <f>IF($B48&gt;O!$L$8,0,VLOOKUP($B48,O!$I$9:$AJ$10,19,FALSE))</f>
        <v>0</v>
      </c>
      <c r="H48" s="469" t="str">
        <f>IF($B48&gt;O!$L$8,"",VLOOKUP($B48,O!$I$9:$AJ$10,20,FALSE))</f>
        <v/>
      </c>
      <c r="I48" s="471">
        <f>IF($B48&gt;O!$L$8,0,VLOOKUP($B48,O!$I$9:$AJ$10,21,FALSE))</f>
        <v>0</v>
      </c>
      <c r="J48" s="470">
        <f t="shared" si="0"/>
        <v>0</v>
      </c>
      <c r="K48" s="469" t="str">
        <f>IF($B48&gt;O!$L$8,"",VLOOKUP($B48,O!$I$9:$AJ$10,27,FALSE))</f>
        <v/>
      </c>
      <c r="L48" s="226"/>
      <c r="N48" s="476">
        <v>32</v>
      </c>
      <c r="O48" s="469" t="str">
        <f>IF($N48&gt;Q!$O$8,"",VLOOKUP($B48,Q!$J$9:$AI$10,6,FALSE))</f>
        <v/>
      </c>
      <c r="P48" s="469" t="str">
        <f>IF($N48&gt;Q!$O$8,"",VLOOKUP($B48,Q!$J$9:$AI$10,13,FALSE))</f>
        <v/>
      </c>
      <c r="Q48" s="469" t="str">
        <f>IF($N48&gt;Q!$O$8,"",VLOOKUP($B48,Q!$J$9:$AI$10,17,FALSE))</f>
        <v/>
      </c>
      <c r="R48" s="470" t="str">
        <f>IF($N48&gt;Q!$O$8,"",VLOOKUP($B48,Q!$J$9:$AI$10,18,FALSE))</f>
        <v/>
      </c>
      <c r="S48" s="469" t="str">
        <f>IF($N48&gt;Q!$O$8,"",VLOOKUP($B48,Q!$J$9:$AI$10,19,FALSE))</f>
        <v/>
      </c>
      <c r="T48" s="471" t="str">
        <f>IF($N48&gt;Q!$O$8,"",VLOOKUP($B48,Q!$J$9:$AI$10,20,FALSE))</f>
        <v/>
      </c>
      <c r="U48" s="470">
        <f t="shared" si="1"/>
        <v>0</v>
      </c>
      <c r="V48" s="481" t="str">
        <f>IF($N48&gt;Q!$O$8,"",VLOOKUP($B48,Q!$J$9:$AI$10,24,FALSE))</f>
        <v/>
      </c>
      <c r="W48" s="481" t="str">
        <f>IF($N48&gt;Q!$O$8,"",VLOOKUP($B48,Q!$J$9:$AI$10,25,FALSE))</f>
        <v/>
      </c>
      <c r="X48" s="226"/>
      <c r="Z48" s="476">
        <v>32</v>
      </c>
      <c r="AA48" s="469" t="str">
        <f>IF($Z48&gt;P!$O$8,"",VLOOKUP($Z48,P!$J$9:$AF$10,6,FALSE))</f>
        <v/>
      </c>
      <c r="AB48" s="469" t="str">
        <f>IF($Z48&gt;P!$O$8,"",VLOOKUP($Z48,P!$J$9:$AF$10,13,FALSE))</f>
        <v/>
      </c>
      <c r="AC48" s="469" t="str">
        <f>IF($Z48&gt;P!$O$8,"",VLOOKUP($Z48,P!$J$9:$AF$10,16,FALSE))</f>
        <v/>
      </c>
      <c r="AD48" s="470" t="str">
        <f>IF($Z48&gt;P!$O$8,"",VLOOKUP($Z48,P!$J$9:$AF$10,17,FALSE))</f>
        <v/>
      </c>
      <c r="AE48" s="469" t="str">
        <f>IF($Z48&gt;P!$O$8,"",VLOOKUP($Z48,P!$J$9:$AF$10,15,FALSE))</f>
        <v/>
      </c>
      <c r="AF48" s="471" t="str">
        <f>IF($Z48&gt;P!$O$8,"",VLOOKUP($Z48,P!$J$9:$AF$10,18,FALSE))</f>
        <v/>
      </c>
      <c r="AG48" s="482">
        <f t="shared" si="2"/>
        <v>0</v>
      </c>
      <c r="AH48" s="469" t="str">
        <f>IF($Z48&gt;P!$O$8,"",VLOOKUP($Z48,P!$J$9:$AF$10,21,FALSE))</f>
        <v/>
      </c>
      <c r="AI48" s="483" t="str">
        <f>IF($Z48&gt;P!$O$8,"",VLOOKUP($Z48,P!$J$9:$AF$10,22,FALSE))</f>
        <v/>
      </c>
      <c r="AJ48" s="226"/>
      <c r="AL48" s="476">
        <v>32</v>
      </c>
      <c r="AM48" s="469" t="str">
        <f>IF($AL48&gt;S!$O$8,"",VLOOKUP($AL48,S!$J$9:$AF$10,6,FALSE))</f>
        <v/>
      </c>
      <c r="AN48" s="469" t="str">
        <f>IF($AL48&gt;S!$O$8,"",VLOOKUP($AL48,S!$J$9:$AF$10,13,FALSE))</f>
        <v/>
      </c>
      <c r="AO48" s="469" t="str">
        <f>IF($AL48&gt;S!$O$8,"",VLOOKUP($AL48,S!$J$9:$AF$10,16,FALSE))</f>
        <v/>
      </c>
      <c r="AP48" s="470" t="str">
        <f>IF($AL48&gt;S!$O$8,"",VLOOKUP($AL48,S!$J$9:$AF$10,18,FALSE))</f>
        <v/>
      </c>
      <c r="AQ48" s="469" t="str">
        <f>IF($AL48&gt;S!$O$8,"",VLOOKUP($AL48,S!$J$9:$AF$10,19,FALSE))</f>
        <v/>
      </c>
      <c r="AR48" s="483" t="str">
        <f>IF($AL48&gt;S!$O$8,"",VLOOKUP($AL48,S!$J$9:$AF$10,20,FALSE))</f>
        <v/>
      </c>
      <c r="AS48" s="469" t="str">
        <f>IF($AL48&gt;S!$O$8,"",VLOOKUP($AL48,S!$J$9:$AF$10,22,FALSE))</f>
        <v/>
      </c>
      <c r="AT48" s="469" t="str">
        <f>IF($AL48&gt;S!$O$8,"",VLOOKUP($AL48,S!$J$9:$AF$10,23,FALSE))</f>
        <v/>
      </c>
      <c r="AU48" s="226"/>
    </row>
    <row r="49" spans="2:47" x14ac:dyDescent="0.2">
      <c r="B49" s="476">
        <v>33</v>
      </c>
      <c r="C49" s="469" t="str">
        <f>IF($B49&gt;O!$L$8,"",VLOOKUP($B49,O!$I$9:$AJ$10,4,FALSE))</f>
        <v/>
      </c>
      <c r="D49" s="467" t="str">
        <f>IF($B49&gt;O!$L$8,"",VLOOKUP($B49,O!$I$9:$AJ$10,7,FALSE))</f>
        <v/>
      </c>
      <c r="E49" s="468" t="str">
        <f>IF($D49="","",VLOOKUP(LEFT($D49,LEN($D49)-4),'C'!$P$9:$AP$10,10,FALSE))</f>
        <v/>
      </c>
      <c r="F49" s="469" t="str">
        <f>IF($B49&gt;O!$L$8,"",VLOOKUP($B49,O!$I$9:$AJ$10,17,FALSE))</f>
        <v/>
      </c>
      <c r="G49" s="470">
        <f>IF($B49&gt;O!$L$8,0,VLOOKUP($B49,O!$I$9:$AJ$10,19,FALSE))</f>
        <v>0</v>
      </c>
      <c r="H49" s="469" t="str">
        <f>IF($B49&gt;O!$L$8,"",VLOOKUP($B49,O!$I$9:$AJ$10,20,FALSE))</f>
        <v/>
      </c>
      <c r="I49" s="471">
        <f>IF($B49&gt;O!$L$8,0,VLOOKUP($B49,O!$I$9:$AJ$10,21,FALSE))</f>
        <v>0</v>
      </c>
      <c r="J49" s="470">
        <f t="shared" si="0"/>
        <v>0</v>
      </c>
      <c r="K49" s="469" t="str">
        <f>IF($B49&gt;O!$L$8,"",VLOOKUP($B49,O!$I$9:$AJ$10,27,FALSE))</f>
        <v/>
      </c>
      <c r="L49" s="226"/>
      <c r="N49" s="476">
        <v>33</v>
      </c>
      <c r="O49" s="469" t="str">
        <f>IF($N49&gt;Q!$O$8,"",VLOOKUP($B49,Q!$J$9:$AI$10,6,FALSE))</f>
        <v/>
      </c>
      <c r="P49" s="469" t="str">
        <f>IF($N49&gt;Q!$O$8,"",VLOOKUP($B49,Q!$J$9:$AI$10,13,FALSE))</f>
        <v/>
      </c>
      <c r="Q49" s="469" t="str">
        <f>IF($N49&gt;Q!$O$8,"",VLOOKUP($B49,Q!$J$9:$AI$10,17,FALSE))</f>
        <v/>
      </c>
      <c r="R49" s="470" t="str">
        <f>IF($N49&gt;Q!$O$8,"",VLOOKUP($B49,Q!$J$9:$AI$10,18,FALSE))</f>
        <v/>
      </c>
      <c r="S49" s="469" t="str">
        <f>IF($N49&gt;Q!$O$8,"",VLOOKUP($B49,Q!$J$9:$AI$10,19,FALSE))</f>
        <v/>
      </c>
      <c r="T49" s="471" t="str">
        <f>IF($N49&gt;Q!$O$8,"",VLOOKUP($B49,Q!$J$9:$AI$10,20,FALSE))</f>
        <v/>
      </c>
      <c r="U49" s="470">
        <f t="shared" si="1"/>
        <v>0</v>
      </c>
      <c r="V49" s="481" t="str">
        <f>IF($N49&gt;Q!$O$8,"",VLOOKUP($B49,Q!$J$9:$AI$10,24,FALSE))</f>
        <v/>
      </c>
      <c r="W49" s="481" t="str">
        <f>IF($N49&gt;Q!$O$8,"",VLOOKUP($B49,Q!$J$9:$AI$10,25,FALSE))</f>
        <v/>
      </c>
      <c r="X49" s="226"/>
      <c r="Z49" s="476">
        <v>33</v>
      </c>
      <c r="AA49" s="469" t="str">
        <f>IF($Z49&gt;P!$O$8,"",VLOOKUP($Z49,P!$J$9:$AF$10,6,FALSE))</f>
        <v/>
      </c>
      <c r="AB49" s="469" t="str">
        <f>IF($Z49&gt;P!$O$8,"",VLOOKUP($Z49,P!$J$9:$AF$10,13,FALSE))</f>
        <v/>
      </c>
      <c r="AC49" s="469" t="str">
        <f>IF($Z49&gt;P!$O$8,"",VLOOKUP($Z49,P!$J$9:$AF$10,16,FALSE))</f>
        <v/>
      </c>
      <c r="AD49" s="470" t="str">
        <f>IF($Z49&gt;P!$O$8,"",VLOOKUP($Z49,P!$J$9:$AF$10,17,FALSE))</f>
        <v/>
      </c>
      <c r="AE49" s="469" t="str">
        <f>IF($Z49&gt;P!$O$8,"",VLOOKUP($Z49,P!$J$9:$AF$10,15,FALSE))</f>
        <v/>
      </c>
      <c r="AF49" s="471" t="str">
        <f>IF($Z49&gt;P!$O$8,"",VLOOKUP($Z49,P!$J$9:$AF$10,18,FALSE))</f>
        <v/>
      </c>
      <c r="AG49" s="482">
        <f t="shared" si="2"/>
        <v>0</v>
      </c>
      <c r="AH49" s="469" t="str">
        <f>IF($Z49&gt;P!$O$8,"",VLOOKUP($Z49,P!$J$9:$AF$10,21,FALSE))</f>
        <v/>
      </c>
      <c r="AI49" s="483" t="str">
        <f>IF($Z49&gt;P!$O$8,"",VLOOKUP($Z49,P!$J$9:$AF$10,22,FALSE))</f>
        <v/>
      </c>
      <c r="AJ49" s="226"/>
      <c r="AL49" s="476">
        <v>33</v>
      </c>
      <c r="AM49" s="469" t="str">
        <f>IF($AL49&gt;S!$O$8,"",VLOOKUP($AL49,S!$J$9:$AF$10,6,FALSE))</f>
        <v/>
      </c>
      <c r="AN49" s="469" t="str">
        <f>IF($AL49&gt;S!$O$8,"",VLOOKUP($AL49,S!$J$9:$AF$10,13,FALSE))</f>
        <v/>
      </c>
      <c r="AO49" s="469" t="str">
        <f>IF($AL49&gt;S!$O$8,"",VLOOKUP($AL49,S!$J$9:$AF$10,16,FALSE))</f>
        <v/>
      </c>
      <c r="AP49" s="470" t="str">
        <f>IF($AL49&gt;S!$O$8,"",VLOOKUP($AL49,S!$J$9:$AF$10,18,FALSE))</f>
        <v/>
      </c>
      <c r="AQ49" s="469" t="str">
        <f>IF($AL49&gt;S!$O$8,"",VLOOKUP($AL49,S!$J$9:$AF$10,19,FALSE))</f>
        <v/>
      </c>
      <c r="AR49" s="483" t="str">
        <f>IF($AL49&gt;S!$O$8,"",VLOOKUP($AL49,S!$J$9:$AF$10,20,FALSE))</f>
        <v/>
      </c>
      <c r="AS49" s="469" t="str">
        <f>IF($AL49&gt;S!$O$8,"",VLOOKUP($AL49,S!$J$9:$AF$10,22,FALSE))</f>
        <v/>
      </c>
      <c r="AT49" s="469" t="str">
        <f>IF($AL49&gt;S!$O$8,"",VLOOKUP($AL49,S!$J$9:$AF$10,23,FALSE))</f>
        <v/>
      </c>
      <c r="AU49" s="226"/>
    </row>
    <row r="50" spans="2:47" x14ac:dyDescent="0.2">
      <c r="B50" s="476">
        <v>34</v>
      </c>
      <c r="C50" s="469" t="str">
        <f>IF($B50&gt;O!$L$8,"",VLOOKUP($B50,O!$I$9:$AJ$10,4,FALSE))</f>
        <v/>
      </c>
      <c r="D50" s="467" t="str">
        <f>IF($B50&gt;O!$L$8,"",VLOOKUP($B50,O!$I$9:$AJ$10,7,FALSE))</f>
        <v/>
      </c>
      <c r="E50" s="468" t="str">
        <f>IF($D50="","",VLOOKUP(LEFT($D50,LEN($D50)-4),'C'!$P$9:$AP$10,10,FALSE))</f>
        <v/>
      </c>
      <c r="F50" s="469" t="str">
        <f>IF($B50&gt;O!$L$8,"",VLOOKUP($B50,O!$I$9:$AJ$10,17,FALSE))</f>
        <v/>
      </c>
      <c r="G50" s="470">
        <f>IF($B50&gt;O!$L$8,0,VLOOKUP($B50,O!$I$9:$AJ$10,19,FALSE))</f>
        <v>0</v>
      </c>
      <c r="H50" s="469" t="str">
        <f>IF($B50&gt;O!$L$8,"",VLOOKUP($B50,O!$I$9:$AJ$10,20,FALSE))</f>
        <v/>
      </c>
      <c r="I50" s="471">
        <f>IF($B50&gt;O!$L$8,0,VLOOKUP($B50,O!$I$9:$AJ$10,21,FALSE))</f>
        <v>0</v>
      </c>
      <c r="J50" s="470">
        <f t="shared" si="0"/>
        <v>0</v>
      </c>
      <c r="K50" s="469" t="str">
        <f>IF($B50&gt;O!$L$8,"",VLOOKUP($B50,O!$I$9:$AJ$10,27,FALSE))</f>
        <v/>
      </c>
      <c r="L50" s="226"/>
      <c r="N50" s="476">
        <v>34</v>
      </c>
      <c r="O50" s="469" t="str">
        <f>IF($N50&gt;Q!$O$8,"",VLOOKUP($B50,Q!$J$9:$AI$10,6,FALSE))</f>
        <v/>
      </c>
      <c r="P50" s="469" t="str">
        <f>IF($N50&gt;Q!$O$8,"",VLOOKUP($B50,Q!$J$9:$AI$10,13,FALSE))</f>
        <v/>
      </c>
      <c r="Q50" s="469" t="str">
        <f>IF($N50&gt;Q!$O$8,"",VLOOKUP($B50,Q!$J$9:$AI$10,17,FALSE))</f>
        <v/>
      </c>
      <c r="R50" s="470" t="str">
        <f>IF($N50&gt;Q!$O$8,"",VLOOKUP($B50,Q!$J$9:$AI$10,18,FALSE))</f>
        <v/>
      </c>
      <c r="S50" s="469" t="str">
        <f>IF($N50&gt;Q!$O$8,"",VLOOKUP($B50,Q!$J$9:$AI$10,19,FALSE))</f>
        <v/>
      </c>
      <c r="T50" s="471" t="str">
        <f>IF($N50&gt;Q!$O$8,"",VLOOKUP($B50,Q!$J$9:$AI$10,20,FALSE))</f>
        <v/>
      </c>
      <c r="U50" s="470">
        <f t="shared" si="1"/>
        <v>0</v>
      </c>
      <c r="V50" s="481" t="str">
        <f>IF($N50&gt;Q!$O$8,"",VLOOKUP($B50,Q!$J$9:$AI$10,24,FALSE))</f>
        <v/>
      </c>
      <c r="W50" s="481" t="str">
        <f>IF($N50&gt;Q!$O$8,"",VLOOKUP($B50,Q!$J$9:$AI$10,25,FALSE))</f>
        <v/>
      </c>
      <c r="X50" s="226"/>
      <c r="Z50" s="476">
        <v>34</v>
      </c>
      <c r="AA50" s="469" t="str">
        <f>IF($Z50&gt;P!$O$8,"",VLOOKUP($Z50,P!$J$9:$AF$10,6,FALSE))</f>
        <v/>
      </c>
      <c r="AB50" s="469" t="str">
        <f>IF($Z50&gt;P!$O$8,"",VLOOKUP($Z50,P!$J$9:$AF$10,13,FALSE))</f>
        <v/>
      </c>
      <c r="AC50" s="469" t="str">
        <f>IF($Z50&gt;P!$O$8,"",VLOOKUP($Z50,P!$J$9:$AF$10,16,FALSE))</f>
        <v/>
      </c>
      <c r="AD50" s="470" t="str">
        <f>IF($Z50&gt;P!$O$8,"",VLOOKUP($Z50,P!$J$9:$AF$10,17,FALSE))</f>
        <v/>
      </c>
      <c r="AE50" s="469" t="str">
        <f>IF($Z50&gt;P!$O$8,"",VLOOKUP($Z50,P!$J$9:$AF$10,15,FALSE))</f>
        <v/>
      </c>
      <c r="AF50" s="471" t="str">
        <f>IF($Z50&gt;P!$O$8,"",VLOOKUP($Z50,P!$J$9:$AF$10,18,FALSE))</f>
        <v/>
      </c>
      <c r="AG50" s="482">
        <f t="shared" si="2"/>
        <v>0</v>
      </c>
      <c r="AH50" s="469" t="str">
        <f>IF($Z50&gt;P!$O$8,"",VLOOKUP($Z50,P!$J$9:$AF$10,21,FALSE))</f>
        <v/>
      </c>
      <c r="AI50" s="483" t="str">
        <f>IF($Z50&gt;P!$O$8,"",VLOOKUP($Z50,P!$J$9:$AF$10,22,FALSE))</f>
        <v/>
      </c>
      <c r="AJ50" s="226"/>
      <c r="AL50" s="476">
        <v>34</v>
      </c>
      <c r="AM50" s="469" t="str">
        <f>IF($AL50&gt;S!$O$8,"",VLOOKUP($AL50,S!$J$9:$AF$10,6,FALSE))</f>
        <v/>
      </c>
      <c r="AN50" s="469" t="str">
        <f>IF($AL50&gt;S!$O$8,"",VLOOKUP($AL50,S!$J$9:$AF$10,13,FALSE))</f>
        <v/>
      </c>
      <c r="AO50" s="469" t="str">
        <f>IF($AL50&gt;S!$O$8,"",VLOOKUP($AL50,S!$J$9:$AF$10,16,FALSE))</f>
        <v/>
      </c>
      <c r="AP50" s="470" t="str">
        <f>IF($AL50&gt;S!$O$8,"",VLOOKUP($AL50,S!$J$9:$AF$10,18,FALSE))</f>
        <v/>
      </c>
      <c r="AQ50" s="469" t="str">
        <f>IF($AL50&gt;S!$O$8,"",VLOOKUP($AL50,S!$J$9:$AF$10,19,FALSE))</f>
        <v/>
      </c>
      <c r="AR50" s="483" t="str">
        <f>IF($AL50&gt;S!$O$8,"",VLOOKUP($AL50,S!$J$9:$AF$10,20,FALSE))</f>
        <v/>
      </c>
      <c r="AS50" s="469" t="str">
        <f>IF($AL50&gt;S!$O$8,"",VLOOKUP($AL50,S!$J$9:$AF$10,22,FALSE))</f>
        <v/>
      </c>
      <c r="AT50" s="469" t="str">
        <f>IF($AL50&gt;S!$O$8,"",VLOOKUP($AL50,S!$J$9:$AF$10,23,FALSE))</f>
        <v/>
      </c>
      <c r="AU50" s="226"/>
    </row>
    <row r="51" spans="2:47" x14ac:dyDescent="0.2">
      <c r="B51" s="476">
        <v>35</v>
      </c>
      <c r="C51" s="469" t="str">
        <f>IF($B51&gt;O!$L$8,"",VLOOKUP($B51,O!$I$9:$AJ$10,4,FALSE))</f>
        <v/>
      </c>
      <c r="D51" s="467" t="str">
        <f>IF($B51&gt;O!$L$8,"",VLOOKUP($B51,O!$I$9:$AJ$10,7,FALSE))</f>
        <v/>
      </c>
      <c r="E51" s="468" t="str">
        <f>IF($D51="","",VLOOKUP(LEFT($D51,LEN($D51)-4),'C'!$P$9:$AP$10,10,FALSE))</f>
        <v/>
      </c>
      <c r="F51" s="469" t="str">
        <f>IF($B51&gt;O!$L$8,"",VLOOKUP($B51,O!$I$9:$AJ$10,17,FALSE))</f>
        <v/>
      </c>
      <c r="G51" s="470">
        <f>IF($B51&gt;O!$L$8,0,VLOOKUP($B51,O!$I$9:$AJ$10,19,FALSE))</f>
        <v>0</v>
      </c>
      <c r="H51" s="469" t="str">
        <f>IF($B51&gt;O!$L$8,"",VLOOKUP($B51,O!$I$9:$AJ$10,20,FALSE))</f>
        <v/>
      </c>
      <c r="I51" s="471">
        <f>IF($B51&gt;O!$L$8,0,VLOOKUP($B51,O!$I$9:$AJ$10,21,FALSE))</f>
        <v>0</v>
      </c>
      <c r="J51" s="470">
        <f t="shared" si="0"/>
        <v>0</v>
      </c>
      <c r="K51" s="469" t="str">
        <f>IF($B51&gt;O!$L$8,"",VLOOKUP($B51,O!$I$9:$AJ$10,27,FALSE))</f>
        <v/>
      </c>
      <c r="L51" s="226"/>
      <c r="N51" s="476">
        <v>35</v>
      </c>
      <c r="O51" s="469" t="str">
        <f>IF($N51&gt;Q!$O$8,"",VLOOKUP($B51,Q!$J$9:$AI$10,6,FALSE))</f>
        <v/>
      </c>
      <c r="P51" s="469" t="str">
        <f>IF($N51&gt;Q!$O$8,"",VLOOKUP($B51,Q!$J$9:$AI$10,13,FALSE))</f>
        <v/>
      </c>
      <c r="Q51" s="469" t="str">
        <f>IF($N51&gt;Q!$O$8,"",VLOOKUP($B51,Q!$J$9:$AI$10,17,FALSE))</f>
        <v/>
      </c>
      <c r="R51" s="470" t="str">
        <f>IF($N51&gt;Q!$O$8,"",VLOOKUP($B51,Q!$J$9:$AI$10,18,FALSE))</f>
        <v/>
      </c>
      <c r="S51" s="469" t="str">
        <f>IF($N51&gt;Q!$O$8,"",VLOOKUP($B51,Q!$J$9:$AI$10,19,FALSE))</f>
        <v/>
      </c>
      <c r="T51" s="471" t="str">
        <f>IF($N51&gt;Q!$O$8,"",VLOOKUP($B51,Q!$J$9:$AI$10,20,FALSE))</f>
        <v/>
      </c>
      <c r="U51" s="470">
        <f t="shared" si="1"/>
        <v>0</v>
      </c>
      <c r="V51" s="481" t="str">
        <f>IF($N51&gt;Q!$O$8,"",VLOOKUP($B51,Q!$J$9:$AI$10,24,FALSE))</f>
        <v/>
      </c>
      <c r="W51" s="481" t="str">
        <f>IF($N51&gt;Q!$O$8,"",VLOOKUP($B51,Q!$J$9:$AI$10,25,FALSE))</f>
        <v/>
      </c>
      <c r="X51" s="226"/>
      <c r="Z51" s="476">
        <v>35</v>
      </c>
      <c r="AA51" s="469" t="str">
        <f>IF($Z51&gt;P!$O$8,"",VLOOKUP($Z51,P!$J$9:$AF$10,6,FALSE))</f>
        <v/>
      </c>
      <c r="AB51" s="469" t="str">
        <f>IF($Z51&gt;P!$O$8,"",VLOOKUP($Z51,P!$J$9:$AF$10,13,FALSE))</f>
        <v/>
      </c>
      <c r="AC51" s="469" t="str">
        <f>IF($Z51&gt;P!$O$8,"",VLOOKUP($Z51,P!$J$9:$AF$10,16,FALSE))</f>
        <v/>
      </c>
      <c r="AD51" s="470" t="str">
        <f>IF($Z51&gt;P!$O$8,"",VLOOKUP($Z51,P!$J$9:$AF$10,17,FALSE))</f>
        <v/>
      </c>
      <c r="AE51" s="469" t="str">
        <f>IF($Z51&gt;P!$O$8,"",VLOOKUP($Z51,P!$J$9:$AF$10,15,FALSE))</f>
        <v/>
      </c>
      <c r="AF51" s="471" t="str">
        <f>IF($Z51&gt;P!$O$8,"",VLOOKUP($Z51,P!$J$9:$AF$10,18,FALSE))</f>
        <v/>
      </c>
      <c r="AG51" s="482">
        <f t="shared" si="2"/>
        <v>0</v>
      </c>
      <c r="AH51" s="469" t="str">
        <f>IF($Z51&gt;P!$O$8,"",VLOOKUP($Z51,P!$J$9:$AF$10,21,FALSE))</f>
        <v/>
      </c>
      <c r="AI51" s="483" t="str">
        <f>IF($Z51&gt;P!$O$8,"",VLOOKUP($Z51,P!$J$9:$AF$10,22,FALSE))</f>
        <v/>
      </c>
      <c r="AJ51" s="226"/>
      <c r="AL51" s="476">
        <v>35</v>
      </c>
      <c r="AM51" s="469" t="str">
        <f>IF($AL51&gt;S!$O$8,"",VLOOKUP($AL51,S!$J$9:$AF$10,6,FALSE))</f>
        <v/>
      </c>
      <c r="AN51" s="469" t="str">
        <f>IF($AL51&gt;S!$O$8,"",VLOOKUP($AL51,S!$J$9:$AF$10,13,FALSE))</f>
        <v/>
      </c>
      <c r="AO51" s="469" t="str">
        <f>IF($AL51&gt;S!$O$8,"",VLOOKUP($AL51,S!$J$9:$AF$10,16,FALSE))</f>
        <v/>
      </c>
      <c r="AP51" s="470" t="str">
        <f>IF($AL51&gt;S!$O$8,"",VLOOKUP($AL51,S!$J$9:$AF$10,18,FALSE))</f>
        <v/>
      </c>
      <c r="AQ51" s="469" t="str">
        <f>IF($AL51&gt;S!$O$8,"",VLOOKUP($AL51,S!$J$9:$AF$10,19,FALSE))</f>
        <v/>
      </c>
      <c r="AR51" s="483" t="str">
        <f>IF($AL51&gt;S!$O$8,"",VLOOKUP($AL51,S!$J$9:$AF$10,20,FALSE))</f>
        <v/>
      </c>
      <c r="AS51" s="469" t="str">
        <f>IF($AL51&gt;S!$O$8,"",VLOOKUP($AL51,S!$J$9:$AF$10,22,FALSE))</f>
        <v/>
      </c>
      <c r="AT51" s="469" t="str">
        <f>IF($AL51&gt;S!$O$8,"",VLOOKUP($AL51,S!$J$9:$AF$10,23,FALSE))</f>
        <v/>
      </c>
      <c r="AU51" s="226"/>
    </row>
    <row r="52" spans="2:47" x14ac:dyDescent="0.2">
      <c r="B52" s="476">
        <v>36</v>
      </c>
      <c r="C52" s="469" t="str">
        <f>IF($B52&gt;O!$L$8,"",VLOOKUP($B52,O!$I$9:$AJ$10,4,FALSE))</f>
        <v/>
      </c>
      <c r="D52" s="467" t="str">
        <f>IF($B52&gt;O!$L$8,"",VLOOKUP($B52,O!$I$9:$AJ$10,7,FALSE))</f>
        <v/>
      </c>
      <c r="E52" s="468" t="str">
        <f>IF($D52="","",VLOOKUP(LEFT($D52,LEN($D52)-4),'C'!$P$9:$AP$10,10,FALSE))</f>
        <v/>
      </c>
      <c r="F52" s="469" t="str">
        <f>IF($B52&gt;O!$L$8,"",VLOOKUP($B52,O!$I$9:$AJ$10,17,FALSE))</f>
        <v/>
      </c>
      <c r="G52" s="470">
        <f>IF($B52&gt;O!$L$8,0,VLOOKUP($B52,O!$I$9:$AJ$10,19,FALSE))</f>
        <v>0</v>
      </c>
      <c r="H52" s="469" t="str">
        <f>IF($B52&gt;O!$L$8,"",VLOOKUP($B52,O!$I$9:$AJ$10,20,FALSE))</f>
        <v/>
      </c>
      <c r="I52" s="471">
        <f>IF($B52&gt;O!$L$8,0,VLOOKUP($B52,O!$I$9:$AJ$10,21,FALSE))</f>
        <v>0</v>
      </c>
      <c r="J52" s="470">
        <f t="shared" si="0"/>
        <v>0</v>
      </c>
      <c r="K52" s="469" t="str">
        <f>IF($B52&gt;O!$L$8,"",VLOOKUP($B52,O!$I$9:$AJ$10,27,FALSE))</f>
        <v/>
      </c>
      <c r="L52" s="226"/>
      <c r="N52" s="476">
        <v>36</v>
      </c>
      <c r="O52" s="469" t="str">
        <f>IF($N52&gt;Q!$O$8,"",VLOOKUP($B52,Q!$J$9:$AI$10,6,FALSE))</f>
        <v/>
      </c>
      <c r="P52" s="469" t="str">
        <f>IF($N52&gt;Q!$O$8,"",VLOOKUP($B52,Q!$J$9:$AI$10,13,FALSE))</f>
        <v/>
      </c>
      <c r="Q52" s="469" t="str">
        <f>IF($N52&gt;Q!$O$8,"",VLOOKUP($B52,Q!$J$9:$AI$10,17,FALSE))</f>
        <v/>
      </c>
      <c r="R52" s="470" t="str">
        <f>IF($N52&gt;Q!$O$8,"",VLOOKUP($B52,Q!$J$9:$AI$10,18,FALSE))</f>
        <v/>
      </c>
      <c r="S52" s="469" t="str">
        <f>IF($N52&gt;Q!$O$8,"",VLOOKUP($B52,Q!$J$9:$AI$10,19,FALSE))</f>
        <v/>
      </c>
      <c r="T52" s="471" t="str">
        <f>IF($N52&gt;Q!$O$8,"",VLOOKUP($B52,Q!$J$9:$AI$10,20,FALSE))</f>
        <v/>
      </c>
      <c r="U52" s="470">
        <f t="shared" si="1"/>
        <v>0</v>
      </c>
      <c r="V52" s="481" t="str">
        <f>IF($N52&gt;Q!$O$8,"",VLOOKUP($B52,Q!$J$9:$AI$10,24,FALSE))</f>
        <v/>
      </c>
      <c r="W52" s="481" t="str">
        <f>IF($N52&gt;Q!$O$8,"",VLOOKUP($B52,Q!$J$9:$AI$10,25,FALSE))</f>
        <v/>
      </c>
      <c r="X52" s="226"/>
      <c r="Z52" s="476">
        <v>36</v>
      </c>
      <c r="AA52" s="469" t="str">
        <f>IF($Z52&gt;P!$O$8,"",VLOOKUP($Z52,P!$J$9:$AF$10,6,FALSE))</f>
        <v/>
      </c>
      <c r="AB52" s="469" t="str">
        <f>IF($Z52&gt;P!$O$8,"",VLOOKUP($Z52,P!$J$9:$AF$10,13,FALSE))</f>
        <v/>
      </c>
      <c r="AC52" s="469" t="str">
        <f>IF($Z52&gt;P!$O$8,"",VLOOKUP($Z52,P!$J$9:$AF$10,16,FALSE))</f>
        <v/>
      </c>
      <c r="AD52" s="470" t="str">
        <f>IF($Z52&gt;P!$O$8,"",VLOOKUP($Z52,P!$J$9:$AF$10,17,FALSE))</f>
        <v/>
      </c>
      <c r="AE52" s="469" t="str">
        <f>IF($Z52&gt;P!$O$8,"",VLOOKUP($Z52,P!$J$9:$AF$10,15,FALSE))</f>
        <v/>
      </c>
      <c r="AF52" s="471" t="str">
        <f>IF($Z52&gt;P!$O$8,"",VLOOKUP($Z52,P!$J$9:$AF$10,18,FALSE))</f>
        <v/>
      </c>
      <c r="AG52" s="482">
        <f t="shared" si="2"/>
        <v>0</v>
      </c>
      <c r="AH52" s="469" t="str">
        <f>IF($Z52&gt;P!$O$8,"",VLOOKUP($Z52,P!$J$9:$AF$10,21,FALSE))</f>
        <v/>
      </c>
      <c r="AI52" s="483" t="str">
        <f>IF($Z52&gt;P!$O$8,"",VLOOKUP($Z52,P!$J$9:$AF$10,22,FALSE))</f>
        <v/>
      </c>
      <c r="AJ52" s="226"/>
      <c r="AL52" s="476">
        <v>36</v>
      </c>
      <c r="AM52" s="469" t="str">
        <f>IF($AL52&gt;S!$O$8,"",VLOOKUP($AL52,S!$J$9:$AF$10,6,FALSE))</f>
        <v/>
      </c>
      <c r="AN52" s="469" t="str">
        <f>IF($AL52&gt;S!$O$8,"",VLOOKUP($AL52,S!$J$9:$AF$10,13,FALSE))</f>
        <v/>
      </c>
      <c r="AO52" s="469" t="str">
        <f>IF($AL52&gt;S!$O$8,"",VLOOKUP($AL52,S!$J$9:$AF$10,16,FALSE))</f>
        <v/>
      </c>
      <c r="AP52" s="470" t="str">
        <f>IF($AL52&gt;S!$O$8,"",VLOOKUP($AL52,S!$J$9:$AF$10,18,FALSE))</f>
        <v/>
      </c>
      <c r="AQ52" s="469" t="str">
        <f>IF($AL52&gt;S!$O$8,"",VLOOKUP($AL52,S!$J$9:$AF$10,19,FALSE))</f>
        <v/>
      </c>
      <c r="AR52" s="483" t="str">
        <f>IF($AL52&gt;S!$O$8,"",VLOOKUP($AL52,S!$J$9:$AF$10,20,FALSE))</f>
        <v/>
      </c>
      <c r="AS52" s="469" t="str">
        <f>IF($AL52&gt;S!$O$8,"",VLOOKUP($AL52,S!$J$9:$AF$10,22,FALSE))</f>
        <v/>
      </c>
      <c r="AT52" s="469" t="str">
        <f>IF($AL52&gt;S!$O$8,"",VLOOKUP($AL52,S!$J$9:$AF$10,23,FALSE))</f>
        <v/>
      </c>
      <c r="AU52" s="226"/>
    </row>
    <row r="53" spans="2:47" x14ac:dyDescent="0.2">
      <c r="B53" s="476">
        <v>37</v>
      </c>
      <c r="C53" s="469" t="str">
        <f>IF($B53&gt;O!$L$8,"",VLOOKUP($B53,O!$I$9:$AJ$10,4,FALSE))</f>
        <v/>
      </c>
      <c r="D53" s="467" t="str">
        <f>IF($B53&gt;O!$L$8,"",VLOOKUP($B53,O!$I$9:$AJ$10,7,FALSE))</f>
        <v/>
      </c>
      <c r="E53" s="468" t="str">
        <f>IF($D53="","",VLOOKUP(LEFT($D53,LEN($D53)-4),'C'!$P$9:$AP$10,10,FALSE))</f>
        <v/>
      </c>
      <c r="F53" s="469" t="str">
        <f>IF($B53&gt;O!$L$8,"",VLOOKUP($B53,O!$I$9:$AJ$10,17,FALSE))</f>
        <v/>
      </c>
      <c r="G53" s="470">
        <f>IF($B53&gt;O!$L$8,0,VLOOKUP($B53,O!$I$9:$AJ$10,19,FALSE))</f>
        <v>0</v>
      </c>
      <c r="H53" s="469" t="str">
        <f>IF($B53&gt;O!$L$8,"",VLOOKUP($B53,O!$I$9:$AJ$10,20,FALSE))</f>
        <v/>
      </c>
      <c r="I53" s="471">
        <f>IF($B53&gt;O!$L$8,0,VLOOKUP($B53,O!$I$9:$AJ$10,21,FALSE))</f>
        <v>0</v>
      </c>
      <c r="J53" s="470">
        <f t="shared" si="0"/>
        <v>0</v>
      </c>
      <c r="K53" s="469" t="str">
        <f>IF($B53&gt;O!$L$8,"",VLOOKUP($B53,O!$I$9:$AJ$10,27,FALSE))</f>
        <v/>
      </c>
      <c r="L53" s="226"/>
      <c r="N53" s="476">
        <v>37</v>
      </c>
      <c r="O53" s="469" t="str">
        <f>IF($N53&gt;Q!$O$8,"",VLOOKUP($B53,Q!$J$9:$AI$10,6,FALSE))</f>
        <v/>
      </c>
      <c r="P53" s="469" t="str">
        <f>IF($N53&gt;Q!$O$8,"",VLOOKUP($B53,Q!$J$9:$AI$10,13,FALSE))</f>
        <v/>
      </c>
      <c r="Q53" s="469" t="str">
        <f>IF($N53&gt;Q!$O$8,"",VLOOKUP($B53,Q!$J$9:$AI$10,17,FALSE))</f>
        <v/>
      </c>
      <c r="R53" s="470" t="str">
        <f>IF($N53&gt;Q!$O$8,"",VLOOKUP($B53,Q!$J$9:$AI$10,18,FALSE))</f>
        <v/>
      </c>
      <c r="S53" s="469" t="str">
        <f>IF($N53&gt;Q!$O$8,"",VLOOKUP($B53,Q!$J$9:$AI$10,19,FALSE))</f>
        <v/>
      </c>
      <c r="T53" s="471" t="str">
        <f>IF($N53&gt;Q!$O$8,"",VLOOKUP($B53,Q!$J$9:$AI$10,20,FALSE))</f>
        <v/>
      </c>
      <c r="U53" s="470">
        <f t="shared" si="1"/>
        <v>0</v>
      </c>
      <c r="V53" s="481" t="str">
        <f>IF($N53&gt;Q!$O$8,"",VLOOKUP($B53,Q!$J$9:$AI$10,24,FALSE))</f>
        <v/>
      </c>
      <c r="W53" s="481" t="str">
        <f>IF($N53&gt;Q!$O$8,"",VLOOKUP($B53,Q!$J$9:$AI$10,25,FALSE))</f>
        <v/>
      </c>
      <c r="X53" s="226"/>
      <c r="Z53" s="476">
        <v>37</v>
      </c>
      <c r="AA53" s="469" t="str">
        <f>IF($Z53&gt;P!$O$8,"",VLOOKUP($Z53,P!$J$9:$AF$10,6,FALSE))</f>
        <v/>
      </c>
      <c r="AB53" s="469" t="str">
        <f>IF($Z53&gt;P!$O$8,"",VLOOKUP($Z53,P!$J$9:$AF$10,13,FALSE))</f>
        <v/>
      </c>
      <c r="AC53" s="469" t="str">
        <f>IF($Z53&gt;P!$O$8,"",VLOOKUP($Z53,P!$J$9:$AF$10,16,FALSE))</f>
        <v/>
      </c>
      <c r="AD53" s="470" t="str">
        <f>IF($Z53&gt;P!$O$8,"",VLOOKUP($Z53,P!$J$9:$AF$10,17,FALSE))</f>
        <v/>
      </c>
      <c r="AE53" s="469" t="str">
        <f>IF($Z53&gt;P!$O$8,"",VLOOKUP($Z53,P!$J$9:$AF$10,15,FALSE))</f>
        <v/>
      </c>
      <c r="AF53" s="471" t="str">
        <f>IF($Z53&gt;P!$O$8,"",VLOOKUP($Z53,P!$J$9:$AF$10,18,FALSE))</f>
        <v/>
      </c>
      <c r="AG53" s="482">
        <f t="shared" si="2"/>
        <v>0</v>
      </c>
      <c r="AH53" s="469" t="str">
        <f>IF($Z53&gt;P!$O$8,"",VLOOKUP($Z53,P!$J$9:$AF$10,21,FALSE))</f>
        <v/>
      </c>
      <c r="AI53" s="483" t="str">
        <f>IF($Z53&gt;P!$O$8,"",VLOOKUP($Z53,P!$J$9:$AF$10,22,FALSE))</f>
        <v/>
      </c>
      <c r="AJ53" s="226"/>
      <c r="AL53" s="476">
        <v>37</v>
      </c>
      <c r="AM53" s="469" t="str">
        <f>IF($AL53&gt;S!$O$8,"",VLOOKUP($AL53,S!$J$9:$AF$10,6,FALSE))</f>
        <v/>
      </c>
      <c r="AN53" s="469" t="str">
        <f>IF($AL53&gt;S!$O$8,"",VLOOKUP($AL53,S!$J$9:$AF$10,13,FALSE))</f>
        <v/>
      </c>
      <c r="AO53" s="469" t="str">
        <f>IF($AL53&gt;S!$O$8,"",VLOOKUP($AL53,S!$J$9:$AF$10,16,FALSE))</f>
        <v/>
      </c>
      <c r="AP53" s="470" t="str">
        <f>IF($AL53&gt;S!$O$8,"",VLOOKUP($AL53,S!$J$9:$AF$10,18,FALSE))</f>
        <v/>
      </c>
      <c r="AQ53" s="469" t="str">
        <f>IF($AL53&gt;S!$O$8,"",VLOOKUP($AL53,S!$J$9:$AF$10,19,FALSE))</f>
        <v/>
      </c>
      <c r="AR53" s="483" t="str">
        <f>IF($AL53&gt;S!$O$8,"",VLOOKUP($AL53,S!$J$9:$AF$10,20,FALSE))</f>
        <v/>
      </c>
      <c r="AS53" s="469" t="str">
        <f>IF($AL53&gt;S!$O$8,"",VLOOKUP($AL53,S!$J$9:$AF$10,22,FALSE))</f>
        <v/>
      </c>
      <c r="AT53" s="469" t="str">
        <f>IF($AL53&gt;S!$O$8,"",VLOOKUP($AL53,S!$J$9:$AF$10,23,FALSE))</f>
        <v/>
      </c>
      <c r="AU53" s="226"/>
    </row>
    <row r="54" spans="2:47" x14ac:dyDescent="0.2">
      <c r="B54" s="476">
        <v>38</v>
      </c>
      <c r="C54" s="469" t="str">
        <f>IF($B54&gt;O!$L$8,"",VLOOKUP($B54,O!$I$9:$AJ$10,4,FALSE))</f>
        <v/>
      </c>
      <c r="D54" s="467" t="str">
        <f>IF($B54&gt;O!$L$8,"",VLOOKUP($B54,O!$I$9:$AJ$10,7,FALSE))</f>
        <v/>
      </c>
      <c r="E54" s="468" t="str">
        <f>IF($D54="","",VLOOKUP(LEFT($D54,LEN($D54)-4),'C'!$P$9:$AP$10,10,FALSE))</f>
        <v/>
      </c>
      <c r="F54" s="469" t="str">
        <f>IF($B54&gt;O!$L$8,"",VLOOKUP($B54,O!$I$9:$AJ$10,17,FALSE))</f>
        <v/>
      </c>
      <c r="G54" s="470">
        <f>IF($B54&gt;O!$L$8,0,VLOOKUP($B54,O!$I$9:$AJ$10,19,FALSE))</f>
        <v>0</v>
      </c>
      <c r="H54" s="469" t="str">
        <f>IF($B54&gt;O!$L$8,"",VLOOKUP($B54,O!$I$9:$AJ$10,20,FALSE))</f>
        <v/>
      </c>
      <c r="I54" s="471">
        <f>IF($B54&gt;O!$L$8,0,VLOOKUP($B54,O!$I$9:$AJ$10,21,FALSE))</f>
        <v>0</v>
      </c>
      <c r="J54" s="470">
        <f t="shared" si="0"/>
        <v>0</v>
      </c>
      <c r="K54" s="469" t="str">
        <f>IF($B54&gt;O!$L$8,"",VLOOKUP($B54,O!$I$9:$AJ$10,27,FALSE))</f>
        <v/>
      </c>
      <c r="L54" s="226"/>
      <c r="N54" s="476">
        <v>38</v>
      </c>
      <c r="O54" s="469" t="str">
        <f>IF($N54&gt;Q!$O$8,"",VLOOKUP($B54,Q!$J$9:$AI$10,6,FALSE))</f>
        <v/>
      </c>
      <c r="P54" s="469" t="str">
        <f>IF($N54&gt;Q!$O$8,"",VLOOKUP($B54,Q!$J$9:$AI$10,13,FALSE))</f>
        <v/>
      </c>
      <c r="Q54" s="469" t="str">
        <f>IF($N54&gt;Q!$O$8,"",VLOOKUP($B54,Q!$J$9:$AI$10,17,FALSE))</f>
        <v/>
      </c>
      <c r="R54" s="470" t="str">
        <f>IF($N54&gt;Q!$O$8,"",VLOOKUP($B54,Q!$J$9:$AI$10,18,FALSE))</f>
        <v/>
      </c>
      <c r="S54" s="469" t="str">
        <f>IF($N54&gt;Q!$O$8,"",VLOOKUP($B54,Q!$J$9:$AI$10,19,FALSE))</f>
        <v/>
      </c>
      <c r="T54" s="471" t="str">
        <f>IF($N54&gt;Q!$O$8,"",VLOOKUP($B54,Q!$J$9:$AI$10,20,FALSE))</f>
        <v/>
      </c>
      <c r="U54" s="470">
        <f t="shared" si="1"/>
        <v>0</v>
      </c>
      <c r="V54" s="481" t="str">
        <f>IF($N54&gt;Q!$O$8,"",VLOOKUP($B54,Q!$J$9:$AI$10,24,FALSE))</f>
        <v/>
      </c>
      <c r="W54" s="481" t="str">
        <f>IF($N54&gt;Q!$O$8,"",VLOOKUP($B54,Q!$J$9:$AI$10,25,FALSE))</f>
        <v/>
      </c>
      <c r="X54" s="226"/>
      <c r="Z54" s="476">
        <v>38</v>
      </c>
      <c r="AA54" s="469" t="str">
        <f>IF($Z54&gt;P!$O$8,"",VLOOKUP($Z54,P!$J$9:$AF$10,6,FALSE))</f>
        <v/>
      </c>
      <c r="AB54" s="469" t="str">
        <f>IF($Z54&gt;P!$O$8,"",VLOOKUP($Z54,P!$J$9:$AF$10,13,FALSE))</f>
        <v/>
      </c>
      <c r="AC54" s="469" t="str">
        <f>IF($Z54&gt;P!$O$8,"",VLOOKUP($Z54,P!$J$9:$AF$10,16,FALSE))</f>
        <v/>
      </c>
      <c r="AD54" s="470" t="str">
        <f>IF($Z54&gt;P!$O$8,"",VLOOKUP($Z54,P!$J$9:$AF$10,17,FALSE))</f>
        <v/>
      </c>
      <c r="AE54" s="469" t="str">
        <f>IF($Z54&gt;P!$O$8,"",VLOOKUP($Z54,P!$J$9:$AF$10,15,FALSE))</f>
        <v/>
      </c>
      <c r="AF54" s="471" t="str">
        <f>IF($Z54&gt;P!$O$8,"",VLOOKUP($Z54,P!$J$9:$AF$10,18,FALSE))</f>
        <v/>
      </c>
      <c r="AG54" s="482">
        <f t="shared" si="2"/>
        <v>0</v>
      </c>
      <c r="AH54" s="469" t="str">
        <f>IF($Z54&gt;P!$O$8,"",VLOOKUP($Z54,P!$J$9:$AF$10,21,FALSE))</f>
        <v/>
      </c>
      <c r="AI54" s="483" t="str">
        <f>IF($Z54&gt;P!$O$8,"",VLOOKUP($Z54,P!$J$9:$AF$10,22,FALSE))</f>
        <v/>
      </c>
      <c r="AJ54" s="226"/>
      <c r="AL54" s="476">
        <v>38</v>
      </c>
      <c r="AM54" s="469" t="str">
        <f>IF($AL54&gt;S!$O$8,"",VLOOKUP($AL54,S!$J$9:$AF$10,6,FALSE))</f>
        <v/>
      </c>
      <c r="AN54" s="469" t="str">
        <f>IF($AL54&gt;S!$O$8,"",VLOOKUP($AL54,S!$J$9:$AF$10,13,FALSE))</f>
        <v/>
      </c>
      <c r="AO54" s="469" t="str">
        <f>IF($AL54&gt;S!$O$8,"",VLOOKUP($AL54,S!$J$9:$AF$10,16,FALSE))</f>
        <v/>
      </c>
      <c r="AP54" s="470" t="str">
        <f>IF($AL54&gt;S!$O$8,"",VLOOKUP($AL54,S!$J$9:$AF$10,18,FALSE))</f>
        <v/>
      </c>
      <c r="AQ54" s="469" t="str">
        <f>IF($AL54&gt;S!$O$8,"",VLOOKUP($AL54,S!$J$9:$AF$10,19,FALSE))</f>
        <v/>
      </c>
      <c r="AR54" s="483" t="str">
        <f>IF($AL54&gt;S!$O$8,"",VLOOKUP($AL54,S!$J$9:$AF$10,20,FALSE))</f>
        <v/>
      </c>
      <c r="AS54" s="469" t="str">
        <f>IF($AL54&gt;S!$O$8,"",VLOOKUP($AL54,S!$J$9:$AF$10,22,FALSE))</f>
        <v/>
      </c>
      <c r="AT54" s="469" t="str">
        <f>IF($AL54&gt;S!$O$8,"",VLOOKUP($AL54,S!$J$9:$AF$10,23,FALSE))</f>
        <v/>
      </c>
      <c r="AU54" s="226"/>
    </row>
    <row r="55" spans="2:47" x14ac:dyDescent="0.2">
      <c r="B55" s="476">
        <v>39</v>
      </c>
      <c r="C55" s="469" t="str">
        <f>IF($B55&gt;O!$L$8,"",VLOOKUP($B55,O!$I$9:$AJ$10,4,FALSE))</f>
        <v/>
      </c>
      <c r="D55" s="467" t="str">
        <f>IF($B55&gt;O!$L$8,"",VLOOKUP($B55,O!$I$9:$AJ$10,7,FALSE))</f>
        <v/>
      </c>
      <c r="E55" s="468" t="str">
        <f>IF($D55="","",VLOOKUP(LEFT($D55,LEN($D55)-4),'C'!$P$9:$AP$10,10,FALSE))</f>
        <v/>
      </c>
      <c r="F55" s="469" t="str">
        <f>IF($B55&gt;O!$L$8,"",VLOOKUP($B55,O!$I$9:$AJ$10,17,FALSE))</f>
        <v/>
      </c>
      <c r="G55" s="470">
        <f>IF($B55&gt;O!$L$8,0,VLOOKUP($B55,O!$I$9:$AJ$10,19,FALSE))</f>
        <v>0</v>
      </c>
      <c r="H55" s="469" t="str">
        <f>IF($B55&gt;O!$L$8,"",VLOOKUP($B55,O!$I$9:$AJ$10,20,FALSE))</f>
        <v/>
      </c>
      <c r="I55" s="471">
        <f>IF($B55&gt;O!$L$8,0,VLOOKUP($B55,O!$I$9:$AJ$10,21,FALSE))</f>
        <v>0</v>
      </c>
      <c r="J55" s="470">
        <f t="shared" si="0"/>
        <v>0</v>
      </c>
      <c r="K55" s="469" t="str">
        <f>IF($B55&gt;O!$L$8,"",VLOOKUP($B55,O!$I$9:$AJ$10,27,FALSE))</f>
        <v/>
      </c>
      <c r="L55" s="226"/>
      <c r="N55" s="476">
        <v>39</v>
      </c>
      <c r="O55" s="469" t="str">
        <f>IF($N55&gt;Q!$O$8,"",VLOOKUP($B55,Q!$J$9:$AI$10,6,FALSE))</f>
        <v/>
      </c>
      <c r="P55" s="469" t="str">
        <f>IF($N55&gt;Q!$O$8,"",VLOOKUP($B55,Q!$J$9:$AI$10,13,FALSE))</f>
        <v/>
      </c>
      <c r="Q55" s="469" t="str">
        <f>IF($N55&gt;Q!$O$8,"",VLOOKUP($B55,Q!$J$9:$AI$10,17,FALSE))</f>
        <v/>
      </c>
      <c r="R55" s="470" t="str">
        <f>IF($N55&gt;Q!$O$8,"",VLOOKUP($B55,Q!$J$9:$AI$10,18,FALSE))</f>
        <v/>
      </c>
      <c r="S55" s="469" t="str">
        <f>IF($N55&gt;Q!$O$8,"",VLOOKUP($B55,Q!$J$9:$AI$10,19,FALSE))</f>
        <v/>
      </c>
      <c r="T55" s="471" t="str">
        <f>IF($N55&gt;Q!$O$8,"",VLOOKUP($B55,Q!$J$9:$AI$10,20,FALSE))</f>
        <v/>
      </c>
      <c r="U55" s="470">
        <f t="shared" si="1"/>
        <v>0</v>
      </c>
      <c r="V55" s="481" t="str">
        <f>IF($N55&gt;Q!$O$8,"",VLOOKUP($B55,Q!$J$9:$AI$10,24,FALSE))</f>
        <v/>
      </c>
      <c r="W55" s="481" t="str">
        <f>IF($N55&gt;Q!$O$8,"",VLOOKUP($B55,Q!$J$9:$AI$10,25,FALSE))</f>
        <v/>
      </c>
      <c r="X55" s="226"/>
      <c r="Z55" s="476">
        <v>39</v>
      </c>
      <c r="AA55" s="469" t="str">
        <f>IF($Z55&gt;P!$O$8,"",VLOOKUP($Z55,P!$J$9:$AF$10,6,FALSE))</f>
        <v/>
      </c>
      <c r="AB55" s="469" t="str">
        <f>IF($Z55&gt;P!$O$8,"",VLOOKUP($Z55,P!$J$9:$AF$10,13,FALSE))</f>
        <v/>
      </c>
      <c r="AC55" s="469" t="str">
        <f>IF($Z55&gt;P!$O$8,"",VLOOKUP($Z55,P!$J$9:$AF$10,16,FALSE))</f>
        <v/>
      </c>
      <c r="AD55" s="470" t="str">
        <f>IF($Z55&gt;P!$O$8,"",VLOOKUP($Z55,P!$J$9:$AF$10,17,FALSE))</f>
        <v/>
      </c>
      <c r="AE55" s="469" t="str">
        <f>IF($Z55&gt;P!$O$8,"",VLOOKUP($Z55,P!$J$9:$AF$10,15,FALSE))</f>
        <v/>
      </c>
      <c r="AF55" s="471" t="str">
        <f>IF($Z55&gt;P!$O$8,"",VLOOKUP($Z55,P!$J$9:$AF$10,18,FALSE))</f>
        <v/>
      </c>
      <c r="AG55" s="482">
        <f t="shared" si="2"/>
        <v>0</v>
      </c>
      <c r="AH55" s="469" t="str">
        <f>IF($Z55&gt;P!$O$8,"",VLOOKUP($Z55,P!$J$9:$AF$10,21,FALSE))</f>
        <v/>
      </c>
      <c r="AI55" s="483" t="str">
        <f>IF($Z55&gt;P!$O$8,"",VLOOKUP($Z55,P!$J$9:$AF$10,22,FALSE))</f>
        <v/>
      </c>
      <c r="AJ55" s="226"/>
      <c r="AL55" s="476">
        <v>39</v>
      </c>
      <c r="AM55" s="469" t="str">
        <f>IF($AL55&gt;S!$O$8,"",VLOOKUP($AL55,S!$J$9:$AF$10,6,FALSE))</f>
        <v/>
      </c>
      <c r="AN55" s="469" t="str">
        <f>IF($AL55&gt;S!$O$8,"",VLOOKUP($AL55,S!$J$9:$AF$10,13,FALSE))</f>
        <v/>
      </c>
      <c r="AO55" s="469" t="str">
        <f>IF($AL55&gt;S!$O$8,"",VLOOKUP($AL55,S!$J$9:$AF$10,16,FALSE))</f>
        <v/>
      </c>
      <c r="AP55" s="470" t="str">
        <f>IF($AL55&gt;S!$O$8,"",VLOOKUP($AL55,S!$J$9:$AF$10,18,FALSE))</f>
        <v/>
      </c>
      <c r="AQ55" s="469" t="str">
        <f>IF($AL55&gt;S!$O$8,"",VLOOKUP($AL55,S!$J$9:$AF$10,19,FALSE))</f>
        <v/>
      </c>
      <c r="AR55" s="483" t="str">
        <f>IF($AL55&gt;S!$O$8,"",VLOOKUP($AL55,S!$J$9:$AF$10,20,FALSE))</f>
        <v/>
      </c>
      <c r="AS55" s="469" t="str">
        <f>IF($AL55&gt;S!$O$8,"",VLOOKUP($AL55,S!$J$9:$AF$10,22,FALSE))</f>
        <v/>
      </c>
      <c r="AT55" s="469" t="str">
        <f>IF($AL55&gt;S!$O$8,"",VLOOKUP($AL55,S!$J$9:$AF$10,23,FALSE))</f>
        <v/>
      </c>
      <c r="AU55" s="226"/>
    </row>
    <row r="56" spans="2:47" x14ac:dyDescent="0.2">
      <c r="B56" s="476">
        <v>40</v>
      </c>
      <c r="C56" s="469" t="str">
        <f>IF($B56&gt;O!$L$8,"",VLOOKUP($B56,O!$I$9:$AJ$10,4,FALSE))</f>
        <v/>
      </c>
      <c r="D56" s="467" t="str">
        <f>IF($B56&gt;O!$L$8,"",VLOOKUP($B56,O!$I$9:$AJ$10,7,FALSE))</f>
        <v/>
      </c>
      <c r="E56" s="468" t="str">
        <f>IF($D56="","",VLOOKUP(LEFT($D56,LEN($D56)-4),'C'!$P$9:$AP$10,10,FALSE))</f>
        <v/>
      </c>
      <c r="F56" s="469" t="str">
        <f>IF($B56&gt;O!$L$8,"",VLOOKUP($B56,O!$I$9:$AJ$10,17,FALSE))</f>
        <v/>
      </c>
      <c r="G56" s="470">
        <f>IF($B56&gt;O!$L$8,0,VLOOKUP($B56,O!$I$9:$AJ$10,19,FALSE))</f>
        <v>0</v>
      </c>
      <c r="H56" s="469" t="str">
        <f>IF($B56&gt;O!$L$8,"",VLOOKUP($B56,O!$I$9:$AJ$10,20,FALSE))</f>
        <v/>
      </c>
      <c r="I56" s="471">
        <f>IF($B56&gt;O!$L$8,0,VLOOKUP($B56,O!$I$9:$AJ$10,21,FALSE))</f>
        <v>0</v>
      </c>
      <c r="J56" s="470">
        <f t="shared" si="0"/>
        <v>0</v>
      </c>
      <c r="K56" s="469" t="str">
        <f>IF($B56&gt;O!$L$8,"",VLOOKUP($B56,O!$I$9:$AJ$10,27,FALSE))</f>
        <v/>
      </c>
      <c r="L56" s="226"/>
      <c r="N56" s="476">
        <v>40</v>
      </c>
      <c r="O56" s="469" t="str">
        <f>IF($N56&gt;Q!$O$8,"",VLOOKUP($B56,Q!$J$9:$AI$10,6,FALSE))</f>
        <v/>
      </c>
      <c r="P56" s="469" t="str">
        <f>IF($N56&gt;Q!$O$8,"",VLOOKUP($B56,Q!$J$9:$AI$10,13,FALSE))</f>
        <v/>
      </c>
      <c r="Q56" s="469" t="str">
        <f>IF($N56&gt;Q!$O$8,"",VLOOKUP($B56,Q!$J$9:$AI$10,17,FALSE))</f>
        <v/>
      </c>
      <c r="R56" s="470" t="str">
        <f>IF($N56&gt;Q!$O$8,"",VLOOKUP($B56,Q!$J$9:$AI$10,18,FALSE))</f>
        <v/>
      </c>
      <c r="S56" s="469" t="str">
        <f>IF($N56&gt;Q!$O$8,"",VLOOKUP($B56,Q!$J$9:$AI$10,19,FALSE))</f>
        <v/>
      </c>
      <c r="T56" s="471" t="str">
        <f>IF($N56&gt;Q!$O$8,"",VLOOKUP($B56,Q!$J$9:$AI$10,20,FALSE))</f>
        <v/>
      </c>
      <c r="U56" s="470">
        <f t="shared" si="1"/>
        <v>0</v>
      </c>
      <c r="V56" s="481" t="str">
        <f>IF($N56&gt;Q!$O$8,"",VLOOKUP($B56,Q!$J$9:$AI$10,24,FALSE))</f>
        <v/>
      </c>
      <c r="W56" s="481" t="str">
        <f>IF($N56&gt;Q!$O$8,"",VLOOKUP($B56,Q!$J$9:$AI$10,25,FALSE))</f>
        <v/>
      </c>
      <c r="X56" s="226"/>
      <c r="Z56" s="476">
        <v>40</v>
      </c>
      <c r="AA56" s="469" t="str">
        <f>IF($Z56&gt;P!$O$8,"",VLOOKUP($Z56,P!$J$9:$AF$10,6,FALSE))</f>
        <v/>
      </c>
      <c r="AB56" s="469" t="str">
        <f>IF($Z56&gt;P!$O$8,"",VLOOKUP($Z56,P!$J$9:$AF$10,13,FALSE))</f>
        <v/>
      </c>
      <c r="AC56" s="469" t="str">
        <f>IF($Z56&gt;P!$O$8,"",VLOOKUP($Z56,P!$J$9:$AF$10,16,FALSE))</f>
        <v/>
      </c>
      <c r="AD56" s="470" t="str">
        <f>IF($Z56&gt;P!$O$8,"",VLOOKUP($Z56,P!$J$9:$AF$10,17,FALSE))</f>
        <v/>
      </c>
      <c r="AE56" s="469" t="str">
        <f>IF($Z56&gt;P!$O$8,"",VLOOKUP($Z56,P!$J$9:$AF$10,15,FALSE))</f>
        <v/>
      </c>
      <c r="AF56" s="471" t="str">
        <f>IF($Z56&gt;P!$O$8,"",VLOOKUP($Z56,P!$J$9:$AF$10,18,FALSE))</f>
        <v/>
      </c>
      <c r="AG56" s="482">
        <f t="shared" si="2"/>
        <v>0</v>
      </c>
      <c r="AH56" s="469" t="str">
        <f>IF($Z56&gt;P!$O$8,"",VLOOKUP($Z56,P!$J$9:$AF$10,21,FALSE))</f>
        <v/>
      </c>
      <c r="AI56" s="483" t="str">
        <f>IF($Z56&gt;P!$O$8,"",VLOOKUP($Z56,P!$J$9:$AF$10,22,FALSE))</f>
        <v/>
      </c>
      <c r="AJ56" s="226"/>
      <c r="AL56" s="476">
        <v>40</v>
      </c>
      <c r="AM56" s="469" t="str">
        <f>IF($AL56&gt;S!$O$8,"",VLOOKUP($AL56,S!$J$9:$AF$10,6,FALSE))</f>
        <v/>
      </c>
      <c r="AN56" s="469" t="str">
        <f>IF($AL56&gt;S!$O$8,"",VLOOKUP($AL56,S!$J$9:$AF$10,13,FALSE))</f>
        <v/>
      </c>
      <c r="AO56" s="469" t="str">
        <f>IF($AL56&gt;S!$O$8,"",VLOOKUP($AL56,S!$J$9:$AF$10,16,FALSE))</f>
        <v/>
      </c>
      <c r="AP56" s="470" t="str">
        <f>IF($AL56&gt;S!$O$8,"",VLOOKUP($AL56,S!$J$9:$AF$10,18,FALSE))</f>
        <v/>
      </c>
      <c r="AQ56" s="469" t="str">
        <f>IF($AL56&gt;S!$O$8,"",VLOOKUP($AL56,S!$J$9:$AF$10,19,FALSE))</f>
        <v/>
      </c>
      <c r="AR56" s="483" t="str">
        <f>IF($AL56&gt;S!$O$8,"",VLOOKUP($AL56,S!$J$9:$AF$10,20,FALSE))</f>
        <v/>
      </c>
      <c r="AS56" s="469" t="str">
        <f>IF($AL56&gt;S!$O$8,"",VLOOKUP($AL56,S!$J$9:$AF$10,22,FALSE))</f>
        <v/>
      </c>
      <c r="AT56" s="469" t="str">
        <f>IF($AL56&gt;S!$O$8,"",VLOOKUP($AL56,S!$J$9:$AF$10,23,FALSE))</f>
        <v/>
      </c>
      <c r="AU56" s="226"/>
    </row>
    <row r="57" spans="2:47" x14ac:dyDescent="0.2">
      <c r="B57" s="476">
        <v>41</v>
      </c>
      <c r="C57" s="469" t="str">
        <f>IF($B57&gt;O!$L$8,"",VLOOKUP($B57,O!$I$9:$AJ$10,4,FALSE))</f>
        <v/>
      </c>
      <c r="D57" s="467" t="str">
        <f>IF($B57&gt;O!$L$8,"",VLOOKUP($B57,O!$I$9:$AJ$10,7,FALSE))</f>
        <v/>
      </c>
      <c r="E57" s="468" t="str">
        <f>IF($D57="","",VLOOKUP(LEFT($D57,LEN($D57)-4),'C'!$P$9:$AP$10,10,FALSE))</f>
        <v/>
      </c>
      <c r="F57" s="469" t="str">
        <f>IF($B57&gt;O!$L$8,"",VLOOKUP($B57,O!$I$9:$AJ$10,17,FALSE))</f>
        <v/>
      </c>
      <c r="G57" s="470">
        <f>IF($B57&gt;O!$L$8,0,VLOOKUP($B57,O!$I$9:$AJ$10,19,FALSE))</f>
        <v>0</v>
      </c>
      <c r="H57" s="469" t="str">
        <f>IF($B57&gt;O!$L$8,"",VLOOKUP($B57,O!$I$9:$AJ$10,20,FALSE))</f>
        <v/>
      </c>
      <c r="I57" s="471">
        <f>IF($B57&gt;O!$L$8,0,VLOOKUP($B57,O!$I$9:$AJ$10,21,FALSE))</f>
        <v>0</v>
      </c>
      <c r="J57" s="470">
        <f t="shared" si="0"/>
        <v>0</v>
      </c>
      <c r="K57" s="469" t="str">
        <f>IF($B57&gt;O!$L$8,"",VLOOKUP($B57,O!$I$9:$AJ$10,27,FALSE))</f>
        <v/>
      </c>
      <c r="L57" s="226"/>
      <c r="N57" s="476">
        <v>41</v>
      </c>
      <c r="O57" s="469" t="str">
        <f>IF($N57&gt;Q!$O$8,"",VLOOKUP($B57,Q!$J$9:$AI$10,6,FALSE))</f>
        <v/>
      </c>
      <c r="P57" s="469" t="str">
        <f>IF($N57&gt;Q!$O$8,"",VLOOKUP($B57,Q!$J$9:$AI$10,13,FALSE))</f>
        <v/>
      </c>
      <c r="Q57" s="469" t="str">
        <f>IF($N57&gt;Q!$O$8,"",VLOOKUP($B57,Q!$J$9:$AI$10,17,FALSE))</f>
        <v/>
      </c>
      <c r="R57" s="470" t="str">
        <f>IF($N57&gt;Q!$O$8,"",VLOOKUP($B57,Q!$J$9:$AI$10,18,FALSE))</f>
        <v/>
      </c>
      <c r="S57" s="469" t="str">
        <f>IF($N57&gt;Q!$O$8,"",VLOOKUP($B57,Q!$J$9:$AI$10,19,FALSE))</f>
        <v/>
      </c>
      <c r="T57" s="471" t="str">
        <f>IF($N57&gt;Q!$O$8,"",VLOOKUP($B57,Q!$J$9:$AI$10,20,FALSE))</f>
        <v/>
      </c>
      <c r="U57" s="470">
        <f t="shared" si="1"/>
        <v>0</v>
      </c>
      <c r="V57" s="481" t="str">
        <f>IF($N57&gt;Q!$O$8,"",VLOOKUP($B57,Q!$J$9:$AI$10,24,FALSE))</f>
        <v/>
      </c>
      <c r="W57" s="481" t="str">
        <f>IF($N57&gt;Q!$O$8,"",VLOOKUP($B57,Q!$J$9:$AI$10,25,FALSE))</f>
        <v/>
      </c>
      <c r="X57" s="226"/>
      <c r="Z57" s="476">
        <v>41</v>
      </c>
      <c r="AA57" s="469" t="str">
        <f>IF($Z57&gt;P!$O$8,"",VLOOKUP($Z57,P!$J$9:$AF$10,6,FALSE))</f>
        <v/>
      </c>
      <c r="AB57" s="469" t="str">
        <f>IF($Z57&gt;P!$O$8,"",VLOOKUP($Z57,P!$J$9:$AF$10,13,FALSE))</f>
        <v/>
      </c>
      <c r="AC57" s="469" t="str">
        <f>IF($Z57&gt;P!$O$8,"",VLOOKUP($Z57,P!$J$9:$AF$10,16,FALSE))</f>
        <v/>
      </c>
      <c r="AD57" s="470" t="str">
        <f>IF($Z57&gt;P!$O$8,"",VLOOKUP($Z57,P!$J$9:$AF$10,17,FALSE))</f>
        <v/>
      </c>
      <c r="AE57" s="469" t="str">
        <f>IF($Z57&gt;P!$O$8,"",VLOOKUP($Z57,P!$J$9:$AF$10,15,FALSE))</f>
        <v/>
      </c>
      <c r="AF57" s="471" t="str">
        <f>IF($Z57&gt;P!$O$8,"",VLOOKUP($Z57,P!$J$9:$AF$10,18,FALSE))</f>
        <v/>
      </c>
      <c r="AG57" s="482">
        <f t="shared" si="2"/>
        <v>0</v>
      </c>
      <c r="AH57" s="469" t="str">
        <f>IF($Z57&gt;P!$O$8,"",VLOOKUP($Z57,P!$J$9:$AF$10,21,FALSE))</f>
        <v/>
      </c>
      <c r="AI57" s="483" t="str">
        <f>IF($Z57&gt;P!$O$8,"",VLOOKUP($Z57,P!$J$9:$AF$10,22,FALSE))</f>
        <v/>
      </c>
      <c r="AJ57" s="226"/>
      <c r="AL57" s="476">
        <v>41</v>
      </c>
      <c r="AM57" s="469" t="str">
        <f>IF($AL57&gt;S!$O$8,"",VLOOKUP($AL57,S!$J$9:$AF$10,6,FALSE))</f>
        <v/>
      </c>
      <c r="AN57" s="469" t="str">
        <f>IF($AL57&gt;S!$O$8,"",VLOOKUP($AL57,S!$J$9:$AF$10,13,FALSE))</f>
        <v/>
      </c>
      <c r="AO57" s="469" t="str">
        <f>IF($AL57&gt;S!$O$8,"",VLOOKUP($AL57,S!$J$9:$AF$10,16,FALSE))</f>
        <v/>
      </c>
      <c r="AP57" s="470" t="str">
        <f>IF($AL57&gt;S!$O$8,"",VLOOKUP($AL57,S!$J$9:$AF$10,18,FALSE))</f>
        <v/>
      </c>
      <c r="AQ57" s="469" t="str">
        <f>IF($AL57&gt;S!$O$8,"",VLOOKUP($AL57,S!$J$9:$AF$10,19,FALSE))</f>
        <v/>
      </c>
      <c r="AR57" s="483" t="str">
        <f>IF($AL57&gt;S!$O$8,"",VLOOKUP($AL57,S!$J$9:$AF$10,20,FALSE))</f>
        <v/>
      </c>
      <c r="AS57" s="469" t="str">
        <f>IF($AL57&gt;S!$O$8,"",VLOOKUP($AL57,S!$J$9:$AF$10,22,FALSE))</f>
        <v/>
      </c>
      <c r="AT57" s="469" t="str">
        <f>IF($AL57&gt;S!$O$8,"",VLOOKUP($AL57,S!$J$9:$AF$10,23,FALSE))</f>
        <v/>
      </c>
      <c r="AU57" s="226"/>
    </row>
    <row r="58" spans="2:47" x14ac:dyDescent="0.2">
      <c r="B58" s="476">
        <v>42</v>
      </c>
      <c r="C58" s="469" t="str">
        <f>IF($B58&gt;O!$L$8,"",VLOOKUP($B58,O!$I$9:$AJ$10,4,FALSE))</f>
        <v/>
      </c>
      <c r="D58" s="467" t="str">
        <f>IF($B58&gt;O!$L$8,"",VLOOKUP($B58,O!$I$9:$AJ$10,7,FALSE))</f>
        <v/>
      </c>
      <c r="E58" s="468" t="str">
        <f>IF($D58="","",VLOOKUP(LEFT($D58,LEN($D58)-4),'C'!$P$9:$AP$10,10,FALSE))</f>
        <v/>
      </c>
      <c r="F58" s="469" t="str">
        <f>IF($B58&gt;O!$L$8,"",VLOOKUP($B58,O!$I$9:$AJ$10,17,FALSE))</f>
        <v/>
      </c>
      <c r="G58" s="470">
        <f>IF($B58&gt;O!$L$8,0,VLOOKUP($B58,O!$I$9:$AJ$10,19,FALSE))</f>
        <v>0</v>
      </c>
      <c r="H58" s="469" t="str">
        <f>IF($B58&gt;O!$L$8,"",VLOOKUP($B58,O!$I$9:$AJ$10,20,FALSE))</f>
        <v/>
      </c>
      <c r="I58" s="471">
        <f>IF($B58&gt;O!$L$8,0,VLOOKUP($B58,O!$I$9:$AJ$10,21,FALSE))</f>
        <v>0</v>
      </c>
      <c r="J58" s="470">
        <f t="shared" si="0"/>
        <v>0</v>
      </c>
      <c r="K58" s="469" t="str">
        <f>IF($B58&gt;O!$L$8,"",VLOOKUP($B58,O!$I$9:$AJ$10,27,FALSE))</f>
        <v/>
      </c>
      <c r="L58" s="226"/>
      <c r="N58" s="476">
        <v>42</v>
      </c>
      <c r="O58" s="469" t="str">
        <f>IF($N58&gt;Q!$O$8,"",VLOOKUP($B58,Q!$J$9:$AI$10,6,FALSE))</f>
        <v/>
      </c>
      <c r="P58" s="469" t="str">
        <f>IF($N58&gt;Q!$O$8,"",VLOOKUP($B58,Q!$J$9:$AI$10,13,FALSE))</f>
        <v/>
      </c>
      <c r="Q58" s="469" t="str">
        <f>IF($N58&gt;Q!$O$8,"",VLOOKUP($B58,Q!$J$9:$AI$10,17,FALSE))</f>
        <v/>
      </c>
      <c r="R58" s="470" t="str">
        <f>IF($N58&gt;Q!$O$8,"",VLOOKUP($B58,Q!$J$9:$AI$10,18,FALSE))</f>
        <v/>
      </c>
      <c r="S58" s="469" t="str">
        <f>IF($N58&gt;Q!$O$8,"",VLOOKUP($B58,Q!$J$9:$AI$10,19,FALSE))</f>
        <v/>
      </c>
      <c r="T58" s="471" t="str">
        <f>IF($N58&gt;Q!$O$8,"",VLOOKUP($B58,Q!$J$9:$AI$10,20,FALSE))</f>
        <v/>
      </c>
      <c r="U58" s="470">
        <f t="shared" si="1"/>
        <v>0</v>
      </c>
      <c r="V58" s="481" t="str">
        <f>IF($N58&gt;Q!$O$8,"",VLOOKUP($B58,Q!$J$9:$AI$10,24,FALSE))</f>
        <v/>
      </c>
      <c r="W58" s="481" t="str">
        <f>IF($N58&gt;Q!$O$8,"",VLOOKUP($B58,Q!$J$9:$AI$10,25,FALSE))</f>
        <v/>
      </c>
      <c r="X58" s="226"/>
      <c r="Z58" s="476">
        <v>42</v>
      </c>
      <c r="AA58" s="469" t="str">
        <f>IF($Z58&gt;P!$O$8,"",VLOOKUP($Z58,P!$J$9:$AF$10,6,FALSE))</f>
        <v/>
      </c>
      <c r="AB58" s="469" t="str">
        <f>IF($Z58&gt;P!$O$8,"",VLOOKUP($Z58,P!$J$9:$AF$10,13,FALSE))</f>
        <v/>
      </c>
      <c r="AC58" s="469" t="str">
        <f>IF($Z58&gt;P!$O$8,"",VLOOKUP($Z58,P!$J$9:$AF$10,16,FALSE))</f>
        <v/>
      </c>
      <c r="AD58" s="470" t="str">
        <f>IF($Z58&gt;P!$O$8,"",VLOOKUP($Z58,P!$J$9:$AF$10,17,FALSE))</f>
        <v/>
      </c>
      <c r="AE58" s="469" t="str">
        <f>IF($Z58&gt;P!$O$8,"",VLOOKUP($Z58,P!$J$9:$AF$10,15,FALSE))</f>
        <v/>
      </c>
      <c r="AF58" s="471" t="str">
        <f>IF($Z58&gt;P!$O$8,"",VLOOKUP($Z58,P!$J$9:$AF$10,18,FALSE))</f>
        <v/>
      </c>
      <c r="AG58" s="482">
        <f t="shared" si="2"/>
        <v>0</v>
      </c>
      <c r="AH58" s="469" t="str">
        <f>IF($Z58&gt;P!$O$8,"",VLOOKUP($Z58,P!$J$9:$AF$10,21,FALSE))</f>
        <v/>
      </c>
      <c r="AI58" s="483" t="str">
        <f>IF($Z58&gt;P!$O$8,"",VLOOKUP($Z58,P!$J$9:$AF$10,22,FALSE))</f>
        <v/>
      </c>
      <c r="AJ58" s="226"/>
      <c r="AL58" s="476">
        <v>42</v>
      </c>
      <c r="AM58" s="469" t="str">
        <f>IF($AL58&gt;S!$O$8,"",VLOOKUP($AL58,S!$J$9:$AF$10,6,FALSE))</f>
        <v/>
      </c>
      <c r="AN58" s="469" t="str">
        <f>IF($AL58&gt;S!$O$8,"",VLOOKUP($AL58,S!$J$9:$AF$10,13,FALSE))</f>
        <v/>
      </c>
      <c r="AO58" s="469" t="str">
        <f>IF($AL58&gt;S!$O$8,"",VLOOKUP($AL58,S!$J$9:$AF$10,16,FALSE))</f>
        <v/>
      </c>
      <c r="AP58" s="470" t="str">
        <f>IF($AL58&gt;S!$O$8,"",VLOOKUP($AL58,S!$J$9:$AF$10,18,FALSE))</f>
        <v/>
      </c>
      <c r="AQ58" s="469" t="str">
        <f>IF($AL58&gt;S!$O$8,"",VLOOKUP($AL58,S!$J$9:$AF$10,19,FALSE))</f>
        <v/>
      </c>
      <c r="AR58" s="483" t="str">
        <f>IF($AL58&gt;S!$O$8,"",VLOOKUP($AL58,S!$J$9:$AF$10,20,FALSE))</f>
        <v/>
      </c>
      <c r="AS58" s="469" t="str">
        <f>IF($AL58&gt;S!$O$8,"",VLOOKUP($AL58,S!$J$9:$AF$10,22,FALSE))</f>
        <v/>
      </c>
      <c r="AT58" s="469" t="str">
        <f>IF($AL58&gt;S!$O$8,"",VLOOKUP($AL58,S!$J$9:$AF$10,23,FALSE))</f>
        <v/>
      </c>
      <c r="AU58" s="226"/>
    </row>
    <row r="59" spans="2:47" x14ac:dyDescent="0.2">
      <c r="B59" s="476">
        <v>43</v>
      </c>
      <c r="C59" s="469" t="str">
        <f>IF($B59&gt;O!$L$8,"",VLOOKUP($B59,O!$I$9:$AJ$10,4,FALSE))</f>
        <v/>
      </c>
      <c r="D59" s="467" t="str">
        <f>IF($B59&gt;O!$L$8,"",VLOOKUP($B59,O!$I$9:$AJ$10,7,FALSE))</f>
        <v/>
      </c>
      <c r="E59" s="468" t="str">
        <f>IF($D59="","",VLOOKUP(LEFT($D59,LEN($D59)-4),'C'!$P$9:$AP$10,10,FALSE))</f>
        <v/>
      </c>
      <c r="F59" s="469" t="str">
        <f>IF($B59&gt;O!$L$8,"",VLOOKUP($B59,O!$I$9:$AJ$10,17,FALSE))</f>
        <v/>
      </c>
      <c r="G59" s="470">
        <f>IF($B59&gt;O!$L$8,0,VLOOKUP($B59,O!$I$9:$AJ$10,19,FALSE))</f>
        <v>0</v>
      </c>
      <c r="H59" s="469" t="str">
        <f>IF($B59&gt;O!$L$8,"",VLOOKUP($B59,O!$I$9:$AJ$10,20,FALSE))</f>
        <v/>
      </c>
      <c r="I59" s="471">
        <f>IF($B59&gt;O!$L$8,0,VLOOKUP($B59,O!$I$9:$AJ$10,21,FALSE))</f>
        <v>0</v>
      </c>
      <c r="J59" s="470">
        <f t="shared" si="0"/>
        <v>0</v>
      </c>
      <c r="K59" s="469" t="str">
        <f>IF($B59&gt;O!$L$8,"",VLOOKUP($B59,O!$I$9:$AJ$10,27,FALSE))</f>
        <v/>
      </c>
      <c r="L59" s="226"/>
      <c r="N59" s="476">
        <v>43</v>
      </c>
      <c r="O59" s="469" t="str">
        <f>IF($N59&gt;Q!$O$8,"",VLOOKUP($B59,Q!$J$9:$AI$10,6,FALSE))</f>
        <v/>
      </c>
      <c r="P59" s="469" t="str">
        <f>IF($N59&gt;Q!$O$8,"",VLOOKUP($B59,Q!$J$9:$AI$10,13,FALSE))</f>
        <v/>
      </c>
      <c r="Q59" s="469" t="str">
        <f>IF($N59&gt;Q!$O$8,"",VLOOKUP($B59,Q!$J$9:$AI$10,17,FALSE))</f>
        <v/>
      </c>
      <c r="R59" s="470" t="str">
        <f>IF($N59&gt;Q!$O$8,"",VLOOKUP($B59,Q!$J$9:$AI$10,18,FALSE))</f>
        <v/>
      </c>
      <c r="S59" s="469" t="str">
        <f>IF($N59&gt;Q!$O$8,"",VLOOKUP($B59,Q!$J$9:$AI$10,19,FALSE))</f>
        <v/>
      </c>
      <c r="T59" s="471" t="str">
        <f>IF($N59&gt;Q!$O$8,"",VLOOKUP($B59,Q!$J$9:$AI$10,20,FALSE))</f>
        <v/>
      </c>
      <c r="U59" s="470">
        <f t="shared" si="1"/>
        <v>0</v>
      </c>
      <c r="V59" s="481" t="str">
        <f>IF($N59&gt;Q!$O$8,"",VLOOKUP($B59,Q!$J$9:$AI$10,24,FALSE))</f>
        <v/>
      </c>
      <c r="W59" s="481" t="str">
        <f>IF($N59&gt;Q!$O$8,"",VLOOKUP($B59,Q!$J$9:$AI$10,25,FALSE))</f>
        <v/>
      </c>
      <c r="X59" s="226"/>
      <c r="Z59" s="476">
        <v>43</v>
      </c>
      <c r="AA59" s="469" t="str">
        <f>IF($Z59&gt;P!$O$8,"",VLOOKUP($Z59,P!$J$9:$AF$10,6,FALSE))</f>
        <v/>
      </c>
      <c r="AB59" s="469" t="str">
        <f>IF($Z59&gt;P!$O$8,"",VLOOKUP($Z59,P!$J$9:$AF$10,13,FALSE))</f>
        <v/>
      </c>
      <c r="AC59" s="469" t="str">
        <f>IF($Z59&gt;P!$O$8,"",VLOOKUP($Z59,P!$J$9:$AF$10,16,FALSE))</f>
        <v/>
      </c>
      <c r="AD59" s="470" t="str">
        <f>IF($Z59&gt;P!$O$8,"",VLOOKUP($Z59,P!$J$9:$AF$10,17,FALSE))</f>
        <v/>
      </c>
      <c r="AE59" s="469" t="str">
        <f>IF($Z59&gt;P!$O$8,"",VLOOKUP($Z59,P!$J$9:$AF$10,15,FALSE))</f>
        <v/>
      </c>
      <c r="AF59" s="471" t="str">
        <f>IF($Z59&gt;P!$O$8,"",VLOOKUP($Z59,P!$J$9:$AF$10,18,FALSE))</f>
        <v/>
      </c>
      <c r="AG59" s="482">
        <f t="shared" si="2"/>
        <v>0</v>
      </c>
      <c r="AH59" s="469" t="str">
        <f>IF($Z59&gt;P!$O$8,"",VLOOKUP($Z59,P!$J$9:$AF$10,21,FALSE))</f>
        <v/>
      </c>
      <c r="AI59" s="483" t="str">
        <f>IF($Z59&gt;P!$O$8,"",VLOOKUP($Z59,P!$J$9:$AF$10,22,FALSE))</f>
        <v/>
      </c>
      <c r="AJ59" s="226"/>
      <c r="AL59" s="476">
        <v>43</v>
      </c>
      <c r="AM59" s="469" t="str">
        <f>IF($AL59&gt;S!$O$8,"",VLOOKUP($AL59,S!$J$9:$AF$10,6,FALSE))</f>
        <v/>
      </c>
      <c r="AN59" s="469" t="str">
        <f>IF($AL59&gt;S!$O$8,"",VLOOKUP($AL59,S!$J$9:$AF$10,13,FALSE))</f>
        <v/>
      </c>
      <c r="AO59" s="469" t="str">
        <f>IF($AL59&gt;S!$O$8,"",VLOOKUP($AL59,S!$J$9:$AF$10,16,FALSE))</f>
        <v/>
      </c>
      <c r="AP59" s="470" t="str">
        <f>IF($AL59&gt;S!$O$8,"",VLOOKUP($AL59,S!$J$9:$AF$10,18,FALSE))</f>
        <v/>
      </c>
      <c r="AQ59" s="469" t="str">
        <f>IF($AL59&gt;S!$O$8,"",VLOOKUP($AL59,S!$J$9:$AF$10,19,FALSE))</f>
        <v/>
      </c>
      <c r="AR59" s="483" t="str">
        <f>IF($AL59&gt;S!$O$8,"",VLOOKUP($AL59,S!$J$9:$AF$10,20,FALSE))</f>
        <v/>
      </c>
      <c r="AS59" s="469" t="str">
        <f>IF($AL59&gt;S!$O$8,"",VLOOKUP($AL59,S!$J$9:$AF$10,22,FALSE))</f>
        <v/>
      </c>
      <c r="AT59" s="469" t="str">
        <f>IF($AL59&gt;S!$O$8,"",VLOOKUP($AL59,S!$J$9:$AF$10,23,FALSE))</f>
        <v/>
      </c>
      <c r="AU59" s="226"/>
    </row>
    <row r="60" spans="2:47" x14ac:dyDescent="0.2">
      <c r="B60" s="476">
        <v>44</v>
      </c>
      <c r="C60" s="469" t="str">
        <f>IF($B60&gt;O!$L$8,"",VLOOKUP($B60,O!$I$9:$AJ$10,4,FALSE))</f>
        <v/>
      </c>
      <c r="D60" s="467" t="str">
        <f>IF($B60&gt;O!$L$8,"",VLOOKUP($B60,O!$I$9:$AJ$10,7,FALSE))</f>
        <v/>
      </c>
      <c r="E60" s="468" t="str">
        <f>IF($D60="","",VLOOKUP(LEFT($D60,LEN($D60)-4),'C'!$P$9:$AP$10,10,FALSE))</f>
        <v/>
      </c>
      <c r="F60" s="469" t="str">
        <f>IF($B60&gt;O!$L$8,"",VLOOKUP($B60,O!$I$9:$AJ$10,17,FALSE))</f>
        <v/>
      </c>
      <c r="G60" s="470">
        <f>IF($B60&gt;O!$L$8,0,VLOOKUP($B60,O!$I$9:$AJ$10,19,FALSE))</f>
        <v>0</v>
      </c>
      <c r="H60" s="469" t="str">
        <f>IF($B60&gt;O!$L$8,"",VLOOKUP($B60,O!$I$9:$AJ$10,20,FALSE))</f>
        <v/>
      </c>
      <c r="I60" s="471">
        <f>IF($B60&gt;O!$L$8,0,VLOOKUP($B60,O!$I$9:$AJ$10,21,FALSE))</f>
        <v>0</v>
      </c>
      <c r="J60" s="470">
        <f t="shared" si="0"/>
        <v>0</v>
      </c>
      <c r="K60" s="469" t="str">
        <f>IF($B60&gt;O!$L$8,"",VLOOKUP($B60,O!$I$9:$AJ$10,27,FALSE))</f>
        <v/>
      </c>
      <c r="L60" s="226"/>
      <c r="N60" s="476">
        <v>44</v>
      </c>
      <c r="O60" s="469" t="str">
        <f>IF($N60&gt;Q!$O$8,"",VLOOKUP($B60,Q!$J$9:$AI$10,6,FALSE))</f>
        <v/>
      </c>
      <c r="P60" s="469" t="str">
        <f>IF($N60&gt;Q!$O$8,"",VLOOKUP($B60,Q!$J$9:$AI$10,13,FALSE))</f>
        <v/>
      </c>
      <c r="Q60" s="469" t="str">
        <f>IF($N60&gt;Q!$O$8,"",VLOOKUP($B60,Q!$J$9:$AI$10,17,FALSE))</f>
        <v/>
      </c>
      <c r="R60" s="470" t="str">
        <f>IF($N60&gt;Q!$O$8,"",VLOOKUP($B60,Q!$J$9:$AI$10,18,FALSE))</f>
        <v/>
      </c>
      <c r="S60" s="469" t="str">
        <f>IF($N60&gt;Q!$O$8,"",VLOOKUP($B60,Q!$J$9:$AI$10,19,FALSE))</f>
        <v/>
      </c>
      <c r="T60" s="471" t="str">
        <f>IF($N60&gt;Q!$O$8,"",VLOOKUP($B60,Q!$J$9:$AI$10,20,FALSE))</f>
        <v/>
      </c>
      <c r="U60" s="470">
        <f t="shared" si="1"/>
        <v>0</v>
      </c>
      <c r="V60" s="481" t="str">
        <f>IF($N60&gt;Q!$O$8,"",VLOOKUP($B60,Q!$J$9:$AI$10,24,FALSE))</f>
        <v/>
      </c>
      <c r="W60" s="481" t="str">
        <f>IF($N60&gt;Q!$O$8,"",VLOOKUP($B60,Q!$J$9:$AI$10,25,FALSE))</f>
        <v/>
      </c>
      <c r="X60" s="226"/>
      <c r="Z60" s="476">
        <v>44</v>
      </c>
      <c r="AA60" s="469" t="str">
        <f>IF($Z60&gt;P!$O$8,"",VLOOKUP($Z60,P!$J$9:$AF$10,6,FALSE))</f>
        <v/>
      </c>
      <c r="AB60" s="469" t="str">
        <f>IF($Z60&gt;P!$O$8,"",VLOOKUP($Z60,P!$J$9:$AF$10,13,FALSE))</f>
        <v/>
      </c>
      <c r="AC60" s="469" t="str">
        <f>IF($Z60&gt;P!$O$8,"",VLOOKUP($Z60,P!$J$9:$AF$10,16,FALSE))</f>
        <v/>
      </c>
      <c r="AD60" s="470" t="str">
        <f>IF($Z60&gt;P!$O$8,"",VLOOKUP($Z60,P!$J$9:$AF$10,17,FALSE))</f>
        <v/>
      </c>
      <c r="AE60" s="469" t="str">
        <f>IF($Z60&gt;P!$O$8,"",VLOOKUP($Z60,P!$J$9:$AF$10,15,FALSE))</f>
        <v/>
      </c>
      <c r="AF60" s="471" t="str">
        <f>IF($Z60&gt;P!$O$8,"",VLOOKUP($Z60,P!$J$9:$AF$10,18,FALSE))</f>
        <v/>
      </c>
      <c r="AG60" s="482">
        <f t="shared" si="2"/>
        <v>0</v>
      </c>
      <c r="AH60" s="469" t="str">
        <f>IF($Z60&gt;P!$O$8,"",VLOOKUP($Z60,P!$J$9:$AF$10,21,FALSE))</f>
        <v/>
      </c>
      <c r="AI60" s="483" t="str">
        <f>IF($Z60&gt;P!$O$8,"",VLOOKUP($Z60,P!$J$9:$AF$10,22,FALSE))</f>
        <v/>
      </c>
      <c r="AJ60" s="226"/>
      <c r="AL60" s="476">
        <v>44</v>
      </c>
      <c r="AM60" s="469" t="str">
        <f>IF($AL60&gt;S!$O$8,"",VLOOKUP($AL60,S!$J$9:$AF$10,6,FALSE))</f>
        <v/>
      </c>
      <c r="AN60" s="469" t="str">
        <f>IF($AL60&gt;S!$O$8,"",VLOOKUP($AL60,S!$J$9:$AF$10,13,FALSE))</f>
        <v/>
      </c>
      <c r="AO60" s="469" t="str">
        <f>IF($AL60&gt;S!$O$8,"",VLOOKUP($AL60,S!$J$9:$AF$10,16,FALSE))</f>
        <v/>
      </c>
      <c r="AP60" s="470" t="str">
        <f>IF($AL60&gt;S!$O$8,"",VLOOKUP($AL60,S!$J$9:$AF$10,18,FALSE))</f>
        <v/>
      </c>
      <c r="AQ60" s="469" t="str">
        <f>IF($AL60&gt;S!$O$8,"",VLOOKUP($AL60,S!$J$9:$AF$10,19,FALSE))</f>
        <v/>
      </c>
      <c r="AR60" s="483" t="str">
        <f>IF($AL60&gt;S!$O$8,"",VLOOKUP($AL60,S!$J$9:$AF$10,20,FALSE))</f>
        <v/>
      </c>
      <c r="AS60" s="469" t="str">
        <f>IF($AL60&gt;S!$O$8,"",VLOOKUP($AL60,S!$J$9:$AF$10,22,FALSE))</f>
        <v/>
      </c>
      <c r="AT60" s="469" t="str">
        <f>IF($AL60&gt;S!$O$8,"",VLOOKUP($AL60,S!$J$9:$AF$10,23,FALSE))</f>
        <v/>
      </c>
      <c r="AU60" s="226"/>
    </row>
    <row r="61" spans="2:47" x14ac:dyDescent="0.2">
      <c r="B61" s="476">
        <v>45</v>
      </c>
      <c r="C61" s="469" t="str">
        <f>IF($B61&gt;O!$L$8,"",VLOOKUP($B61,O!$I$9:$AJ$10,4,FALSE))</f>
        <v/>
      </c>
      <c r="D61" s="467" t="str">
        <f>IF($B61&gt;O!$L$8,"",VLOOKUP($B61,O!$I$9:$AJ$10,7,FALSE))</f>
        <v/>
      </c>
      <c r="E61" s="468" t="str">
        <f>IF($D61="","",VLOOKUP(LEFT($D61,LEN($D61)-4),'C'!$P$9:$AP$10,10,FALSE))</f>
        <v/>
      </c>
      <c r="F61" s="469" t="str">
        <f>IF($B61&gt;O!$L$8,"",VLOOKUP($B61,O!$I$9:$AJ$10,17,FALSE))</f>
        <v/>
      </c>
      <c r="G61" s="470">
        <f>IF($B61&gt;O!$L$8,0,VLOOKUP($B61,O!$I$9:$AJ$10,19,FALSE))</f>
        <v>0</v>
      </c>
      <c r="H61" s="469" t="str">
        <f>IF($B61&gt;O!$L$8,"",VLOOKUP($B61,O!$I$9:$AJ$10,20,FALSE))</f>
        <v/>
      </c>
      <c r="I61" s="471">
        <f>IF($B61&gt;O!$L$8,0,VLOOKUP($B61,O!$I$9:$AJ$10,21,FALSE))</f>
        <v>0</v>
      </c>
      <c r="J61" s="470">
        <f t="shared" si="0"/>
        <v>0</v>
      </c>
      <c r="K61" s="469" t="str">
        <f>IF($B61&gt;O!$L$8,"",VLOOKUP($B61,O!$I$9:$AJ$10,27,FALSE))</f>
        <v/>
      </c>
      <c r="L61" s="226"/>
      <c r="N61" s="476">
        <v>45</v>
      </c>
      <c r="O61" s="469" t="str">
        <f>IF($N61&gt;Q!$O$8,"",VLOOKUP($B61,Q!$J$9:$AI$10,6,FALSE))</f>
        <v/>
      </c>
      <c r="P61" s="469" t="str">
        <f>IF($N61&gt;Q!$O$8,"",VLOOKUP($B61,Q!$J$9:$AI$10,13,FALSE))</f>
        <v/>
      </c>
      <c r="Q61" s="469" t="str">
        <f>IF($N61&gt;Q!$O$8,"",VLOOKUP($B61,Q!$J$9:$AI$10,17,FALSE))</f>
        <v/>
      </c>
      <c r="R61" s="470" t="str">
        <f>IF($N61&gt;Q!$O$8,"",VLOOKUP($B61,Q!$J$9:$AI$10,18,FALSE))</f>
        <v/>
      </c>
      <c r="S61" s="469" t="str">
        <f>IF($N61&gt;Q!$O$8,"",VLOOKUP($B61,Q!$J$9:$AI$10,19,FALSE))</f>
        <v/>
      </c>
      <c r="T61" s="471" t="str">
        <f>IF($N61&gt;Q!$O$8,"",VLOOKUP($B61,Q!$J$9:$AI$10,20,FALSE))</f>
        <v/>
      </c>
      <c r="U61" s="470">
        <f t="shared" si="1"/>
        <v>0</v>
      </c>
      <c r="V61" s="481" t="str">
        <f>IF($N61&gt;Q!$O$8,"",VLOOKUP($B61,Q!$J$9:$AI$10,24,FALSE))</f>
        <v/>
      </c>
      <c r="W61" s="481" t="str">
        <f>IF($N61&gt;Q!$O$8,"",VLOOKUP($B61,Q!$J$9:$AI$10,25,FALSE))</f>
        <v/>
      </c>
      <c r="X61" s="226"/>
      <c r="Z61" s="476">
        <v>45</v>
      </c>
      <c r="AA61" s="469" t="str">
        <f>IF($Z61&gt;P!$O$8,"",VLOOKUP($Z61,P!$J$9:$AF$10,6,FALSE))</f>
        <v/>
      </c>
      <c r="AB61" s="469" t="str">
        <f>IF($Z61&gt;P!$O$8,"",VLOOKUP($Z61,P!$J$9:$AF$10,13,FALSE))</f>
        <v/>
      </c>
      <c r="AC61" s="469" t="str">
        <f>IF($Z61&gt;P!$O$8,"",VLOOKUP($Z61,P!$J$9:$AF$10,16,FALSE))</f>
        <v/>
      </c>
      <c r="AD61" s="470" t="str">
        <f>IF($Z61&gt;P!$O$8,"",VLOOKUP($Z61,P!$J$9:$AF$10,17,FALSE))</f>
        <v/>
      </c>
      <c r="AE61" s="469" t="str">
        <f>IF($Z61&gt;P!$O$8,"",VLOOKUP($Z61,P!$J$9:$AF$10,15,FALSE))</f>
        <v/>
      </c>
      <c r="AF61" s="471" t="str">
        <f>IF($Z61&gt;P!$O$8,"",VLOOKUP($Z61,P!$J$9:$AF$10,18,FALSE))</f>
        <v/>
      </c>
      <c r="AG61" s="482">
        <f t="shared" si="2"/>
        <v>0</v>
      </c>
      <c r="AH61" s="469" t="str">
        <f>IF($Z61&gt;P!$O$8,"",VLOOKUP($Z61,P!$J$9:$AF$10,21,FALSE))</f>
        <v/>
      </c>
      <c r="AI61" s="483" t="str">
        <f>IF($Z61&gt;P!$O$8,"",VLOOKUP($Z61,P!$J$9:$AF$10,22,FALSE))</f>
        <v/>
      </c>
      <c r="AJ61" s="226"/>
      <c r="AL61" s="476">
        <v>45</v>
      </c>
      <c r="AM61" s="469" t="str">
        <f>IF($AL61&gt;S!$O$8,"",VLOOKUP($AL61,S!$J$9:$AF$10,6,FALSE))</f>
        <v/>
      </c>
      <c r="AN61" s="469" t="str">
        <f>IF($AL61&gt;S!$O$8,"",VLOOKUP($AL61,S!$J$9:$AF$10,13,FALSE))</f>
        <v/>
      </c>
      <c r="AO61" s="469" t="str">
        <f>IF($AL61&gt;S!$O$8,"",VLOOKUP($AL61,S!$J$9:$AF$10,16,FALSE))</f>
        <v/>
      </c>
      <c r="AP61" s="470" t="str">
        <f>IF($AL61&gt;S!$O$8,"",VLOOKUP($AL61,S!$J$9:$AF$10,18,FALSE))</f>
        <v/>
      </c>
      <c r="AQ61" s="469" t="str">
        <f>IF($AL61&gt;S!$O$8,"",VLOOKUP($AL61,S!$J$9:$AF$10,19,FALSE))</f>
        <v/>
      </c>
      <c r="AR61" s="483" t="str">
        <f>IF($AL61&gt;S!$O$8,"",VLOOKUP($AL61,S!$J$9:$AF$10,20,FALSE))</f>
        <v/>
      </c>
      <c r="AS61" s="469" t="str">
        <f>IF($AL61&gt;S!$O$8,"",VLOOKUP($AL61,S!$J$9:$AF$10,22,FALSE))</f>
        <v/>
      </c>
      <c r="AT61" s="469" t="str">
        <f>IF($AL61&gt;S!$O$8,"",VLOOKUP($AL61,S!$J$9:$AF$10,23,FALSE))</f>
        <v/>
      </c>
      <c r="AU61" s="226"/>
    </row>
    <row r="62" spans="2:47" x14ac:dyDescent="0.2">
      <c r="B62" s="476">
        <v>46</v>
      </c>
      <c r="C62" s="469" t="str">
        <f>IF($B62&gt;O!$L$8,"",VLOOKUP($B62,O!$I$9:$AJ$10,4,FALSE))</f>
        <v/>
      </c>
      <c r="D62" s="467" t="str">
        <f>IF($B62&gt;O!$L$8,"",VLOOKUP($B62,O!$I$9:$AJ$10,7,FALSE))</f>
        <v/>
      </c>
      <c r="E62" s="468" t="str">
        <f>IF($D62="","",VLOOKUP(LEFT($D62,LEN($D62)-4),'C'!$P$9:$AP$10,10,FALSE))</f>
        <v/>
      </c>
      <c r="F62" s="469" t="str">
        <f>IF($B62&gt;O!$L$8,"",VLOOKUP($B62,O!$I$9:$AJ$10,17,FALSE))</f>
        <v/>
      </c>
      <c r="G62" s="470">
        <f>IF($B62&gt;O!$L$8,0,VLOOKUP($B62,O!$I$9:$AJ$10,19,FALSE))</f>
        <v>0</v>
      </c>
      <c r="H62" s="469" t="str">
        <f>IF($B62&gt;O!$L$8,"",VLOOKUP($B62,O!$I$9:$AJ$10,20,FALSE))</f>
        <v/>
      </c>
      <c r="I62" s="471">
        <f>IF($B62&gt;O!$L$8,0,VLOOKUP($B62,O!$I$9:$AJ$10,21,FALSE))</f>
        <v>0</v>
      </c>
      <c r="J62" s="470">
        <f t="shared" si="0"/>
        <v>0</v>
      </c>
      <c r="K62" s="469" t="str">
        <f>IF($B62&gt;O!$L$8,"",VLOOKUP($B62,O!$I$9:$AJ$10,27,FALSE))</f>
        <v/>
      </c>
      <c r="L62" s="226"/>
      <c r="N62" s="476">
        <v>46</v>
      </c>
      <c r="O62" s="469" t="str">
        <f>IF($N62&gt;Q!$O$8,"",VLOOKUP($B62,Q!$J$9:$AI$10,6,FALSE))</f>
        <v/>
      </c>
      <c r="P62" s="469" t="str">
        <f>IF($N62&gt;Q!$O$8,"",VLOOKUP($B62,Q!$J$9:$AI$10,13,FALSE))</f>
        <v/>
      </c>
      <c r="Q62" s="469" t="str">
        <f>IF($N62&gt;Q!$O$8,"",VLOOKUP($B62,Q!$J$9:$AI$10,17,FALSE))</f>
        <v/>
      </c>
      <c r="R62" s="470" t="str">
        <f>IF($N62&gt;Q!$O$8,"",VLOOKUP($B62,Q!$J$9:$AI$10,18,FALSE))</f>
        <v/>
      </c>
      <c r="S62" s="469" t="str">
        <f>IF($N62&gt;Q!$O$8,"",VLOOKUP($B62,Q!$J$9:$AI$10,19,FALSE))</f>
        <v/>
      </c>
      <c r="T62" s="471" t="str">
        <f>IF($N62&gt;Q!$O$8,"",VLOOKUP($B62,Q!$J$9:$AI$10,20,FALSE))</f>
        <v/>
      </c>
      <c r="U62" s="470">
        <f t="shared" si="1"/>
        <v>0</v>
      </c>
      <c r="V62" s="481" t="str">
        <f>IF($N62&gt;Q!$O$8,"",VLOOKUP($B62,Q!$J$9:$AI$10,24,FALSE))</f>
        <v/>
      </c>
      <c r="W62" s="481" t="str">
        <f>IF($N62&gt;Q!$O$8,"",VLOOKUP($B62,Q!$J$9:$AI$10,25,FALSE))</f>
        <v/>
      </c>
      <c r="X62" s="226"/>
      <c r="Z62" s="476">
        <v>46</v>
      </c>
      <c r="AA62" s="469" t="str">
        <f>IF($Z62&gt;P!$O$8,"",VLOOKUP($Z62,P!$J$9:$AF$10,6,FALSE))</f>
        <v/>
      </c>
      <c r="AB62" s="469" t="str">
        <f>IF($Z62&gt;P!$O$8,"",VLOOKUP($Z62,P!$J$9:$AF$10,13,FALSE))</f>
        <v/>
      </c>
      <c r="AC62" s="469" t="str">
        <f>IF($Z62&gt;P!$O$8,"",VLOOKUP($Z62,P!$J$9:$AF$10,16,FALSE))</f>
        <v/>
      </c>
      <c r="AD62" s="470" t="str">
        <f>IF($Z62&gt;P!$O$8,"",VLOOKUP($Z62,P!$J$9:$AF$10,17,FALSE))</f>
        <v/>
      </c>
      <c r="AE62" s="469" t="str">
        <f>IF($Z62&gt;P!$O$8,"",VLOOKUP($Z62,P!$J$9:$AF$10,15,FALSE))</f>
        <v/>
      </c>
      <c r="AF62" s="471" t="str">
        <f>IF($Z62&gt;P!$O$8,"",VLOOKUP($Z62,P!$J$9:$AF$10,18,FALSE))</f>
        <v/>
      </c>
      <c r="AG62" s="482">
        <f t="shared" si="2"/>
        <v>0</v>
      </c>
      <c r="AH62" s="469" t="str">
        <f>IF($Z62&gt;P!$O$8,"",VLOOKUP($Z62,P!$J$9:$AF$10,21,FALSE))</f>
        <v/>
      </c>
      <c r="AI62" s="483" t="str">
        <f>IF($Z62&gt;P!$O$8,"",VLOOKUP($Z62,P!$J$9:$AF$10,22,FALSE))</f>
        <v/>
      </c>
      <c r="AJ62" s="226"/>
      <c r="AL62" s="476">
        <v>46</v>
      </c>
      <c r="AM62" s="469" t="str">
        <f>IF($AL62&gt;S!$O$8,"",VLOOKUP($AL62,S!$J$9:$AF$10,6,FALSE))</f>
        <v/>
      </c>
      <c r="AN62" s="469" t="str">
        <f>IF($AL62&gt;S!$O$8,"",VLOOKUP($AL62,S!$J$9:$AF$10,13,FALSE))</f>
        <v/>
      </c>
      <c r="AO62" s="469" t="str">
        <f>IF($AL62&gt;S!$O$8,"",VLOOKUP($AL62,S!$J$9:$AF$10,16,FALSE))</f>
        <v/>
      </c>
      <c r="AP62" s="470" t="str">
        <f>IF($AL62&gt;S!$O$8,"",VLOOKUP($AL62,S!$J$9:$AF$10,18,FALSE))</f>
        <v/>
      </c>
      <c r="AQ62" s="469" t="str">
        <f>IF($AL62&gt;S!$O$8,"",VLOOKUP($AL62,S!$J$9:$AF$10,19,FALSE))</f>
        <v/>
      </c>
      <c r="AR62" s="483" t="str">
        <f>IF($AL62&gt;S!$O$8,"",VLOOKUP($AL62,S!$J$9:$AF$10,20,FALSE))</f>
        <v/>
      </c>
      <c r="AS62" s="469" t="str">
        <f>IF($AL62&gt;S!$O$8,"",VLOOKUP($AL62,S!$J$9:$AF$10,22,FALSE))</f>
        <v/>
      </c>
      <c r="AT62" s="469" t="str">
        <f>IF($AL62&gt;S!$O$8,"",VLOOKUP($AL62,S!$J$9:$AF$10,23,FALSE))</f>
        <v/>
      </c>
      <c r="AU62" s="226"/>
    </row>
    <row r="63" spans="2:47" x14ac:dyDescent="0.2">
      <c r="B63" s="476">
        <v>47</v>
      </c>
      <c r="C63" s="469" t="str">
        <f>IF($B63&gt;O!$L$8,"",VLOOKUP($B63,O!$I$9:$AJ$10,4,FALSE))</f>
        <v/>
      </c>
      <c r="D63" s="467" t="str">
        <f>IF($B63&gt;O!$L$8,"",VLOOKUP($B63,O!$I$9:$AJ$10,7,FALSE))</f>
        <v/>
      </c>
      <c r="E63" s="468" t="str">
        <f>IF($D63="","",VLOOKUP(LEFT($D63,LEN($D63)-4),'C'!$P$9:$AP$10,10,FALSE))</f>
        <v/>
      </c>
      <c r="F63" s="469" t="str">
        <f>IF($B63&gt;O!$L$8,"",VLOOKUP($B63,O!$I$9:$AJ$10,17,FALSE))</f>
        <v/>
      </c>
      <c r="G63" s="470">
        <f>IF($B63&gt;O!$L$8,0,VLOOKUP($B63,O!$I$9:$AJ$10,19,FALSE))</f>
        <v>0</v>
      </c>
      <c r="H63" s="469" t="str">
        <f>IF($B63&gt;O!$L$8,"",VLOOKUP($B63,O!$I$9:$AJ$10,20,FALSE))</f>
        <v/>
      </c>
      <c r="I63" s="471">
        <f>IF($B63&gt;O!$L$8,0,VLOOKUP($B63,O!$I$9:$AJ$10,21,FALSE))</f>
        <v>0</v>
      </c>
      <c r="J63" s="470">
        <f t="shared" si="0"/>
        <v>0</v>
      </c>
      <c r="K63" s="469" t="str">
        <f>IF($B63&gt;O!$L$8,"",VLOOKUP($B63,O!$I$9:$AJ$10,27,FALSE))</f>
        <v/>
      </c>
      <c r="L63" s="226"/>
      <c r="N63" s="476">
        <v>47</v>
      </c>
      <c r="O63" s="469" t="str">
        <f>IF($N63&gt;Q!$O$8,"",VLOOKUP($B63,Q!$J$9:$AI$10,6,FALSE))</f>
        <v/>
      </c>
      <c r="P63" s="469" t="str">
        <f>IF($N63&gt;Q!$O$8,"",VLOOKUP($B63,Q!$J$9:$AI$10,13,FALSE))</f>
        <v/>
      </c>
      <c r="Q63" s="469" t="str">
        <f>IF($N63&gt;Q!$O$8,"",VLOOKUP($B63,Q!$J$9:$AI$10,17,FALSE))</f>
        <v/>
      </c>
      <c r="R63" s="470" t="str">
        <f>IF($N63&gt;Q!$O$8,"",VLOOKUP($B63,Q!$J$9:$AI$10,18,FALSE))</f>
        <v/>
      </c>
      <c r="S63" s="469" t="str">
        <f>IF($N63&gt;Q!$O$8,"",VLOOKUP($B63,Q!$J$9:$AI$10,19,FALSE))</f>
        <v/>
      </c>
      <c r="T63" s="471" t="str">
        <f>IF($N63&gt;Q!$O$8,"",VLOOKUP($B63,Q!$J$9:$AI$10,20,FALSE))</f>
        <v/>
      </c>
      <c r="U63" s="470">
        <f t="shared" si="1"/>
        <v>0</v>
      </c>
      <c r="V63" s="481" t="str">
        <f>IF($N63&gt;Q!$O$8,"",VLOOKUP($B63,Q!$J$9:$AI$10,24,FALSE))</f>
        <v/>
      </c>
      <c r="W63" s="481" t="str">
        <f>IF($N63&gt;Q!$O$8,"",VLOOKUP($B63,Q!$J$9:$AI$10,25,FALSE))</f>
        <v/>
      </c>
      <c r="X63" s="226"/>
      <c r="Z63" s="476">
        <v>47</v>
      </c>
      <c r="AA63" s="469" t="str">
        <f>IF($Z63&gt;P!$O$8,"",VLOOKUP($Z63,P!$J$9:$AF$10,6,FALSE))</f>
        <v/>
      </c>
      <c r="AB63" s="469" t="str">
        <f>IF($Z63&gt;P!$O$8,"",VLOOKUP($Z63,P!$J$9:$AF$10,13,FALSE))</f>
        <v/>
      </c>
      <c r="AC63" s="469" t="str">
        <f>IF($Z63&gt;P!$O$8,"",VLOOKUP($Z63,P!$J$9:$AF$10,16,FALSE))</f>
        <v/>
      </c>
      <c r="AD63" s="470" t="str">
        <f>IF($Z63&gt;P!$O$8,"",VLOOKUP($Z63,P!$J$9:$AF$10,17,FALSE))</f>
        <v/>
      </c>
      <c r="AE63" s="469" t="str">
        <f>IF($Z63&gt;P!$O$8,"",VLOOKUP($Z63,P!$J$9:$AF$10,15,FALSE))</f>
        <v/>
      </c>
      <c r="AF63" s="471" t="str">
        <f>IF($Z63&gt;P!$O$8,"",VLOOKUP($Z63,P!$J$9:$AF$10,18,FALSE))</f>
        <v/>
      </c>
      <c r="AG63" s="482">
        <f t="shared" si="2"/>
        <v>0</v>
      </c>
      <c r="AH63" s="469" t="str">
        <f>IF($Z63&gt;P!$O$8,"",VLOOKUP($Z63,P!$J$9:$AF$10,21,FALSE))</f>
        <v/>
      </c>
      <c r="AI63" s="483" t="str">
        <f>IF($Z63&gt;P!$O$8,"",VLOOKUP($Z63,P!$J$9:$AF$10,22,FALSE))</f>
        <v/>
      </c>
      <c r="AJ63" s="226"/>
      <c r="AL63" s="476">
        <v>47</v>
      </c>
      <c r="AM63" s="469" t="str">
        <f>IF($AL63&gt;S!$O$8,"",VLOOKUP($AL63,S!$J$9:$AF$10,6,FALSE))</f>
        <v/>
      </c>
      <c r="AN63" s="469" t="str">
        <f>IF($AL63&gt;S!$O$8,"",VLOOKUP($AL63,S!$J$9:$AF$10,13,FALSE))</f>
        <v/>
      </c>
      <c r="AO63" s="469" t="str">
        <f>IF($AL63&gt;S!$O$8,"",VLOOKUP($AL63,S!$J$9:$AF$10,16,FALSE))</f>
        <v/>
      </c>
      <c r="AP63" s="470" t="str">
        <f>IF($AL63&gt;S!$O$8,"",VLOOKUP($AL63,S!$J$9:$AF$10,18,FALSE))</f>
        <v/>
      </c>
      <c r="AQ63" s="469" t="str">
        <f>IF($AL63&gt;S!$O$8,"",VLOOKUP($AL63,S!$J$9:$AF$10,19,FALSE))</f>
        <v/>
      </c>
      <c r="AR63" s="483" t="str">
        <f>IF($AL63&gt;S!$O$8,"",VLOOKUP($AL63,S!$J$9:$AF$10,20,FALSE))</f>
        <v/>
      </c>
      <c r="AS63" s="469" t="str">
        <f>IF($AL63&gt;S!$O$8,"",VLOOKUP($AL63,S!$J$9:$AF$10,22,FALSE))</f>
        <v/>
      </c>
      <c r="AT63" s="469" t="str">
        <f>IF($AL63&gt;S!$O$8,"",VLOOKUP($AL63,S!$J$9:$AF$10,23,FALSE))</f>
        <v/>
      </c>
      <c r="AU63" s="226"/>
    </row>
    <row r="64" spans="2:47" x14ac:dyDescent="0.2">
      <c r="B64" s="476">
        <v>48</v>
      </c>
      <c r="C64" s="469" t="str">
        <f>IF($B64&gt;O!$L$8,"",VLOOKUP($B64,O!$I$9:$AJ$10,4,FALSE))</f>
        <v/>
      </c>
      <c r="D64" s="467" t="str">
        <f>IF($B64&gt;O!$L$8,"",VLOOKUP($B64,O!$I$9:$AJ$10,7,FALSE))</f>
        <v/>
      </c>
      <c r="E64" s="468" t="str">
        <f>IF($D64="","",VLOOKUP(LEFT($D64,LEN($D64)-4),'C'!$P$9:$AP$10,10,FALSE))</f>
        <v/>
      </c>
      <c r="F64" s="469" t="str">
        <f>IF($B64&gt;O!$L$8,"",VLOOKUP($B64,O!$I$9:$AJ$10,17,FALSE))</f>
        <v/>
      </c>
      <c r="G64" s="470">
        <f>IF($B64&gt;O!$L$8,0,VLOOKUP($B64,O!$I$9:$AJ$10,19,FALSE))</f>
        <v>0</v>
      </c>
      <c r="H64" s="469" t="str">
        <f>IF($B64&gt;O!$L$8,"",VLOOKUP($B64,O!$I$9:$AJ$10,20,FALSE))</f>
        <v/>
      </c>
      <c r="I64" s="471">
        <f>IF($B64&gt;O!$L$8,0,VLOOKUP($B64,O!$I$9:$AJ$10,21,FALSE))</f>
        <v>0</v>
      </c>
      <c r="J64" s="470">
        <f t="shared" si="0"/>
        <v>0</v>
      </c>
      <c r="K64" s="469" t="str">
        <f>IF($B64&gt;O!$L$8,"",VLOOKUP($B64,O!$I$9:$AJ$10,27,FALSE))</f>
        <v/>
      </c>
      <c r="L64" s="226"/>
      <c r="N64" s="476">
        <v>48</v>
      </c>
      <c r="O64" s="469" t="str">
        <f>IF($N64&gt;Q!$O$8,"",VLOOKUP($B64,Q!$J$9:$AI$10,6,FALSE))</f>
        <v/>
      </c>
      <c r="P64" s="469" t="str">
        <f>IF($N64&gt;Q!$O$8,"",VLOOKUP($B64,Q!$J$9:$AI$10,13,FALSE))</f>
        <v/>
      </c>
      <c r="Q64" s="469" t="str">
        <f>IF($N64&gt;Q!$O$8,"",VLOOKUP($B64,Q!$J$9:$AI$10,17,FALSE))</f>
        <v/>
      </c>
      <c r="R64" s="470" t="str">
        <f>IF($N64&gt;Q!$O$8,"",VLOOKUP($B64,Q!$J$9:$AI$10,18,FALSE))</f>
        <v/>
      </c>
      <c r="S64" s="469" t="str">
        <f>IF($N64&gt;Q!$O$8,"",VLOOKUP($B64,Q!$J$9:$AI$10,19,FALSE))</f>
        <v/>
      </c>
      <c r="T64" s="471" t="str">
        <f>IF($N64&gt;Q!$O$8,"",VLOOKUP($B64,Q!$J$9:$AI$10,20,FALSE))</f>
        <v/>
      </c>
      <c r="U64" s="470">
        <f t="shared" si="1"/>
        <v>0</v>
      </c>
      <c r="V64" s="481" t="str">
        <f>IF($N64&gt;Q!$O$8,"",VLOOKUP($B64,Q!$J$9:$AI$10,24,FALSE))</f>
        <v/>
      </c>
      <c r="W64" s="481" t="str">
        <f>IF($N64&gt;Q!$O$8,"",VLOOKUP($B64,Q!$J$9:$AI$10,25,FALSE))</f>
        <v/>
      </c>
      <c r="X64" s="226"/>
      <c r="Z64" s="476">
        <v>48</v>
      </c>
      <c r="AA64" s="469" t="str">
        <f>IF($Z64&gt;P!$O$8,"",VLOOKUP($Z64,P!$J$9:$AF$10,6,FALSE))</f>
        <v/>
      </c>
      <c r="AB64" s="469" t="str">
        <f>IF($Z64&gt;P!$O$8,"",VLOOKUP($Z64,P!$J$9:$AF$10,13,FALSE))</f>
        <v/>
      </c>
      <c r="AC64" s="469" t="str">
        <f>IF($Z64&gt;P!$O$8,"",VLOOKUP($Z64,P!$J$9:$AF$10,16,FALSE))</f>
        <v/>
      </c>
      <c r="AD64" s="470" t="str">
        <f>IF($Z64&gt;P!$O$8,"",VLOOKUP($Z64,P!$J$9:$AF$10,17,FALSE))</f>
        <v/>
      </c>
      <c r="AE64" s="469" t="str">
        <f>IF($Z64&gt;P!$O$8,"",VLOOKUP($Z64,P!$J$9:$AF$10,15,FALSE))</f>
        <v/>
      </c>
      <c r="AF64" s="471" t="str">
        <f>IF($Z64&gt;P!$O$8,"",VLOOKUP($Z64,P!$J$9:$AF$10,18,FALSE))</f>
        <v/>
      </c>
      <c r="AG64" s="482">
        <f t="shared" si="2"/>
        <v>0</v>
      </c>
      <c r="AH64" s="469" t="str">
        <f>IF($Z64&gt;P!$O$8,"",VLOOKUP($Z64,P!$J$9:$AF$10,21,FALSE))</f>
        <v/>
      </c>
      <c r="AI64" s="483" t="str">
        <f>IF($Z64&gt;P!$O$8,"",VLOOKUP($Z64,P!$J$9:$AF$10,22,FALSE))</f>
        <v/>
      </c>
      <c r="AJ64" s="226"/>
      <c r="AL64" s="476">
        <v>48</v>
      </c>
      <c r="AM64" s="469" t="str">
        <f>IF($AL64&gt;S!$O$8,"",VLOOKUP($AL64,S!$J$9:$AF$10,6,FALSE))</f>
        <v/>
      </c>
      <c r="AN64" s="469" t="str">
        <f>IF($AL64&gt;S!$O$8,"",VLOOKUP($AL64,S!$J$9:$AF$10,13,FALSE))</f>
        <v/>
      </c>
      <c r="AO64" s="469" t="str">
        <f>IF($AL64&gt;S!$O$8,"",VLOOKUP($AL64,S!$J$9:$AF$10,16,FALSE))</f>
        <v/>
      </c>
      <c r="AP64" s="470" t="str">
        <f>IF($AL64&gt;S!$O$8,"",VLOOKUP($AL64,S!$J$9:$AF$10,18,FALSE))</f>
        <v/>
      </c>
      <c r="AQ64" s="469" t="str">
        <f>IF($AL64&gt;S!$O$8,"",VLOOKUP($AL64,S!$J$9:$AF$10,19,FALSE))</f>
        <v/>
      </c>
      <c r="AR64" s="483" t="str">
        <f>IF($AL64&gt;S!$O$8,"",VLOOKUP($AL64,S!$J$9:$AF$10,20,FALSE))</f>
        <v/>
      </c>
      <c r="AS64" s="469" t="str">
        <f>IF($AL64&gt;S!$O$8,"",VLOOKUP($AL64,S!$J$9:$AF$10,22,FALSE))</f>
        <v/>
      </c>
      <c r="AT64" s="469" t="str">
        <f>IF($AL64&gt;S!$O$8,"",VLOOKUP($AL64,S!$J$9:$AF$10,23,FALSE))</f>
        <v/>
      </c>
      <c r="AU64" s="226"/>
    </row>
    <row r="65" spans="2:47" x14ac:dyDescent="0.2">
      <c r="B65" s="476">
        <v>49</v>
      </c>
      <c r="C65" s="469" t="str">
        <f>IF($B65&gt;O!$L$8,"",VLOOKUP($B65,O!$I$9:$AJ$10,4,FALSE))</f>
        <v/>
      </c>
      <c r="D65" s="467" t="str">
        <f>IF($B65&gt;O!$L$8,"",VLOOKUP($B65,O!$I$9:$AJ$10,7,FALSE))</f>
        <v/>
      </c>
      <c r="E65" s="468" t="str">
        <f>IF($D65="","",VLOOKUP(LEFT($D65,LEN($D65)-4),'C'!$P$9:$AP$10,10,FALSE))</f>
        <v/>
      </c>
      <c r="F65" s="469" t="str">
        <f>IF($B65&gt;O!$L$8,"",VLOOKUP($B65,O!$I$9:$AJ$10,17,FALSE))</f>
        <v/>
      </c>
      <c r="G65" s="470">
        <f>IF($B65&gt;O!$L$8,0,VLOOKUP($B65,O!$I$9:$AJ$10,19,FALSE))</f>
        <v>0</v>
      </c>
      <c r="H65" s="469" t="str">
        <f>IF($B65&gt;O!$L$8,"",VLOOKUP($B65,O!$I$9:$AJ$10,20,FALSE))</f>
        <v/>
      </c>
      <c r="I65" s="471">
        <f>IF($B65&gt;O!$L$8,0,VLOOKUP($B65,O!$I$9:$AJ$10,21,FALSE))</f>
        <v>0</v>
      </c>
      <c r="J65" s="470">
        <f t="shared" si="0"/>
        <v>0</v>
      </c>
      <c r="K65" s="469" t="str">
        <f>IF($B65&gt;O!$L$8,"",VLOOKUP($B65,O!$I$9:$AJ$10,27,FALSE))</f>
        <v/>
      </c>
      <c r="L65" s="226"/>
      <c r="N65" s="476">
        <v>49</v>
      </c>
      <c r="O65" s="469" t="str">
        <f>IF($N65&gt;Q!$O$8,"",VLOOKUP($B65,Q!$J$9:$AI$10,6,FALSE))</f>
        <v/>
      </c>
      <c r="P65" s="469" t="str">
        <f>IF($N65&gt;Q!$O$8,"",VLOOKUP($B65,Q!$J$9:$AI$10,13,FALSE))</f>
        <v/>
      </c>
      <c r="Q65" s="469" t="str">
        <f>IF($N65&gt;Q!$O$8,"",VLOOKUP($B65,Q!$J$9:$AI$10,17,FALSE))</f>
        <v/>
      </c>
      <c r="R65" s="470" t="str">
        <f>IF($N65&gt;Q!$O$8,"",VLOOKUP($B65,Q!$J$9:$AI$10,18,FALSE))</f>
        <v/>
      </c>
      <c r="S65" s="469" t="str">
        <f>IF($N65&gt;Q!$O$8,"",VLOOKUP($B65,Q!$J$9:$AI$10,19,FALSE))</f>
        <v/>
      </c>
      <c r="T65" s="471" t="str">
        <f>IF($N65&gt;Q!$O$8,"",VLOOKUP($B65,Q!$J$9:$AI$10,20,FALSE))</f>
        <v/>
      </c>
      <c r="U65" s="470">
        <f t="shared" si="1"/>
        <v>0</v>
      </c>
      <c r="V65" s="481" t="str">
        <f>IF($N65&gt;Q!$O$8,"",VLOOKUP($B65,Q!$J$9:$AI$10,24,FALSE))</f>
        <v/>
      </c>
      <c r="W65" s="481" t="str">
        <f>IF($N65&gt;Q!$O$8,"",VLOOKUP($B65,Q!$J$9:$AI$10,25,FALSE))</f>
        <v/>
      </c>
      <c r="X65" s="226"/>
      <c r="Z65" s="476">
        <v>49</v>
      </c>
      <c r="AA65" s="469" t="str">
        <f>IF($Z65&gt;P!$O$8,"",VLOOKUP($Z65,P!$J$9:$AF$10,6,FALSE))</f>
        <v/>
      </c>
      <c r="AB65" s="469" t="str">
        <f>IF($Z65&gt;P!$O$8,"",VLOOKUP($Z65,P!$J$9:$AF$10,13,FALSE))</f>
        <v/>
      </c>
      <c r="AC65" s="469" t="str">
        <f>IF($Z65&gt;P!$O$8,"",VLOOKUP($Z65,P!$J$9:$AF$10,16,FALSE))</f>
        <v/>
      </c>
      <c r="AD65" s="470" t="str">
        <f>IF($Z65&gt;P!$O$8,"",VLOOKUP($Z65,P!$J$9:$AF$10,17,FALSE))</f>
        <v/>
      </c>
      <c r="AE65" s="469" t="str">
        <f>IF($Z65&gt;P!$O$8,"",VLOOKUP($Z65,P!$J$9:$AF$10,15,FALSE))</f>
        <v/>
      </c>
      <c r="AF65" s="471" t="str">
        <f>IF($Z65&gt;P!$O$8,"",VLOOKUP($Z65,P!$J$9:$AF$10,18,FALSE))</f>
        <v/>
      </c>
      <c r="AG65" s="482">
        <f t="shared" si="2"/>
        <v>0</v>
      </c>
      <c r="AH65" s="469" t="str">
        <f>IF($Z65&gt;P!$O$8,"",VLOOKUP($Z65,P!$J$9:$AF$10,21,FALSE))</f>
        <v/>
      </c>
      <c r="AI65" s="483" t="str">
        <f>IF($Z65&gt;P!$O$8,"",VLOOKUP($Z65,P!$J$9:$AF$10,22,FALSE))</f>
        <v/>
      </c>
      <c r="AJ65" s="226"/>
      <c r="AL65" s="476">
        <v>49</v>
      </c>
      <c r="AM65" s="469" t="str">
        <f>IF($AL65&gt;S!$O$8,"",VLOOKUP($AL65,S!$J$9:$AF$10,6,FALSE))</f>
        <v/>
      </c>
      <c r="AN65" s="469" t="str">
        <f>IF($AL65&gt;S!$O$8,"",VLOOKUP($AL65,S!$J$9:$AF$10,13,FALSE))</f>
        <v/>
      </c>
      <c r="AO65" s="469" t="str">
        <f>IF($AL65&gt;S!$O$8,"",VLOOKUP($AL65,S!$J$9:$AF$10,16,FALSE))</f>
        <v/>
      </c>
      <c r="AP65" s="470" t="str">
        <f>IF($AL65&gt;S!$O$8,"",VLOOKUP($AL65,S!$J$9:$AF$10,18,FALSE))</f>
        <v/>
      </c>
      <c r="AQ65" s="469" t="str">
        <f>IF($AL65&gt;S!$O$8,"",VLOOKUP($AL65,S!$J$9:$AF$10,19,FALSE))</f>
        <v/>
      </c>
      <c r="AR65" s="483" t="str">
        <f>IF($AL65&gt;S!$O$8,"",VLOOKUP($AL65,S!$J$9:$AF$10,20,FALSE))</f>
        <v/>
      </c>
      <c r="AS65" s="469" t="str">
        <f>IF($AL65&gt;S!$O$8,"",VLOOKUP($AL65,S!$J$9:$AF$10,22,FALSE))</f>
        <v/>
      </c>
      <c r="AT65" s="469" t="str">
        <f>IF($AL65&gt;S!$O$8,"",VLOOKUP($AL65,S!$J$9:$AF$10,23,FALSE))</f>
        <v/>
      </c>
      <c r="AU65" s="226"/>
    </row>
    <row r="66" spans="2:47" x14ac:dyDescent="0.2">
      <c r="B66" s="476">
        <v>50</v>
      </c>
      <c r="C66" s="469" t="str">
        <f>IF($B66&gt;O!$L$8,"",VLOOKUP($B66,O!$I$9:$AJ$10,4,FALSE))</f>
        <v/>
      </c>
      <c r="D66" s="467" t="str">
        <f>IF($B66&gt;O!$L$8,"",VLOOKUP($B66,O!$I$9:$AJ$10,7,FALSE))</f>
        <v/>
      </c>
      <c r="E66" s="468" t="str">
        <f>IF($D66="","",VLOOKUP(LEFT($D66,LEN($D66)-4),'C'!$P$9:$AP$10,10,FALSE))</f>
        <v/>
      </c>
      <c r="F66" s="469" t="str">
        <f>IF($B66&gt;O!$L$8,"",VLOOKUP($B66,O!$I$9:$AJ$10,17,FALSE))</f>
        <v/>
      </c>
      <c r="G66" s="470">
        <f>IF($B66&gt;O!$L$8,0,VLOOKUP($B66,O!$I$9:$AJ$10,19,FALSE))</f>
        <v>0</v>
      </c>
      <c r="H66" s="469" t="str">
        <f>IF($B66&gt;O!$L$8,"",VLOOKUP($B66,O!$I$9:$AJ$10,20,FALSE))</f>
        <v/>
      </c>
      <c r="I66" s="471">
        <f>IF($B66&gt;O!$L$8,0,VLOOKUP($B66,O!$I$9:$AJ$10,21,FALSE))</f>
        <v>0</v>
      </c>
      <c r="J66" s="470">
        <f t="shared" si="0"/>
        <v>0</v>
      </c>
      <c r="K66" s="469" t="str">
        <f>IF($B66&gt;O!$L$8,"",VLOOKUP($B66,O!$I$9:$AJ$10,27,FALSE))</f>
        <v/>
      </c>
      <c r="L66" s="226"/>
      <c r="N66" s="476">
        <v>50</v>
      </c>
      <c r="O66" s="469" t="str">
        <f>IF($N66&gt;Q!$O$8,"",VLOOKUP($B66,Q!$J$9:$AI$10,6,FALSE))</f>
        <v/>
      </c>
      <c r="P66" s="469" t="str">
        <f>IF($N66&gt;Q!$O$8,"",VLOOKUP($B66,Q!$J$9:$AI$10,13,FALSE))</f>
        <v/>
      </c>
      <c r="Q66" s="469" t="str">
        <f>IF($N66&gt;Q!$O$8,"",VLOOKUP($B66,Q!$J$9:$AI$10,17,FALSE))</f>
        <v/>
      </c>
      <c r="R66" s="470" t="str">
        <f>IF($N66&gt;Q!$O$8,"",VLOOKUP($B66,Q!$J$9:$AI$10,18,FALSE))</f>
        <v/>
      </c>
      <c r="S66" s="469" t="str">
        <f>IF($N66&gt;Q!$O$8,"",VLOOKUP($B66,Q!$J$9:$AI$10,19,FALSE))</f>
        <v/>
      </c>
      <c r="T66" s="471" t="str">
        <f>IF($N66&gt;Q!$O$8,"",VLOOKUP($B66,Q!$J$9:$AI$10,20,FALSE))</f>
        <v/>
      </c>
      <c r="U66" s="470">
        <f t="shared" si="1"/>
        <v>0</v>
      </c>
      <c r="V66" s="481" t="str">
        <f>IF($N66&gt;Q!$O$8,"",VLOOKUP($B66,Q!$J$9:$AI$10,24,FALSE))</f>
        <v/>
      </c>
      <c r="W66" s="481" t="str">
        <f>IF($N66&gt;Q!$O$8,"",VLOOKUP($B66,Q!$J$9:$AI$10,25,FALSE))</f>
        <v/>
      </c>
      <c r="X66" s="226"/>
      <c r="Z66" s="476">
        <v>50</v>
      </c>
      <c r="AA66" s="469" t="str">
        <f>IF($Z66&gt;P!$O$8,"",VLOOKUP($Z66,P!$J$9:$AF$10,6,FALSE))</f>
        <v/>
      </c>
      <c r="AB66" s="469" t="str">
        <f>IF($Z66&gt;P!$O$8,"",VLOOKUP($Z66,P!$J$9:$AF$10,13,FALSE))</f>
        <v/>
      </c>
      <c r="AC66" s="469" t="str">
        <f>IF($Z66&gt;P!$O$8,"",VLOOKUP($Z66,P!$J$9:$AF$10,16,FALSE))</f>
        <v/>
      </c>
      <c r="AD66" s="470" t="str">
        <f>IF($Z66&gt;P!$O$8,"",VLOOKUP($Z66,P!$J$9:$AF$10,17,FALSE))</f>
        <v/>
      </c>
      <c r="AE66" s="469" t="str">
        <f>IF($Z66&gt;P!$O$8,"",VLOOKUP($Z66,P!$J$9:$AF$10,15,FALSE))</f>
        <v/>
      </c>
      <c r="AF66" s="471" t="str">
        <f>IF($Z66&gt;P!$O$8,"",VLOOKUP($Z66,P!$J$9:$AF$10,18,FALSE))</f>
        <v/>
      </c>
      <c r="AG66" s="482">
        <f t="shared" si="2"/>
        <v>0</v>
      </c>
      <c r="AH66" s="469" t="str">
        <f>IF($Z66&gt;P!$O$8,"",VLOOKUP($Z66,P!$J$9:$AF$10,21,FALSE))</f>
        <v/>
      </c>
      <c r="AI66" s="483" t="str">
        <f>IF($Z66&gt;P!$O$8,"",VLOOKUP($Z66,P!$J$9:$AF$10,22,FALSE))</f>
        <v/>
      </c>
      <c r="AJ66" s="226"/>
      <c r="AL66" s="476">
        <v>50</v>
      </c>
      <c r="AM66" s="469" t="str">
        <f>IF($AL66&gt;S!$O$8,"",VLOOKUP($AL66,S!$J$9:$AF$10,6,FALSE))</f>
        <v/>
      </c>
      <c r="AN66" s="469" t="str">
        <f>IF($AL66&gt;S!$O$8,"",VLOOKUP($AL66,S!$J$9:$AF$10,13,FALSE))</f>
        <v/>
      </c>
      <c r="AO66" s="469" t="str">
        <f>IF($AL66&gt;S!$O$8,"",VLOOKUP($AL66,S!$J$9:$AF$10,16,FALSE))</f>
        <v/>
      </c>
      <c r="AP66" s="470" t="str">
        <f>IF($AL66&gt;S!$O$8,"",VLOOKUP($AL66,S!$J$9:$AF$10,18,FALSE))</f>
        <v/>
      </c>
      <c r="AQ66" s="469" t="str">
        <f>IF($AL66&gt;S!$O$8,"",VLOOKUP($AL66,S!$J$9:$AF$10,19,FALSE))</f>
        <v/>
      </c>
      <c r="AR66" s="483" t="str">
        <f>IF($AL66&gt;S!$O$8,"",VLOOKUP($AL66,S!$J$9:$AF$10,20,FALSE))</f>
        <v/>
      </c>
      <c r="AS66" s="469" t="str">
        <f>IF($AL66&gt;S!$O$8,"",VLOOKUP($AL66,S!$J$9:$AF$10,22,FALSE))</f>
        <v/>
      </c>
      <c r="AT66" s="469" t="str">
        <f>IF($AL66&gt;S!$O$8,"",VLOOKUP($AL66,S!$J$9:$AF$10,23,FALSE))</f>
        <v/>
      </c>
      <c r="AU66" s="226"/>
    </row>
    <row r="67" spans="2:47" x14ac:dyDescent="0.2">
      <c r="B67" s="476">
        <v>51</v>
      </c>
      <c r="C67" s="469" t="str">
        <f>IF($B67&gt;O!$L$8,"",VLOOKUP($B67,O!$I$9:$AJ$10,4,FALSE))</f>
        <v/>
      </c>
      <c r="D67" s="467" t="str">
        <f>IF($B67&gt;O!$L$8,"",VLOOKUP($B67,O!$I$9:$AJ$10,7,FALSE))</f>
        <v/>
      </c>
      <c r="E67" s="468" t="str">
        <f>IF($D67="","",VLOOKUP(LEFT($D67,LEN($D67)-4),'C'!$P$9:$AP$10,10,FALSE))</f>
        <v/>
      </c>
      <c r="F67" s="469" t="str">
        <f>IF($B67&gt;O!$L$8,"",VLOOKUP($B67,O!$I$9:$AJ$10,17,FALSE))</f>
        <v/>
      </c>
      <c r="G67" s="470">
        <f>IF($B67&gt;O!$L$8,0,VLOOKUP($B67,O!$I$9:$AJ$10,19,FALSE))</f>
        <v>0</v>
      </c>
      <c r="H67" s="469" t="str">
        <f>IF($B67&gt;O!$L$8,"",VLOOKUP($B67,O!$I$9:$AJ$10,20,FALSE))</f>
        <v/>
      </c>
      <c r="I67" s="471">
        <f>IF($B67&gt;O!$L$8,0,VLOOKUP($B67,O!$I$9:$AJ$10,21,FALSE))</f>
        <v>0</v>
      </c>
      <c r="J67" s="470">
        <f t="shared" si="0"/>
        <v>0</v>
      </c>
      <c r="K67" s="469" t="str">
        <f>IF($B67&gt;O!$L$8,"",VLOOKUP($B67,O!$I$9:$AJ$10,27,FALSE))</f>
        <v/>
      </c>
      <c r="L67" s="226"/>
      <c r="N67" s="476">
        <v>51</v>
      </c>
      <c r="O67" s="469" t="str">
        <f>IF($N67&gt;Q!$O$8,"",VLOOKUP($B67,Q!$J$9:$AI$10,6,FALSE))</f>
        <v/>
      </c>
      <c r="P67" s="469" t="str">
        <f>IF($N67&gt;Q!$O$8,"",VLOOKUP($B67,Q!$J$9:$AI$10,13,FALSE))</f>
        <v/>
      </c>
      <c r="Q67" s="469" t="str">
        <f>IF($N67&gt;Q!$O$8,"",VLOOKUP($B67,Q!$J$9:$AI$10,17,FALSE))</f>
        <v/>
      </c>
      <c r="R67" s="470" t="str">
        <f>IF($N67&gt;Q!$O$8,"",VLOOKUP($B67,Q!$J$9:$AI$10,18,FALSE))</f>
        <v/>
      </c>
      <c r="S67" s="469" t="str">
        <f>IF($N67&gt;Q!$O$8,"",VLOOKUP($B67,Q!$J$9:$AI$10,19,FALSE))</f>
        <v/>
      </c>
      <c r="T67" s="471" t="str">
        <f>IF($N67&gt;Q!$O$8,"",VLOOKUP($B67,Q!$J$9:$AI$10,20,FALSE))</f>
        <v/>
      </c>
      <c r="U67" s="470">
        <f t="shared" si="1"/>
        <v>0</v>
      </c>
      <c r="V67" s="481" t="str">
        <f>IF($N67&gt;Q!$O$8,"",VLOOKUP($B67,Q!$J$9:$AI$10,24,FALSE))</f>
        <v/>
      </c>
      <c r="W67" s="481" t="str">
        <f>IF($N67&gt;Q!$O$8,"",VLOOKUP($B67,Q!$J$9:$AI$10,25,FALSE))</f>
        <v/>
      </c>
      <c r="X67" s="226"/>
      <c r="Z67" s="476">
        <v>51</v>
      </c>
      <c r="AA67" s="469" t="str">
        <f>IF($Z67&gt;P!$O$8,"",VLOOKUP($Z67,P!$J$9:$AF$10,6,FALSE))</f>
        <v/>
      </c>
      <c r="AB67" s="469" t="str">
        <f>IF($Z67&gt;P!$O$8,"",VLOOKUP($Z67,P!$J$9:$AF$10,13,FALSE))</f>
        <v/>
      </c>
      <c r="AC67" s="469" t="str">
        <f>IF($Z67&gt;P!$O$8,"",VLOOKUP($Z67,P!$J$9:$AF$10,16,FALSE))</f>
        <v/>
      </c>
      <c r="AD67" s="470" t="str">
        <f>IF($Z67&gt;P!$O$8,"",VLOOKUP($Z67,P!$J$9:$AF$10,17,FALSE))</f>
        <v/>
      </c>
      <c r="AE67" s="469" t="str">
        <f>IF($Z67&gt;P!$O$8,"",VLOOKUP($Z67,P!$J$9:$AF$10,15,FALSE))</f>
        <v/>
      </c>
      <c r="AF67" s="471" t="str">
        <f>IF($Z67&gt;P!$O$8,"",VLOOKUP($Z67,P!$J$9:$AF$10,18,FALSE))</f>
        <v/>
      </c>
      <c r="AG67" s="482">
        <f t="shared" si="2"/>
        <v>0</v>
      </c>
      <c r="AH67" s="469" t="str">
        <f>IF($Z67&gt;P!$O$8,"",VLOOKUP($Z67,P!$J$9:$AF$10,21,FALSE))</f>
        <v/>
      </c>
      <c r="AI67" s="483" t="str">
        <f>IF($Z67&gt;P!$O$8,"",VLOOKUP($Z67,P!$J$9:$AF$10,22,FALSE))</f>
        <v/>
      </c>
      <c r="AJ67" s="226"/>
      <c r="AL67" s="476">
        <v>51</v>
      </c>
      <c r="AM67" s="469" t="str">
        <f>IF($AL67&gt;S!$O$8,"",VLOOKUP($AL67,S!$J$9:$AF$10,6,FALSE))</f>
        <v/>
      </c>
      <c r="AN67" s="469" t="str">
        <f>IF($AL67&gt;S!$O$8,"",VLOOKUP($AL67,S!$J$9:$AF$10,13,FALSE))</f>
        <v/>
      </c>
      <c r="AO67" s="469" t="str">
        <f>IF($AL67&gt;S!$O$8,"",VLOOKUP($AL67,S!$J$9:$AF$10,16,FALSE))</f>
        <v/>
      </c>
      <c r="AP67" s="470" t="str">
        <f>IF($AL67&gt;S!$O$8,"",VLOOKUP($AL67,S!$J$9:$AF$10,18,FALSE))</f>
        <v/>
      </c>
      <c r="AQ67" s="469" t="str">
        <f>IF($AL67&gt;S!$O$8,"",VLOOKUP($AL67,S!$J$9:$AF$10,19,FALSE))</f>
        <v/>
      </c>
      <c r="AR67" s="483" t="str">
        <f>IF($AL67&gt;S!$O$8,"",VLOOKUP($AL67,S!$J$9:$AF$10,20,FALSE))</f>
        <v/>
      </c>
      <c r="AS67" s="469" t="str">
        <f>IF($AL67&gt;S!$O$8,"",VLOOKUP($AL67,S!$J$9:$AF$10,22,FALSE))</f>
        <v/>
      </c>
      <c r="AT67" s="469" t="str">
        <f>IF($AL67&gt;S!$O$8,"",VLOOKUP($AL67,S!$J$9:$AF$10,23,FALSE))</f>
        <v/>
      </c>
      <c r="AU67" s="226"/>
    </row>
    <row r="68" spans="2:47" x14ac:dyDescent="0.2">
      <c r="B68" s="476">
        <v>52</v>
      </c>
      <c r="C68" s="469" t="str">
        <f>IF($B68&gt;O!$L$8,"",VLOOKUP($B68,O!$I$9:$AJ$10,4,FALSE))</f>
        <v/>
      </c>
      <c r="D68" s="467" t="str">
        <f>IF($B68&gt;O!$L$8,"",VLOOKUP($B68,O!$I$9:$AJ$10,7,FALSE))</f>
        <v/>
      </c>
      <c r="E68" s="468" t="str">
        <f>IF($D68="","",VLOOKUP(LEFT($D68,LEN($D68)-4),'C'!$P$9:$AP$10,10,FALSE))</f>
        <v/>
      </c>
      <c r="F68" s="469" t="str">
        <f>IF($B68&gt;O!$L$8,"",VLOOKUP($B68,O!$I$9:$AJ$10,17,FALSE))</f>
        <v/>
      </c>
      <c r="G68" s="470">
        <f>IF($B68&gt;O!$L$8,0,VLOOKUP($B68,O!$I$9:$AJ$10,19,FALSE))</f>
        <v>0</v>
      </c>
      <c r="H68" s="469" t="str">
        <f>IF($B68&gt;O!$L$8,"",VLOOKUP($B68,O!$I$9:$AJ$10,20,FALSE))</f>
        <v/>
      </c>
      <c r="I68" s="471">
        <f>IF($B68&gt;O!$L$8,0,VLOOKUP($B68,O!$I$9:$AJ$10,21,FALSE))</f>
        <v>0</v>
      </c>
      <c r="J68" s="470">
        <f t="shared" si="0"/>
        <v>0</v>
      </c>
      <c r="K68" s="469" t="str">
        <f>IF($B68&gt;O!$L$8,"",VLOOKUP($B68,O!$I$9:$AJ$10,27,FALSE))</f>
        <v/>
      </c>
      <c r="L68" s="226"/>
      <c r="N68" s="476">
        <v>52</v>
      </c>
      <c r="O68" s="469" t="str">
        <f>IF($N68&gt;Q!$O$8,"",VLOOKUP($B68,Q!$J$9:$AI$10,6,FALSE))</f>
        <v/>
      </c>
      <c r="P68" s="469" t="str">
        <f>IF($N68&gt;Q!$O$8,"",VLOOKUP($B68,Q!$J$9:$AI$10,13,FALSE))</f>
        <v/>
      </c>
      <c r="Q68" s="469" t="str">
        <f>IF($N68&gt;Q!$O$8,"",VLOOKUP($B68,Q!$J$9:$AI$10,17,FALSE))</f>
        <v/>
      </c>
      <c r="R68" s="470" t="str">
        <f>IF($N68&gt;Q!$O$8,"",VLOOKUP($B68,Q!$J$9:$AI$10,18,FALSE))</f>
        <v/>
      </c>
      <c r="S68" s="469" t="str">
        <f>IF($N68&gt;Q!$O$8,"",VLOOKUP($B68,Q!$J$9:$AI$10,19,FALSE))</f>
        <v/>
      </c>
      <c r="T68" s="471" t="str">
        <f>IF($N68&gt;Q!$O$8,"",VLOOKUP($B68,Q!$J$9:$AI$10,20,FALSE))</f>
        <v/>
      </c>
      <c r="U68" s="470">
        <f t="shared" si="1"/>
        <v>0</v>
      </c>
      <c r="V68" s="481" t="str">
        <f>IF($N68&gt;Q!$O$8,"",VLOOKUP($B68,Q!$J$9:$AI$10,24,FALSE))</f>
        <v/>
      </c>
      <c r="W68" s="481" t="str">
        <f>IF($N68&gt;Q!$O$8,"",VLOOKUP($B68,Q!$J$9:$AI$10,25,FALSE))</f>
        <v/>
      </c>
      <c r="X68" s="226"/>
      <c r="Z68" s="476">
        <v>52</v>
      </c>
      <c r="AA68" s="469" t="str">
        <f>IF($Z68&gt;P!$O$8,"",VLOOKUP($Z68,P!$J$9:$AF$10,6,FALSE))</f>
        <v/>
      </c>
      <c r="AB68" s="469" t="str">
        <f>IF($Z68&gt;P!$O$8,"",VLOOKUP($Z68,P!$J$9:$AF$10,13,FALSE))</f>
        <v/>
      </c>
      <c r="AC68" s="469" t="str">
        <f>IF($Z68&gt;P!$O$8,"",VLOOKUP($Z68,P!$J$9:$AF$10,16,FALSE))</f>
        <v/>
      </c>
      <c r="AD68" s="470" t="str">
        <f>IF($Z68&gt;P!$O$8,"",VLOOKUP($Z68,P!$J$9:$AF$10,17,FALSE))</f>
        <v/>
      </c>
      <c r="AE68" s="469" t="str">
        <f>IF($Z68&gt;P!$O$8,"",VLOOKUP($Z68,P!$J$9:$AF$10,15,FALSE))</f>
        <v/>
      </c>
      <c r="AF68" s="471" t="str">
        <f>IF($Z68&gt;P!$O$8,"",VLOOKUP($Z68,P!$J$9:$AF$10,18,FALSE))</f>
        <v/>
      </c>
      <c r="AG68" s="482">
        <f t="shared" si="2"/>
        <v>0</v>
      </c>
      <c r="AH68" s="469" t="str">
        <f>IF($Z68&gt;P!$O$8,"",VLOOKUP($Z68,P!$J$9:$AF$10,21,FALSE))</f>
        <v/>
      </c>
      <c r="AI68" s="483" t="str">
        <f>IF($Z68&gt;P!$O$8,"",VLOOKUP($Z68,P!$J$9:$AF$10,22,FALSE))</f>
        <v/>
      </c>
      <c r="AJ68" s="226"/>
      <c r="AL68" s="476">
        <v>52</v>
      </c>
      <c r="AM68" s="469" t="str">
        <f>IF($AL68&gt;S!$O$8,"",VLOOKUP($AL68,S!$J$9:$AF$10,6,FALSE))</f>
        <v/>
      </c>
      <c r="AN68" s="469" t="str">
        <f>IF($AL68&gt;S!$O$8,"",VLOOKUP($AL68,S!$J$9:$AF$10,13,FALSE))</f>
        <v/>
      </c>
      <c r="AO68" s="469" t="str">
        <f>IF($AL68&gt;S!$O$8,"",VLOOKUP($AL68,S!$J$9:$AF$10,16,FALSE))</f>
        <v/>
      </c>
      <c r="AP68" s="470" t="str">
        <f>IF($AL68&gt;S!$O$8,"",VLOOKUP($AL68,S!$J$9:$AF$10,18,FALSE))</f>
        <v/>
      </c>
      <c r="AQ68" s="469" t="str">
        <f>IF($AL68&gt;S!$O$8,"",VLOOKUP($AL68,S!$J$9:$AF$10,19,FALSE))</f>
        <v/>
      </c>
      <c r="AR68" s="483" t="str">
        <f>IF($AL68&gt;S!$O$8,"",VLOOKUP($AL68,S!$J$9:$AF$10,20,FALSE))</f>
        <v/>
      </c>
      <c r="AS68" s="469" t="str">
        <f>IF($AL68&gt;S!$O$8,"",VLOOKUP($AL68,S!$J$9:$AF$10,22,FALSE))</f>
        <v/>
      </c>
      <c r="AT68" s="469" t="str">
        <f>IF($AL68&gt;S!$O$8,"",VLOOKUP($AL68,S!$J$9:$AF$10,23,FALSE))</f>
        <v/>
      </c>
      <c r="AU68" s="226"/>
    </row>
    <row r="69" spans="2:47" x14ac:dyDescent="0.2">
      <c r="B69" s="476">
        <v>53</v>
      </c>
      <c r="C69" s="469" t="str">
        <f>IF($B69&gt;O!$L$8,"",VLOOKUP($B69,O!$I$9:$AJ$10,4,FALSE))</f>
        <v/>
      </c>
      <c r="D69" s="467" t="str">
        <f>IF($B69&gt;O!$L$8,"",VLOOKUP($B69,O!$I$9:$AJ$10,7,FALSE))</f>
        <v/>
      </c>
      <c r="E69" s="468" t="str">
        <f>IF($D69="","",VLOOKUP(LEFT($D69,LEN($D69)-4),'C'!$P$9:$AP$10,10,FALSE))</f>
        <v/>
      </c>
      <c r="F69" s="469" t="str">
        <f>IF($B69&gt;O!$L$8,"",VLOOKUP($B69,O!$I$9:$AJ$10,17,FALSE))</f>
        <v/>
      </c>
      <c r="G69" s="470">
        <f>IF($B69&gt;O!$L$8,0,VLOOKUP($B69,O!$I$9:$AJ$10,19,FALSE))</f>
        <v>0</v>
      </c>
      <c r="H69" s="469" t="str">
        <f>IF($B69&gt;O!$L$8,"",VLOOKUP($B69,O!$I$9:$AJ$10,20,FALSE))</f>
        <v/>
      </c>
      <c r="I69" s="471">
        <f>IF($B69&gt;O!$L$8,0,VLOOKUP($B69,O!$I$9:$AJ$10,21,FALSE))</f>
        <v>0</v>
      </c>
      <c r="J69" s="470">
        <f t="shared" si="0"/>
        <v>0</v>
      </c>
      <c r="K69" s="469" t="str">
        <f>IF($B69&gt;O!$L$8,"",VLOOKUP($B69,O!$I$9:$AJ$10,27,FALSE))</f>
        <v/>
      </c>
      <c r="L69" s="226"/>
      <c r="N69" s="476">
        <v>53</v>
      </c>
      <c r="O69" s="469" t="str">
        <f>IF($N69&gt;Q!$O$8,"",VLOOKUP($B69,Q!$J$9:$AI$10,6,FALSE))</f>
        <v/>
      </c>
      <c r="P69" s="469" t="str">
        <f>IF($N69&gt;Q!$O$8,"",VLOOKUP($B69,Q!$J$9:$AI$10,13,FALSE))</f>
        <v/>
      </c>
      <c r="Q69" s="469" t="str">
        <f>IF($N69&gt;Q!$O$8,"",VLOOKUP($B69,Q!$J$9:$AI$10,17,FALSE))</f>
        <v/>
      </c>
      <c r="R69" s="470" t="str">
        <f>IF($N69&gt;Q!$O$8,"",VLOOKUP($B69,Q!$J$9:$AI$10,18,FALSE))</f>
        <v/>
      </c>
      <c r="S69" s="469" t="str">
        <f>IF($N69&gt;Q!$O$8,"",VLOOKUP($B69,Q!$J$9:$AI$10,19,FALSE))</f>
        <v/>
      </c>
      <c r="T69" s="471" t="str">
        <f>IF($N69&gt;Q!$O$8,"",VLOOKUP($B69,Q!$J$9:$AI$10,20,FALSE))</f>
        <v/>
      </c>
      <c r="U69" s="470">
        <f t="shared" si="1"/>
        <v>0</v>
      </c>
      <c r="V69" s="481" t="str">
        <f>IF($N69&gt;Q!$O$8,"",VLOOKUP($B69,Q!$J$9:$AI$10,24,FALSE))</f>
        <v/>
      </c>
      <c r="W69" s="481" t="str">
        <f>IF($N69&gt;Q!$O$8,"",VLOOKUP($B69,Q!$J$9:$AI$10,25,FALSE))</f>
        <v/>
      </c>
      <c r="X69" s="226"/>
      <c r="Z69" s="476">
        <v>53</v>
      </c>
      <c r="AA69" s="469" t="str">
        <f>IF($Z69&gt;P!$O$8,"",VLOOKUP($Z69,P!$J$9:$AF$10,6,FALSE))</f>
        <v/>
      </c>
      <c r="AB69" s="469" t="str">
        <f>IF($Z69&gt;P!$O$8,"",VLOOKUP($Z69,P!$J$9:$AF$10,13,FALSE))</f>
        <v/>
      </c>
      <c r="AC69" s="469" t="str">
        <f>IF($Z69&gt;P!$O$8,"",VLOOKUP($Z69,P!$J$9:$AF$10,16,FALSE))</f>
        <v/>
      </c>
      <c r="AD69" s="470" t="str">
        <f>IF($Z69&gt;P!$O$8,"",VLOOKUP($Z69,P!$J$9:$AF$10,17,FALSE))</f>
        <v/>
      </c>
      <c r="AE69" s="469" t="str">
        <f>IF($Z69&gt;P!$O$8,"",VLOOKUP($Z69,P!$J$9:$AF$10,15,FALSE))</f>
        <v/>
      </c>
      <c r="AF69" s="471" t="str">
        <f>IF($Z69&gt;P!$O$8,"",VLOOKUP($Z69,P!$J$9:$AF$10,18,FALSE))</f>
        <v/>
      </c>
      <c r="AG69" s="482">
        <f t="shared" si="2"/>
        <v>0</v>
      </c>
      <c r="AH69" s="469" t="str">
        <f>IF($Z69&gt;P!$O$8,"",VLOOKUP($Z69,P!$J$9:$AF$10,21,FALSE))</f>
        <v/>
      </c>
      <c r="AI69" s="483" t="str">
        <f>IF($Z69&gt;P!$O$8,"",VLOOKUP($Z69,P!$J$9:$AF$10,22,FALSE))</f>
        <v/>
      </c>
      <c r="AJ69" s="226"/>
      <c r="AL69" s="476">
        <v>53</v>
      </c>
      <c r="AM69" s="469" t="str">
        <f>IF($AL69&gt;S!$O$8,"",VLOOKUP($AL69,S!$J$9:$AF$10,6,FALSE))</f>
        <v/>
      </c>
      <c r="AN69" s="469" t="str">
        <f>IF($AL69&gt;S!$O$8,"",VLOOKUP($AL69,S!$J$9:$AF$10,13,FALSE))</f>
        <v/>
      </c>
      <c r="AO69" s="469" t="str">
        <f>IF($AL69&gt;S!$O$8,"",VLOOKUP($AL69,S!$J$9:$AF$10,16,FALSE))</f>
        <v/>
      </c>
      <c r="AP69" s="470" t="str">
        <f>IF($AL69&gt;S!$O$8,"",VLOOKUP($AL69,S!$J$9:$AF$10,18,FALSE))</f>
        <v/>
      </c>
      <c r="AQ69" s="469" t="str">
        <f>IF($AL69&gt;S!$O$8,"",VLOOKUP($AL69,S!$J$9:$AF$10,19,FALSE))</f>
        <v/>
      </c>
      <c r="AR69" s="483" t="str">
        <f>IF($AL69&gt;S!$O$8,"",VLOOKUP($AL69,S!$J$9:$AF$10,20,FALSE))</f>
        <v/>
      </c>
      <c r="AS69" s="469" t="str">
        <f>IF($AL69&gt;S!$O$8,"",VLOOKUP($AL69,S!$J$9:$AF$10,22,FALSE))</f>
        <v/>
      </c>
      <c r="AT69" s="469" t="str">
        <f>IF($AL69&gt;S!$O$8,"",VLOOKUP($AL69,S!$J$9:$AF$10,23,FALSE))</f>
        <v/>
      </c>
      <c r="AU69" s="226"/>
    </row>
    <row r="70" spans="2:47" x14ac:dyDescent="0.2">
      <c r="B70" s="476">
        <v>54</v>
      </c>
      <c r="C70" s="469" t="str">
        <f>IF($B70&gt;O!$L$8,"",VLOOKUP($B70,O!$I$9:$AJ$10,4,FALSE))</f>
        <v/>
      </c>
      <c r="D70" s="467" t="str">
        <f>IF($B70&gt;O!$L$8,"",VLOOKUP($B70,O!$I$9:$AJ$10,7,FALSE))</f>
        <v/>
      </c>
      <c r="E70" s="468" t="str">
        <f>IF($D70="","",VLOOKUP(LEFT($D70,LEN($D70)-4),'C'!$P$9:$AP$10,10,FALSE))</f>
        <v/>
      </c>
      <c r="F70" s="469" t="str">
        <f>IF($B70&gt;O!$L$8,"",VLOOKUP($B70,O!$I$9:$AJ$10,17,FALSE))</f>
        <v/>
      </c>
      <c r="G70" s="470">
        <f>IF($B70&gt;O!$L$8,0,VLOOKUP($B70,O!$I$9:$AJ$10,19,FALSE))</f>
        <v>0</v>
      </c>
      <c r="H70" s="469" t="str">
        <f>IF($B70&gt;O!$L$8,"",VLOOKUP($B70,O!$I$9:$AJ$10,20,FALSE))</f>
        <v/>
      </c>
      <c r="I70" s="471">
        <f>IF($B70&gt;O!$L$8,0,VLOOKUP($B70,O!$I$9:$AJ$10,21,FALSE))</f>
        <v>0</v>
      </c>
      <c r="J70" s="470">
        <f t="shared" si="0"/>
        <v>0</v>
      </c>
      <c r="K70" s="469" t="str">
        <f>IF($B70&gt;O!$L$8,"",VLOOKUP($B70,O!$I$9:$AJ$10,27,FALSE))</f>
        <v/>
      </c>
      <c r="L70" s="226"/>
      <c r="N70" s="476">
        <v>54</v>
      </c>
      <c r="O70" s="469" t="str">
        <f>IF($N70&gt;Q!$O$8,"",VLOOKUP($B70,Q!$J$9:$AI$10,6,FALSE))</f>
        <v/>
      </c>
      <c r="P70" s="469" t="str">
        <f>IF($N70&gt;Q!$O$8,"",VLOOKUP($B70,Q!$J$9:$AI$10,13,FALSE))</f>
        <v/>
      </c>
      <c r="Q70" s="469" t="str">
        <f>IF($N70&gt;Q!$O$8,"",VLOOKUP($B70,Q!$J$9:$AI$10,17,FALSE))</f>
        <v/>
      </c>
      <c r="R70" s="470" t="str">
        <f>IF($N70&gt;Q!$O$8,"",VLOOKUP($B70,Q!$J$9:$AI$10,18,FALSE))</f>
        <v/>
      </c>
      <c r="S70" s="469" t="str">
        <f>IF($N70&gt;Q!$O$8,"",VLOOKUP($B70,Q!$J$9:$AI$10,19,FALSE))</f>
        <v/>
      </c>
      <c r="T70" s="471" t="str">
        <f>IF($N70&gt;Q!$O$8,"",VLOOKUP($B70,Q!$J$9:$AI$10,20,FALSE))</f>
        <v/>
      </c>
      <c r="U70" s="470">
        <f t="shared" si="1"/>
        <v>0</v>
      </c>
      <c r="V70" s="481" t="str">
        <f>IF($N70&gt;Q!$O$8,"",VLOOKUP($B70,Q!$J$9:$AI$10,24,FALSE))</f>
        <v/>
      </c>
      <c r="W70" s="481" t="str">
        <f>IF($N70&gt;Q!$O$8,"",VLOOKUP($B70,Q!$J$9:$AI$10,25,FALSE))</f>
        <v/>
      </c>
      <c r="X70" s="226"/>
      <c r="Z70" s="476">
        <v>54</v>
      </c>
      <c r="AA70" s="469" t="str">
        <f>IF($Z70&gt;P!$O$8,"",VLOOKUP($Z70,P!$J$9:$AF$10,6,FALSE))</f>
        <v/>
      </c>
      <c r="AB70" s="469" t="str">
        <f>IF($Z70&gt;P!$O$8,"",VLOOKUP($Z70,P!$J$9:$AF$10,13,FALSE))</f>
        <v/>
      </c>
      <c r="AC70" s="469" t="str">
        <f>IF($Z70&gt;P!$O$8,"",VLOOKUP($Z70,P!$J$9:$AF$10,16,FALSE))</f>
        <v/>
      </c>
      <c r="AD70" s="470" t="str">
        <f>IF($Z70&gt;P!$O$8,"",VLOOKUP($Z70,P!$J$9:$AF$10,17,FALSE))</f>
        <v/>
      </c>
      <c r="AE70" s="469" t="str">
        <f>IF($Z70&gt;P!$O$8,"",VLOOKUP($Z70,P!$J$9:$AF$10,15,FALSE))</f>
        <v/>
      </c>
      <c r="AF70" s="471" t="str">
        <f>IF($Z70&gt;P!$O$8,"",VLOOKUP($Z70,P!$J$9:$AF$10,18,FALSE))</f>
        <v/>
      </c>
      <c r="AG70" s="482">
        <f t="shared" si="2"/>
        <v>0</v>
      </c>
      <c r="AH70" s="469" t="str">
        <f>IF($Z70&gt;P!$O$8,"",VLOOKUP($Z70,P!$J$9:$AF$10,21,FALSE))</f>
        <v/>
      </c>
      <c r="AI70" s="483" t="str">
        <f>IF($Z70&gt;P!$O$8,"",VLOOKUP($Z70,P!$J$9:$AF$10,22,FALSE))</f>
        <v/>
      </c>
      <c r="AJ70" s="226"/>
      <c r="AL70" s="476">
        <v>54</v>
      </c>
      <c r="AM70" s="469" t="str">
        <f>IF($AL70&gt;S!$O$8,"",VLOOKUP($AL70,S!$J$9:$AF$10,6,FALSE))</f>
        <v/>
      </c>
      <c r="AN70" s="469" t="str">
        <f>IF($AL70&gt;S!$O$8,"",VLOOKUP($AL70,S!$J$9:$AF$10,13,FALSE))</f>
        <v/>
      </c>
      <c r="AO70" s="469" t="str">
        <f>IF($AL70&gt;S!$O$8,"",VLOOKUP($AL70,S!$J$9:$AF$10,16,FALSE))</f>
        <v/>
      </c>
      <c r="AP70" s="470" t="str">
        <f>IF($AL70&gt;S!$O$8,"",VLOOKUP($AL70,S!$J$9:$AF$10,18,FALSE))</f>
        <v/>
      </c>
      <c r="AQ70" s="469" t="str">
        <f>IF($AL70&gt;S!$O$8,"",VLOOKUP($AL70,S!$J$9:$AF$10,19,FALSE))</f>
        <v/>
      </c>
      <c r="AR70" s="483" t="str">
        <f>IF($AL70&gt;S!$O$8,"",VLOOKUP($AL70,S!$J$9:$AF$10,20,FALSE))</f>
        <v/>
      </c>
      <c r="AS70" s="469" t="str">
        <f>IF($AL70&gt;S!$O$8,"",VLOOKUP($AL70,S!$J$9:$AF$10,22,FALSE))</f>
        <v/>
      </c>
      <c r="AT70" s="469" t="str">
        <f>IF($AL70&gt;S!$O$8,"",VLOOKUP($AL70,S!$J$9:$AF$10,23,FALSE))</f>
        <v/>
      </c>
      <c r="AU70" s="226"/>
    </row>
    <row r="71" spans="2:47" x14ac:dyDescent="0.2">
      <c r="B71" s="476">
        <v>55</v>
      </c>
      <c r="C71" s="469" t="str">
        <f>IF($B71&gt;O!$L$8,"",VLOOKUP($B71,O!$I$9:$AJ$10,4,FALSE))</f>
        <v/>
      </c>
      <c r="D71" s="467" t="str">
        <f>IF($B71&gt;O!$L$8,"",VLOOKUP($B71,O!$I$9:$AJ$10,7,FALSE))</f>
        <v/>
      </c>
      <c r="E71" s="468" t="str">
        <f>IF($D71="","",VLOOKUP(LEFT($D71,LEN($D71)-4),'C'!$P$9:$AP$10,10,FALSE))</f>
        <v/>
      </c>
      <c r="F71" s="469" t="str">
        <f>IF($B71&gt;O!$L$8,"",VLOOKUP($B71,O!$I$9:$AJ$10,17,FALSE))</f>
        <v/>
      </c>
      <c r="G71" s="470">
        <f>IF($B71&gt;O!$L$8,0,VLOOKUP($B71,O!$I$9:$AJ$10,19,FALSE))</f>
        <v>0</v>
      </c>
      <c r="H71" s="469" t="str">
        <f>IF($B71&gt;O!$L$8,"",VLOOKUP($B71,O!$I$9:$AJ$10,20,FALSE))</f>
        <v/>
      </c>
      <c r="I71" s="471">
        <f>IF($B71&gt;O!$L$8,0,VLOOKUP($B71,O!$I$9:$AJ$10,21,FALSE))</f>
        <v>0</v>
      </c>
      <c r="J71" s="470">
        <f t="shared" si="0"/>
        <v>0</v>
      </c>
      <c r="K71" s="469" t="str">
        <f>IF($B71&gt;O!$L$8,"",VLOOKUP($B71,O!$I$9:$AJ$10,27,FALSE))</f>
        <v/>
      </c>
      <c r="L71" s="226"/>
      <c r="N71" s="476">
        <v>55</v>
      </c>
      <c r="O71" s="469" t="str">
        <f>IF($N71&gt;Q!$O$8,"",VLOOKUP($B71,Q!$J$9:$AI$10,6,FALSE))</f>
        <v/>
      </c>
      <c r="P71" s="469" t="str">
        <f>IF($N71&gt;Q!$O$8,"",VLOOKUP($B71,Q!$J$9:$AI$10,13,FALSE))</f>
        <v/>
      </c>
      <c r="Q71" s="469" t="str">
        <f>IF($N71&gt;Q!$O$8,"",VLOOKUP($B71,Q!$J$9:$AI$10,17,FALSE))</f>
        <v/>
      </c>
      <c r="R71" s="470" t="str">
        <f>IF($N71&gt;Q!$O$8,"",VLOOKUP($B71,Q!$J$9:$AI$10,18,FALSE))</f>
        <v/>
      </c>
      <c r="S71" s="469" t="str">
        <f>IF($N71&gt;Q!$O$8,"",VLOOKUP($B71,Q!$J$9:$AI$10,19,FALSE))</f>
        <v/>
      </c>
      <c r="T71" s="471" t="str">
        <f>IF($N71&gt;Q!$O$8,"",VLOOKUP($B71,Q!$J$9:$AI$10,20,FALSE))</f>
        <v/>
      </c>
      <c r="U71" s="470">
        <f t="shared" si="1"/>
        <v>0</v>
      </c>
      <c r="V71" s="481" t="str">
        <f>IF($N71&gt;Q!$O$8,"",VLOOKUP($B71,Q!$J$9:$AI$10,24,FALSE))</f>
        <v/>
      </c>
      <c r="W71" s="481" t="str">
        <f>IF($N71&gt;Q!$O$8,"",VLOOKUP($B71,Q!$J$9:$AI$10,25,FALSE))</f>
        <v/>
      </c>
      <c r="X71" s="226"/>
      <c r="Z71" s="476">
        <v>55</v>
      </c>
      <c r="AA71" s="469" t="str">
        <f>IF($Z71&gt;P!$O$8,"",VLOOKUP($Z71,P!$J$9:$AF$10,6,FALSE))</f>
        <v/>
      </c>
      <c r="AB71" s="469" t="str">
        <f>IF($Z71&gt;P!$O$8,"",VLOOKUP($Z71,P!$J$9:$AF$10,13,FALSE))</f>
        <v/>
      </c>
      <c r="AC71" s="469" t="str">
        <f>IF($Z71&gt;P!$O$8,"",VLOOKUP($Z71,P!$J$9:$AF$10,16,FALSE))</f>
        <v/>
      </c>
      <c r="AD71" s="470" t="str">
        <f>IF($Z71&gt;P!$O$8,"",VLOOKUP($Z71,P!$J$9:$AF$10,17,FALSE))</f>
        <v/>
      </c>
      <c r="AE71" s="469" t="str">
        <f>IF($Z71&gt;P!$O$8,"",VLOOKUP($Z71,P!$J$9:$AF$10,15,FALSE))</f>
        <v/>
      </c>
      <c r="AF71" s="471" t="str">
        <f>IF($Z71&gt;P!$O$8,"",VLOOKUP($Z71,P!$J$9:$AF$10,18,FALSE))</f>
        <v/>
      </c>
      <c r="AG71" s="482">
        <f t="shared" si="2"/>
        <v>0</v>
      </c>
      <c r="AH71" s="469" t="str">
        <f>IF($Z71&gt;P!$O$8,"",VLOOKUP($Z71,P!$J$9:$AF$10,21,FALSE))</f>
        <v/>
      </c>
      <c r="AI71" s="483" t="str">
        <f>IF($Z71&gt;P!$O$8,"",VLOOKUP($Z71,P!$J$9:$AF$10,22,FALSE))</f>
        <v/>
      </c>
      <c r="AJ71" s="226"/>
      <c r="AL71" s="476">
        <v>55</v>
      </c>
      <c r="AM71" s="469" t="str">
        <f>IF($AL71&gt;S!$O$8,"",VLOOKUP($AL71,S!$J$9:$AF$10,6,FALSE))</f>
        <v/>
      </c>
      <c r="AN71" s="469" t="str">
        <f>IF($AL71&gt;S!$O$8,"",VLOOKUP($AL71,S!$J$9:$AF$10,13,FALSE))</f>
        <v/>
      </c>
      <c r="AO71" s="469" t="str">
        <f>IF($AL71&gt;S!$O$8,"",VLOOKUP($AL71,S!$J$9:$AF$10,16,FALSE))</f>
        <v/>
      </c>
      <c r="AP71" s="470" t="str">
        <f>IF($AL71&gt;S!$O$8,"",VLOOKUP($AL71,S!$J$9:$AF$10,18,FALSE))</f>
        <v/>
      </c>
      <c r="AQ71" s="469" t="str">
        <f>IF($AL71&gt;S!$O$8,"",VLOOKUP($AL71,S!$J$9:$AF$10,19,FALSE))</f>
        <v/>
      </c>
      <c r="AR71" s="483" t="str">
        <f>IF($AL71&gt;S!$O$8,"",VLOOKUP($AL71,S!$J$9:$AF$10,20,FALSE))</f>
        <v/>
      </c>
      <c r="AS71" s="469" t="str">
        <f>IF($AL71&gt;S!$O$8,"",VLOOKUP($AL71,S!$J$9:$AF$10,22,FALSE))</f>
        <v/>
      </c>
      <c r="AT71" s="469" t="str">
        <f>IF($AL71&gt;S!$O$8,"",VLOOKUP($AL71,S!$J$9:$AF$10,23,FALSE))</f>
        <v/>
      </c>
      <c r="AU71" s="226"/>
    </row>
    <row r="72" spans="2:47" x14ac:dyDescent="0.2">
      <c r="B72" s="476">
        <v>56</v>
      </c>
      <c r="C72" s="469" t="str">
        <f>IF($B72&gt;O!$L$8,"",VLOOKUP($B72,O!$I$9:$AJ$10,4,FALSE))</f>
        <v/>
      </c>
      <c r="D72" s="467" t="str">
        <f>IF($B72&gt;O!$L$8,"",VLOOKUP($B72,O!$I$9:$AJ$10,7,FALSE))</f>
        <v/>
      </c>
      <c r="E72" s="468" t="str">
        <f>IF($D72="","",VLOOKUP(LEFT($D72,LEN($D72)-4),'C'!$P$9:$AP$10,10,FALSE))</f>
        <v/>
      </c>
      <c r="F72" s="469" t="str">
        <f>IF($B72&gt;O!$L$8,"",VLOOKUP($B72,O!$I$9:$AJ$10,17,FALSE))</f>
        <v/>
      </c>
      <c r="G72" s="470">
        <f>IF($B72&gt;O!$L$8,0,VLOOKUP($B72,O!$I$9:$AJ$10,19,FALSE))</f>
        <v>0</v>
      </c>
      <c r="H72" s="469" t="str">
        <f>IF($B72&gt;O!$L$8,"",VLOOKUP($B72,O!$I$9:$AJ$10,20,FALSE))</f>
        <v/>
      </c>
      <c r="I72" s="471">
        <f>IF($B72&gt;O!$L$8,0,VLOOKUP($B72,O!$I$9:$AJ$10,21,FALSE))</f>
        <v>0</v>
      </c>
      <c r="J72" s="470">
        <f t="shared" si="0"/>
        <v>0</v>
      </c>
      <c r="K72" s="469" t="str">
        <f>IF($B72&gt;O!$L$8,"",VLOOKUP($B72,O!$I$9:$AJ$10,27,FALSE))</f>
        <v/>
      </c>
      <c r="L72" s="226"/>
      <c r="N72" s="476">
        <v>56</v>
      </c>
      <c r="O72" s="469" t="str">
        <f>IF($N72&gt;Q!$O$8,"",VLOOKUP($B72,Q!$J$9:$AI$10,6,FALSE))</f>
        <v/>
      </c>
      <c r="P72" s="469" t="str">
        <f>IF($N72&gt;Q!$O$8,"",VLOOKUP($B72,Q!$J$9:$AI$10,13,FALSE))</f>
        <v/>
      </c>
      <c r="Q72" s="469" t="str">
        <f>IF($N72&gt;Q!$O$8,"",VLOOKUP($B72,Q!$J$9:$AI$10,17,FALSE))</f>
        <v/>
      </c>
      <c r="R72" s="470" t="str">
        <f>IF($N72&gt;Q!$O$8,"",VLOOKUP($B72,Q!$J$9:$AI$10,18,FALSE))</f>
        <v/>
      </c>
      <c r="S72" s="469" t="str">
        <f>IF($N72&gt;Q!$O$8,"",VLOOKUP($B72,Q!$J$9:$AI$10,19,FALSE))</f>
        <v/>
      </c>
      <c r="T72" s="471" t="str">
        <f>IF($N72&gt;Q!$O$8,"",VLOOKUP($B72,Q!$J$9:$AI$10,20,FALSE))</f>
        <v/>
      </c>
      <c r="U72" s="470">
        <f t="shared" si="1"/>
        <v>0</v>
      </c>
      <c r="V72" s="481" t="str">
        <f>IF($N72&gt;Q!$O$8,"",VLOOKUP($B72,Q!$J$9:$AI$10,24,FALSE))</f>
        <v/>
      </c>
      <c r="W72" s="481" t="str">
        <f>IF($N72&gt;Q!$O$8,"",VLOOKUP($B72,Q!$J$9:$AI$10,25,FALSE))</f>
        <v/>
      </c>
      <c r="X72" s="226"/>
      <c r="Z72" s="476">
        <v>56</v>
      </c>
      <c r="AA72" s="469" t="str">
        <f>IF($Z72&gt;P!$O$8,"",VLOOKUP($Z72,P!$J$9:$AF$10,6,FALSE))</f>
        <v/>
      </c>
      <c r="AB72" s="469" t="str">
        <f>IF($Z72&gt;P!$O$8,"",VLOOKUP($Z72,P!$J$9:$AF$10,13,FALSE))</f>
        <v/>
      </c>
      <c r="AC72" s="469" t="str">
        <f>IF($Z72&gt;P!$O$8,"",VLOOKUP($Z72,P!$J$9:$AF$10,16,FALSE))</f>
        <v/>
      </c>
      <c r="AD72" s="470" t="str">
        <f>IF($Z72&gt;P!$O$8,"",VLOOKUP($Z72,P!$J$9:$AF$10,17,FALSE))</f>
        <v/>
      </c>
      <c r="AE72" s="469" t="str">
        <f>IF($Z72&gt;P!$O$8,"",VLOOKUP($Z72,P!$J$9:$AF$10,15,FALSE))</f>
        <v/>
      </c>
      <c r="AF72" s="471" t="str">
        <f>IF($Z72&gt;P!$O$8,"",VLOOKUP($Z72,P!$J$9:$AF$10,18,FALSE))</f>
        <v/>
      </c>
      <c r="AG72" s="482">
        <f t="shared" si="2"/>
        <v>0</v>
      </c>
      <c r="AH72" s="469" t="str">
        <f>IF($Z72&gt;P!$O$8,"",VLOOKUP($Z72,P!$J$9:$AF$10,21,FALSE))</f>
        <v/>
      </c>
      <c r="AI72" s="483" t="str">
        <f>IF($Z72&gt;P!$O$8,"",VLOOKUP($Z72,P!$J$9:$AF$10,22,FALSE))</f>
        <v/>
      </c>
      <c r="AJ72" s="226"/>
      <c r="AL72" s="476">
        <v>56</v>
      </c>
      <c r="AM72" s="469" t="str">
        <f>IF($AL72&gt;S!$O$8,"",VLOOKUP($AL72,S!$J$9:$AF$10,6,FALSE))</f>
        <v/>
      </c>
      <c r="AN72" s="469" t="str">
        <f>IF($AL72&gt;S!$O$8,"",VLOOKUP($AL72,S!$J$9:$AF$10,13,FALSE))</f>
        <v/>
      </c>
      <c r="AO72" s="469" t="str">
        <f>IF($AL72&gt;S!$O$8,"",VLOOKUP($AL72,S!$J$9:$AF$10,16,FALSE))</f>
        <v/>
      </c>
      <c r="AP72" s="470" t="str">
        <f>IF($AL72&gt;S!$O$8,"",VLOOKUP($AL72,S!$J$9:$AF$10,18,FALSE))</f>
        <v/>
      </c>
      <c r="AQ72" s="469" t="str">
        <f>IF($AL72&gt;S!$O$8,"",VLOOKUP($AL72,S!$J$9:$AF$10,19,FALSE))</f>
        <v/>
      </c>
      <c r="AR72" s="483" t="str">
        <f>IF($AL72&gt;S!$O$8,"",VLOOKUP($AL72,S!$J$9:$AF$10,20,FALSE))</f>
        <v/>
      </c>
      <c r="AS72" s="469" t="str">
        <f>IF($AL72&gt;S!$O$8,"",VLOOKUP($AL72,S!$J$9:$AF$10,22,FALSE))</f>
        <v/>
      </c>
      <c r="AT72" s="469" t="str">
        <f>IF($AL72&gt;S!$O$8,"",VLOOKUP($AL72,S!$J$9:$AF$10,23,FALSE))</f>
        <v/>
      </c>
      <c r="AU72" s="226"/>
    </row>
    <row r="73" spans="2:47" x14ac:dyDescent="0.2">
      <c r="B73" s="476">
        <v>57</v>
      </c>
      <c r="C73" s="469" t="str">
        <f>IF($B73&gt;O!$L$8,"",VLOOKUP($B73,O!$I$9:$AJ$10,4,FALSE))</f>
        <v/>
      </c>
      <c r="D73" s="467" t="str">
        <f>IF($B73&gt;O!$L$8,"",VLOOKUP($B73,O!$I$9:$AJ$10,7,FALSE))</f>
        <v/>
      </c>
      <c r="E73" s="468" t="str">
        <f>IF($D73="","",VLOOKUP(LEFT($D73,LEN($D73)-4),'C'!$P$9:$AP$10,10,FALSE))</f>
        <v/>
      </c>
      <c r="F73" s="469" t="str">
        <f>IF($B73&gt;O!$L$8,"",VLOOKUP($B73,O!$I$9:$AJ$10,17,FALSE))</f>
        <v/>
      </c>
      <c r="G73" s="470">
        <f>IF($B73&gt;O!$L$8,0,VLOOKUP($B73,O!$I$9:$AJ$10,19,FALSE))</f>
        <v>0</v>
      </c>
      <c r="H73" s="469" t="str">
        <f>IF($B73&gt;O!$L$8,"",VLOOKUP($B73,O!$I$9:$AJ$10,20,FALSE))</f>
        <v/>
      </c>
      <c r="I73" s="471">
        <f>IF($B73&gt;O!$L$8,0,VLOOKUP($B73,O!$I$9:$AJ$10,21,FALSE))</f>
        <v>0</v>
      </c>
      <c r="J73" s="470">
        <f t="shared" si="0"/>
        <v>0</v>
      </c>
      <c r="K73" s="469" t="str">
        <f>IF($B73&gt;O!$L$8,"",VLOOKUP($B73,O!$I$9:$AJ$10,27,FALSE))</f>
        <v/>
      </c>
      <c r="L73" s="226"/>
      <c r="N73" s="476">
        <v>57</v>
      </c>
      <c r="O73" s="469" t="str">
        <f>IF($N73&gt;Q!$O$8,"",VLOOKUP($B73,Q!$J$9:$AI$10,6,FALSE))</f>
        <v/>
      </c>
      <c r="P73" s="469" t="str">
        <f>IF($N73&gt;Q!$O$8,"",VLOOKUP($B73,Q!$J$9:$AI$10,13,FALSE))</f>
        <v/>
      </c>
      <c r="Q73" s="469" t="str">
        <f>IF($N73&gt;Q!$O$8,"",VLOOKUP($B73,Q!$J$9:$AI$10,17,FALSE))</f>
        <v/>
      </c>
      <c r="R73" s="470" t="str">
        <f>IF($N73&gt;Q!$O$8,"",VLOOKUP($B73,Q!$J$9:$AI$10,18,FALSE))</f>
        <v/>
      </c>
      <c r="S73" s="469" t="str">
        <f>IF($N73&gt;Q!$O$8,"",VLOOKUP($B73,Q!$J$9:$AI$10,19,FALSE))</f>
        <v/>
      </c>
      <c r="T73" s="471" t="str">
        <f>IF($N73&gt;Q!$O$8,"",VLOOKUP($B73,Q!$J$9:$AI$10,20,FALSE))</f>
        <v/>
      </c>
      <c r="U73" s="470">
        <f t="shared" si="1"/>
        <v>0</v>
      </c>
      <c r="V73" s="481" t="str">
        <f>IF($N73&gt;Q!$O$8,"",VLOOKUP($B73,Q!$J$9:$AI$10,24,FALSE))</f>
        <v/>
      </c>
      <c r="W73" s="481" t="str">
        <f>IF($N73&gt;Q!$O$8,"",VLOOKUP($B73,Q!$J$9:$AI$10,25,FALSE))</f>
        <v/>
      </c>
      <c r="X73" s="226"/>
      <c r="Z73" s="476">
        <v>57</v>
      </c>
      <c r="AA73" s="469" t="str">
        <f>IF($Z73&gt;P!$O$8,"",VLOOKUP($Z73,P!$J$9:$AF$10,6,FALSE))</f>
        <v/>
      </c>
      <c r="AB73" s="469" t="str">
        <f>IF($Z73&gt;P!$O$8,"",VLOOKUP($Z73,P!$J$9:$AF$10,13,FALSE))</f>
        <v/>
      </c>
      <c r="AC73" s="469" t="str">
        <f>IF($Z73&gt;P!$O$8,"",VLOOKUP($Z73,P!$J$9:$AF$10,16,FALSE))</f>
        <v/>
      </c>
      <c r="AD73" s="470" t="str">
        <f>IF($Z73&gt;P!$O$8,"",VLOOKUP($Z73,P!$J$9:$AF$10,17,FALSE))</f>
        <v/>
      </c>
      <c r="AE73" s="469" t="str">
        <f>IF($Z73&gt;P!$O$8,"",VLOOKUP($Z73,P!$J$9:$AF$10,15,FALSE))</f>
        <v/>
      </c>
      <c r="AF73" s="471" t="str">
        <f>IF($Z73&gt;P!$O$8,"",VLOOKUP($Z73,P!$J$9:$AF$10,18,FALSE))</f>
        <v/>
      </c>
      <c r="AG73" s="482">
        <f t="shared" si="2"/>
        <v>0</v>
      </c>
      <c r="AH73" s="469" t="str">
        <f>IF($Z73&gt;P!$O$8,"",VLOOKUP($Z73,P!$J$9:$AF$10,21,FALSE))</f>
        <v/>
      </c>
      <c r="AI73" s="483" t="str">
        <f>IF($Z73&gt;P!$O$8,"",VLOOKUP($Z73,P!$J$9:$AF$10,22,FALSE))</f>
        <v/>
      </c>
      <c r="AJ73" s="226"/>
      <c r="AL73" s="476">
        <v>57</v>
      </c>
      <c r="AM73" s="469" t="str">
        <f>IF($AL73&gt;S!$O$8,"",VLOOKUP($AL73,S!$J$9:$AF$10,6,FALSE))</f>
        <v/>
      </c>
      <c r="AN73" s="469" t="str">
        <f>IF($AL73&gt;S!$O$8,"",VLOOKUP($AL73,S!$J$9:$AF$10,13,FALSE))</f>
        <v/>
      </c>
      <c r="AO73" s="469" t="str">
        <f>IF($AL73&gt;S!$O$8,"",VLOOKUP($AL73,S!$J$9:$AF$10,16,FALSE))</f>
        <v/>
      </c>
      <c r="AP73" s="470" t="str">
        <f>IF($AL73&gt;S!$O$8,"",VLOOKUP($AL73,S!$J$9:$AF$10,18,FALSE))</f>
        <v/>
      </c>
      <c r="AQ73" s="469" t="str">
        <f>IF($AL73&gt;S!$O$8,"",VLOOKUP($AL73,S!$J$9:$AF$10,19,FALSE))</f>
        <v/>
      </c>
      <c r="AR73" s="483" t="str">
        <f>IF($AL73&gt;S!$O$8,"",VLOOKUP($AL73,S!$J$9:$AF$10,20,FALSE))</f>
        <v/>
      </c>
      <c r="AS73" s="469" t="str">
        <f>IF($AL73&gt;S!$O$8,"",VLOOKUP($AL73,S!$J$9:$AF$10,22,FALSE))</f>
        <v/>
      </c>
      <c r="AT73" s="469" t="str">
        <f>IF($AL73&gt;S!$O$8,"",VLOOKUP($AL73,S!$J$9:$AF$10,23,FALSE))</f>
        <v/>
      </c>
      <c r="AU73" s="226"/>
    </row>
    <row r="74" spans="2:47" x14ac:dyDescent="0.2">
      <c r="B74" s="476">
        <v>58</v>
      </c>
      <c r="C74" s="469" t="str">
        <f>IF($B74&gt;O!$L$8,"",VLOOKUP($B74,O!$I$9:$AJ$10,4,FALSE))</f>
        <v/>
      </c>
      <c r="D74" s="467" t="str">
        <f>IF($B74&gt;O!$L$8,"",VLOOKUP($B74,O!$I$9:$AJ$10,7,FALSE))</f>
        <v/>
      </c>
      <c r="E74" s="468" t="str">
        <f>IF($D74="","",VLOOKUP(LEFT($D74,LEN($D74)-4),'C'!$P$9:$AP$10,10,FALSE))</f>
        <v/>
      </c>
      <c r="F74" s="469" t="str">
        <f>IF($B74&gt;O!$L$8,"",VLOOKUP($B74,O!$I$9:$AJ$10,17,FALSE))</f>
        <v/>
      </c>
      <c r="G74" s="470">
        <f>IF($B74&gt;O!$L$8,0,VLOOKUP($B74,O!$I$9:$AJ$10,19,FALSE))</f>
        <v>0</v>
      </c>
      <c r="H74" s="469" t="str">
        <f>IF($B74&gt;O!$L$8,"",VLOOKUP($B74,O!$I$9:$AJ$10,20,FALSE))</f>
        <v/>
      </c>
      <c r="I74" s="471">
        <f>IF($B74&gt;O!$L$8,0,VLOOKUP($B74,O!$I$9:$AJ$10,21,FALSE))</f>
        <v>0</v>
      </c>
      <c r="J74" s="470">
        <f t="shared" si="0"/>
        <v>0</v>
      </c>
      <c r="K74" s="469" t="str">
        <f>IF($B74&gt;O!$L$8,"",VLOOKUP($B74,O!$I$9:$AJ$10,27,FALSE))</f>
        <v/>
      </c>
      <c r="L74" s="226"/>
      <c r="N74" s="476">
        <v>58</v>
      </c>
      <c r="O74" s="469" t="str">
        <f>IF($N74&gt;Q!$O$8,"",VLOOKUP($B74,Q!$J$9:$AI$10,6,FALSE))</f>
        <v/>
      </c>
      <c r="P74" s="469" t="str">
        <f>IF($N74&gt;Q!$O$8,"",VLOOKUP($B74,Q!$J$9:$AI$10,13,FALSE))</f>
        <v/>
      </c>
      <c r="Q74" s="469" t="str">
        <f>IF($N74&gt;Q!$O$8,"",VLOOKUP($B74,Q!$J$9:$AI$10,17,FALSE))</f>
        <v/>
      </c>
      <c r="R74" s="470" t="str">
        <f>IF($N74&gt;Q!$O$8,"",VLOOKUP($B74,Q!$J$9:$AI$10,18,FALSE))</f>
        <v/>
      </c>
      <c r="S74" s="469" t="str">
        <f>IF($N74&gt;Q!$O$8,"",VLOOKUP($B74,Q!$J$9:$AI$10,19,FALSE))</f>
        <v/>
      </c>
      <c r="T74" s="471" t="str">
        <f>IF($N74&gt;Q!$O$8,"",VLOOKUP($B74,Q!$J$9:$AI$10,20,FALSE))</f>
        <v/>
      </c>
      <c r="U74" s="470">
        <f t="shared" si="1"/>
        <v>0</v>
      </c>
      <c r="V74" s="481" t="str">
        <f>IF($N74&gt;Q!$O$8,"",VLOOKUP($B74,Q!$J$9:$AI$10,24,FALSE))</f>
        <v/>
      </c>
      <c r="W74" s="481" t="str">
        <f>IF($N74&gt;Q!$O$8,"",VLOOKUP($B74,Q!$J$9:$AI$10,25,FALSE))</f>
        <v/>
      </c>
      <c r="X74" s="226"/>
      <c r="Z74" s="476">
        <v>58</v>
      </c>
      <c r="AA74" s="469" t="str">
        <f>IF($Z74&gt;P!$O$8,"",VLOOKUP($Z74,P!$J$9:$AF$10,6,FALSE))</f>
        <v/>
      </c>
      <c r="AB74" s="469" t="str">
        <f>IF($Z74&gt;P!$O$8,"",VLOOKUP($Z74,P!$J$9:$AF$10,13,FALSE))</f>
        <v/>
      </c>
      <c r="AC74" s="469" t="str">
        <f>IF($Z74&gt;P!$O$8,"",VLOOKUP($Z74,P!$J$9:$AF$10,16,FALSE))</f>
        <v/>
      </c>
      <c r="AD74" s="470" t="str">
        <f>IF($Z74&gt;P!$O$8,"",VLOOKUP($Z74,P!$J$9:$AF$10,17,FALSE))</f>
        <v/>
      </c>
      <c r="AE74" s="469" t="str">
        <f>IF($Z74&gt;P!$O$8,"",VLOOKUP($Z74,P!$J$9:$AF$10,15,FALSE))</f>
        <v/>
      </c>
      <c r="AF74" s="471" t="str">
        <f>IF($Z74&gt;P!$O$8,"",VLOOKUP($Z74,P!$J$9:$AF$10,18,FALSE))</f>
        <v/>
      </c>
      <c r="AG74" s="482">
        <f t="shared" si="2"/>
        <v>0</v>
      </c>
      <c r="AH74" s="469" t="str">
        <f>IF($Z74&gt;P!$O$8,"",VLOOKUP($Z74,P!$J$9:$AF$10,21,FALSE))</f>
        <v/>
      </c>
      <c r="AI74" s="483" t="str">
        <f>IF($Z74&gt;P!$O$8,"",VLOOKUP($Z74,P!$J$9:$AF$10,22,FALSE))</f>
        <v/>
      </c>
      <c r="AJ74" s="226"/>
      <c r="AL74" s="476">
        <v>58</v>
      </c>
      <c r="AM74" s="469" t="str">
        <f>IF($AL74&gt;S!$O$8,"",VLOOKUP($AL74,S!$J$9:$AF$10,6,FALSE))</f>
        <v/>
      </c>
      <c r="AN74" s="469" t="str">
        <f>IF($AL74&gt;S!$O$8,"",VLOOKUP($AL74,S!$J$9:$AF$10,13,FALSE))</f>
        <v/>
      </c>
      <c r="AO74" s="469" t="str">
        <f>IF($AL74&gt;S!$O$8,"",VLOOKUP($AL74,S!$J$9:$AF$10,16,FALSE))</f>
        <v/>
      </c>
      <c r="AP74" s="470" t="str">
        <f>IF($AL74&gt;S!$O$8,"",VLOOKUP($AL74,S!$J$9:$AF$10,18,FALSE))</f>
        <v/>
      </c>
      <c r="AQ74" s="469" t="str">
        <f>IF($AL74&gt;S!$O$8,"",VLOOKUP($AL74,S!$J$9:$AF$10,19,FALSE))</f>
        <v/>
      </c>
      <c r="AR74" s="483" t="str">
        <f>IF($AL74&gt;S!$O$8,"",VLOOKUP($AL74,S!$J$9:$AF$10,20,FALSE))</f>
        <v/>
      </c>
      <c r="AS74" s="469" t="str">
        <f>IF($AL74&gt;S!$O$8,"",VLOOKUP($AL74,S!$J$9:$AF$10,22,FALSE))</f>
        <v/>
      </c>
      <c r="AT74" s="469" t="str">
        <f>IF($AL74&gt;S!$O$8,"",VLOOKUP($AL74,S!$J$9:$AF$10,23,FALSE))</f>
        <v/>
      </c>
      <c r="AU74" s="226"/>
    </row>
    <row r="75" spans="2:47" x14ac:dyDescent="0.2">
      <c r="B75" s="476">
        <v>59</v>
      </c>
      <c r="C75" s="469" t="str">
        <f>IF($B75&gt;O!$L$8,"",VLOOKUP($B75,O!$I$9:$AJ$10,4,FALSE))</f>
        <v/>
      </c>
      <c r="D75" s="467" t="str">
        <f>IF($B75&gt;O!$L$8,"",VLOOKUP($B75,O!$I$9:$AJ$10,7,FALSE))</f>
        <v/>
      </c>
      <c r="E75" s="468" t="str">
        <f>IF($D75="","",VLOOKUP(LEFT($D75,LEN($D75)-4),'C'!$P$9:$AP$10,10,FALSE))</f>
        <v/>
      </c>
      <c r="F75" s="469" t="str">
        <f>IF($B75&gt;O!$L$8,"",VLOOKUP($B75,O!$I$9:$AJ$10,17,FALSE))</f>
        <v/>
      </c>
      <c r="G75" s="470">
        <f>IF($B75&gt;O!$L$8,0,VLOOKUP($B75,O!$I$9:$AJ$10,19,FALSE))</f>
        <v>0</v>
      </c>
      <c r="H75" s="469" t="str">
        <f>IF($B75&gt;O!$L$8,"",VLOOKUP($B75,O!$I$9:$AJ$10,20,FALSE))</f>
        <v/>
      </c>
      <c r="I75" s="471">
        <f>IF($B75&gt;O!$L$8,0,VLOOKUP($B75,O!$I$9:$AJ$10,21,FALSE))</f>
        <v>0</v>
      </c>
      <c r="J75" s="470">
        <f t="shared" si="0"/>
        <v>0</v>
      </c>
      <c r="K75" s="469" t="str">
        <f>IF($B75&gt;O!$L$8,"",VLOOKUP($B75,O!$I$9:$AJ$10,27,FALSE))</f>
        <v/>
      </c>
      <c r="L75" s="226"/>
      <c r="N75" s="476">
        <v>59</v>
      </c>
      <c r="O75" s="469" t="str">
        <f>IF($N75&gt;Q!$O$8,"",VLOOKUP($B75,Q!$J$9:$AI$10,6,FALSE))</f>
        <v/>
      </c>
      <c r="P75" s="469" t="str">
        <f>IF($N75&gt;Q!$O$8,"",VLOOKUP($B75,Q!$J$9:$AI$10,13,FALSE))</f>
        <v/>
      </c>
      <c r="Q75" s="469" t="str">
        <f>IF($N75&gt;Q!$O$8,"",VLOOKUP($B75,Q!$J$9:$AI$10,17,FALSE))</f>
        <v/>
      </c>
      <c r="R75" s="470" t="str">
        <f>IF($N75&gt;Q!$O$8,"",VLOOKUP($B75,Q!$J$9:$AI$10,18,FALSE))</f>
        <v/>
      </c>
      <c r="S75" s="469" t="str">
        <f>IF($N75&gt;Q!$O$8,"",VLOOKUP($B75,Q!$J$9:$AI$10,19,FALSE))</f>
        <v/>
      </c>
      <c r="T75" s="471" t="str">
        <f>IF($N75&gt;Q!$O$8,"",VLOOKUP($B75,Q!$J$9:$AI$10,20,FALSE))</f>
        <v/>
      </c>
      <c r="U75" s="470">
        <f t="shared" si="1"/>
        <v>0</v>
      </c>
      <c r="V75" s="481" t="str">
        <f>IF($N75&gt;Q!$O$8,"",VLOOKUP($B75,Q!$J$9:$AI$10,24,FALSE))</f>
        <v/>
      </c>
      <c r="W75" s="481" t="str">
        <f>IF($N75&gt;Q!$O$8,"",VLOOKUP($B75,Q!$J$9:$AI$10,25,FALSE))</f>
        <v/>
      </c>
      <c r="X75" s="226"/>
      <c r="Z75" s="476">
        <v>59</v>
      </c>
      <c r="AA75" s="469" t="str">
        <f>IF($Z75&gt;P!$O$8,"",VLOOKUP($Z75,P!$J$9:$AF$10,6,FALSE))</f>
        <v/>
      </c>
      <c r="AB75" s="469" t="str">
        <f>IF($Z75&gt;P!$O$8,"",VLOOKUP($Z75,P!$J$9:$AF$10,13,FALSE))</f>
        <v/>
      </c>
      <c r="AC75" s="469" t="str">
        <f>IF($Z75&gt;P!$O$8,"",VLOOKUP($Z75,P!$J$9:$AF$10,16,FALSE))</f>
        <v/>
      </c>
      <c r="AD75" s="470" t="str">
        <f>IF($Z75&gt;P!$O$8,"",VLOOKUP($Z75,P!$J$9:$AF$10,17,FALSE))</f>
        <v/>
      </c>
      <c r="AE75" s="469" t="str">
        <f>IF($Z75&gt;P!$O$8,"",VLOOKUP($Z75,P!$J$9:$AF$10,15,FALSE))</f>
        <v/>
      </c>
      <c r="AF75" s="471" t="str">
        <f>IF($Z75&gt;P!$O$8,"",VLOOKUP($Z75,P!$J$9:$AF$10,18,FALSE))</f>
        <v/>
      </c>
      <c r="AG75" s="482">
        <f t="shared" si="2"/>
        <v>0</v>
      </c>
      <c r="AH75" s="469" t="str">
        <f>IF($Z75&gt;P!$O$8,"",VLOOKUP($Z75,P!$J$9:$AF$10,21,FALSE))</f>
        <v/>
      </c>
      <c r="AI75" s="483" t="str">
        <f>IF($Z75&gt;P!$O$8,"",VLOOKUP($Z75,P!$J$9:$AF$10,22,FALSE))</f>
        <v/>
      </c>
      <c r="AJ75" s="226"/>
      <c r="AL75" s="476">
        <v>59</v>
      </c>
      <c r="AM75" s="469" t="str">
        <f>IF($AL75&gt;S!$O$8,"",VLOOKUP($AL75,S!$J$9:$AF$10,6,FALSE))</f>
        <v/>
      </c>
      <c r="AN75" s="469" t="str">
        <f>IF($AL75&gt;S!$O$8,"",VLOOKUP($AL75,S!$J$9:$AF$10,13,FALSE))</f>
        <v/>
      </c>
      <c r="AO75" s="469" t="str">
        <f>IF($AL75&gt;S!$O$8,"",VLOOKUP($AL75,S!$J$9:$AF$10,16,FALSE))</f>
        <v/>
      </c>
      <c r="AP75" s="470" t="str">
        <f>IF($AL75&gt;S!$O$8,"",VLOOKUP($AL75,S!$J$9:$AF$10,18,FALSE))</f>
        <v/>
      </c>
      <c r="AQ75" s="469" t="str">
        <f>IF($AL75&gt;S!$O$8,"",VLOOKUP($AL75,S!$J$9:$AF$10,19,FALSE))</f>
        <v/>
      </c>
      <c r="AR75" s="483" t="str">
        <f>IF($AL75&gt;S!$O$8,"",VLOOKUP($AL75,S!$J$9:$AF$10,20,FALSE))</f>
        <v/>
      </c>
      <c r="AS75" s="469" t="str">
        <f>IF($AL75&gt;S!$O$8,"",VLOOKUP($AL75,S!$J$9:$AF$10,22,FALSE))</f>
        <v/>
      </c>
      <c r="AT75" s="469" t="str">
        <f>IF($AL75&gt;S!$O$8,"",VLOOKUP($AL75,S!$J$9:$AF$10,23,FALSE))</f>
        <v/>
      </c>
      <c r="AU75" s="226"/>
    </row>
    <row r="76" spans="2:47" x14ac:dyDescent="0.2">
      <c r="B76" s="476">
        <v>60</v>
      </c>
      <c r="C76" s="469" t="str">
        <f>IF($B76&gt;O!$L$8,"",VLOOKUP($B76,O!$I$9:$AJ$10,4,FALSE))</f>
        <v/>
      </c>
      <c r="D76" s="467" t="str">
        <f>IF($B76&gt;O!$L$8,"",VLOOKUP($B76,O!$I$9:$AJ$10,7,FALSE))</f>
        <v/>
      </c>
      <c r="E76" s="468" t="str">
        <f>IF($D76="","",VLOOKUP(LEFT($D76,LEN($D76)-4),'C'!$P$9:$AP$10,10,FALSE))</f>
        <v/>
      </c>
      <c r="F76" s="469" t="str">
        <f>IF($B76&gt;O!$L$8,"",VLOOKUP($B76,O!$I$9:$AJ$10,17,FALSE))</f>
        <v/>
      </c>
      <c r="G76" s="470">
        <f>IF($B76&gt;O!$L$8,0,VLOOKUP($B76,O!$I$9:$AJ$10,19,FALSE))</f>
        <v>0</v>
      </c>
      <c r="H76" s="469" t="str">
        <f>IF($B76&gt;O!$L$8,"",VLOOKUP($B76,O!$I$9:$AJ$10,20,FALSE))</f>
        <v/>
      </c>
      <c r="I76" s="471">
        <f>IF($B76&gt;O!$L$8,0,VLOOKUP($B76,O!$I$9:$AJ$10,21,FALSE))</f>
        <v>0</v>
      </c>
      <c r="J76" s="470">
        <f t="shared" si="0"/>
        <v>0</v>
      </c>
      <c r="K76" s="469" t="str">
        <f>IF($B76&gt;O!$L$8,"",VLOOKUP($B76,O!$I$9:$AJ$10,27,FALSE))</f>
        <v/>
      </c>
      <c r="L76" s="226"/>
      <c r="N76" s="476">
        <v>60</v>
      </c>
      <c r="O76" s="469" t="str">
        <f>IF($N76&gt;Q!$O$8,"",VLOOKUP($B76,Q!$J$9:$AI$10,6,FALSE))</f>
        <v/>
      </c>
      <c r="P76" s="469" t="str">
        <f>IF($N76&gt;Q!$O$8,"",VLOOKUP($B76,Q!$J$9:$AI$10,13,FALSE))</f>
        <v/>
      </c>
      <c r="Q76" s="469" t="str">
        <f>IF($N76&gt;Q!$O$8,"",VLOOKUP($B76,Q!$J$9:$AI$10,17,FALSE))</f>
        <v/>
      </c>
      <c r="R76" s="470" t="str">
        <f>IF($N76&gt;Q!$O$8,"",VLOOKUP($B76,Q!$J$9:$AI$10,18,FALSE))</f>
        <v/>
      </c>
      <c r="S76" s="469" t="str">
        <f>IF($N76&gt;Q!$O$8,"",VLOOKUP($B76,Q!$J$9:$AI$10,19,FALSE))</f>
        <v/>
      </c>
      <c r="T76" s="471" t="str">
        <f>IF($N76&gt;Q!$O$8,"",VLOOKUP($B76,Q!$J$9:$AI$10,20,FALSE))</f>
        <v/>
      </c>
      <c r="U76" s="470">
        <f t="shared" si="1"/>
        <v>0</v>
      </c>
      <c r="V76" s="481" t="str">
        <f>IF($N76&gt;Q!$O$8,"",VLOOKUP($B76,Q!$J$9:$AI$10,24,FALSE))</f>
        <v/>
      </c>
      <c r="W76" s="481" t="str">
        <f>IF($N76&gt;Q!$O$8,"",VLOOKUP($B76,Q!$J$9:$AI$10,25,FALSE))</f>
        <v/>
      </c>
      <c r="X76" s="226"/>
      <c r="Z76" s="476">
        <v>60</v>
      </c>
      <c r="AA76" s="469" t="str">
        <f>IF($Z76&gt;P!$O$8,"",VLOOKUP($Z76,P!$J$9:$AF$10,6,FALSE))</f>
        <v/>
      </c>
      <c r="AB76" s="469" t="str">
        <f>IF($Z76&gt;P!$O$8,"",VLOOKUP($Z76,P!$J$9:$AF$10,13,FALSE))</f>
        <v/>
      </c>
      <c r="AC76" s="469" t="str">
        <f>IF($Z76&gt;P!$O$8,"",VLOOKUP($Z76,P!$J$9:$AF$10,16,FALSE))</f>
        <v/>
      </c>
      <c r="AD76" s="470" t="str">
        <f>IF($Z76&gt;P!$O$8,"",VLOOKUP($Z76,P!$J$9:$AF$10,17,FALSE))</f>
        <v/>
      </c>
      <c r="AE76" s="469" t="str">
        <f>IF($Z76&gt;P!$O$8,"",VLOOKUP($Z76,P!$J$9:$AF$10,15,FALSE))</f>
        <v/>
      </c>
      <c r="AF76" s="471" t="str">
        <f>IF($Z76&gt;P!$O$8,"",VLOOKUP($Z76,P!$J$9:$AF$10,18,FALSE))</f>
        <v/>
      </c>
      <c r="AG76" s="482">
        <f t="shared" si="2"/>
        <v>0</v>
      </c>
      <c r="AH76" s="469" t="str">
        <f>IF($Z76&gt;P!$O$8,"",VLOOKUP($Z76,P!$J$9:$AF$10,21,FALSE))</f>
        <v/>
      </c>
      <c r="AI76" s="483" t="str">
        <f>IF($Z76&gt;P!$O$8,"",VLOOKUP($Z76,P!$J$9:$AF$10,22,FALSE))</f>
        <v/>
      </c>
      <c r="AJ76" s="226"/>
      <c r="AL76" s="476">
        <v>60</v>
      </c>
      <c r="AM76" s="469" t="str">
        <f>IF($AL76&gt;S!$O$8,"",VLOOKUP($AL76,S!$J$9:$AF$10,6,FALSE))</f>
        <v/>
      </c>
      <c r="AN76" s="469" t="str">
        <f>IF($AL76&gt;S!$O$8,"",VLOOKUP($AL76,S!$J$9:$AF$10,13,FALSE))</f>
        <v/>
      </c>
      <c r="AO76" s="469" t="str">
        <f>IF($AL76&gt;S!$O$8,"",VLOOKUP($AL76,S!$J$9:$AF$10,16,FALSE))</f>
        <v/>
      </c>
      <c r="AP76" s="470" t="str">
        <f>IF($AL76&gt;S!$O$8,"",VLOOKUP($AL76,S!$J$9:$AF$10,18,FALSE))</f>
        <v/>
      </c>
      <c r="AQ76" s="469" t="str">
        <f>IF($AL76&gt;S!$O$8,"",VLOOKUP($AL76,S!$J$9:$AF$10,19,FALSE))</f>
        <v/>
      </c>
      <c r="AR76" s="483" t="str">
        <f>IF($AL76&gt;S!$O$8,"",VLOOKUP($AL76,S!$J$9:$AF$10,20,FALSE))</f>
        <v/>
      </c>
      <c r="AS76" s="469" t="str">
        <f>IF($AL76&gt;S!$O$8,"",VLOOKUP($AL76,S!$J$9:$AF$10,22,FALSE))</f>
        <v/>
      </c>
      <c r="AT76" s="469" t="str">
        <f>IF($AL76&gt;S!$O$8,"",VLOOKUP($AL76,S!$J$9:$AF$10,23,FALSE))</f>
        <v/>
      </c>
      <c r="AU76" s="226"/>
    </row>
    <row r="77" spans="2:47" x14ac:dyDescent="0.2">
      <c r="B77" s="476">
        <v>61</v>
      </c>
      <c r="C77" s="469" t="str">
        <f>IF($B77&gt;O!$L$8,"",VLOOKUP($B77,O!$I$9:$AJ$10,4,FALSE))</f>
        <v/>
      </c>
      <c r="D77" s="467" t="str">
        <f>IF($B77&gt;O!$L$8,"",VLOOKUP($B77,O!$I$9:$AJ$10,7,FALSE))</f>
        <v/>
      </c>
      <c r="E77" s="468" t="str">
        <f>IF($D77="","",VLOOKUP(LEFT($D77,LEN($D77)-4),'C'!$P$9:$AP$10,10,FALSE))</f>
        <v/>
      </c>
      <c r="F77" s="469" t="str">
        <f>IF($B77&gt;O!$L$8,"",VLOOKUP($B77,O!$I$9:$AJ$10,17,FALSE))</f>
        <v/>
      </c>
      <c r="G77" s="470">
        <f>IF($B77&gt;O!$L$8,0,VLOOKUP($B77,O!$I$9:$AJ$10,19,FALSE))</f>
        <v>0</v>
      </c>
      <c r="H77" s="469" t="str">
        <f>IF($B77&gt;O!$L$8,"",VLOOKUP($B77,O!$I$9:$AJ$10,20,FALSE))</f>
        <v/>
      </c>
      <c r="I77" s="471">
        <f>IF($B77&gt;O!$L$8,0,VLOOKUP($B77,O!$I$9:$AJ$10,21,FALSE))</f>
        <v>0</v>
      </c>
      <c r="J77" s="470">
        <f t="shared" si="0"/>
        <v>0</v>
      </c>
      <c r="K77" s="469" t="str">
        <f>IF($B77&gt;O!$L$8,"",VLOOKUP($B77,O!$I$9:$AJ$10,27,FALSE))</f>
        <v/>
      </c>
      <c r="L77" s="226"/>
      <c r="N77" s="476">
        <v>61</v>
      </c>
      <c r="O77" s="469" t="str">
        <f>IF($N77&gt;Q!$O$8,"",VLOOKUP($B77,Q!$J$9:$AI$10,6,FALSE))</f>
        <v/>
      </c>
      <c r="P77" s="469" t="str">
        <f>IF($N77&gt;Q!$O$8,"",VLOOKUP($B77,Q!$J$9:$AI$10,13,FALSE))</f>
        <v/>
      </c>
      <c r="Q77" s="469" t="str">
        <f>IF($N77&gt;Q!$O$8,"",VLOOKUP($B77,Q!$J$9:$AI$10,17,FALSE))</f>
        <v/>
      </c>
      <c r="R77" s="470" t="str">
        <f>IF($N77&gt;Q!$O$8,"",VLOOKUP($B77,Q!$J$9:$AI$10,18,FALSE))</f>
        <v/>
      </c>
      <c r="S77" s="469" t="str">
        <f>IF($N77&gt;Q!$O$8,"",VLOOKUP($B77,Q!$J$9:$AI$10,19,FALSE))</f>
        <v/>
      </c>
      <c r="T77" s="471" t="str">
        <f>IF($N77&gt;Q!$O$8,"",VLOOKUP($B77,Q!$J$9:$AI$10,20,FALSE))</f>
        <v/>
      </c>
      <c r="U77" s="470">
        <f t="shared" si="1"/>
        <v>0</v>
      </c>
      <c r="V77" s="481" t="str">
        <f>IF($N77&gt;Q!$O$8,"",VLOOKUP($B77,Q!$J$9:$AI$10,24,FALSE))</f>
        <v/>
      </c>
      <c r="W77" s="481" t="str">
        <f>IF($N77&gt;Q!$O$8,"",VLOOKUP($B77,Q!$J$9:$AI$10,25,FALSE))</f>
        <v/>
      </c>
      <c r="X77" s="226"/>
      <c r="Z77" s="476">
        <v>61</v>
      </c>
      <c r="AA77" s="469" t="str">
        <f>IF($Z77&gt;P!$O$8,"",VLOOKUP($Z77,P!$J$9:$AF$10,6,FALSE))</f>
        <v/>
      </c>
      <c r="AB77" s="469" t="str">
        <f>IF($Z77&gt;P!$O$8,"",VLOOKUP($Z77,P!$J$9:$AF$10,13,FALSE))</f>
        <v/>
      </c>
      <c r="AC77" s="469" t="str">
        <f>IF($Z77&gt;P!$O$8,"",VLOOKUP($Z77,P!$J$9:$AF$10,16,FALSE))</f>
        <v/>
      </c>
      <c r="AD77" s="470" t="str">
        <f>IF($Z77&gt;P!$O$8,"",VLOOKUP($Z77,P!$J$9:$AF$10,17,FALSE))</f>
        <v/>
      </c>
      <c r="AE77" s="469" t="str">
        <f>IF($Z77&gt;P!$O$8,"",VLOOKUP($Z77,P!$J$9:$AF$10,15,FALSE))</f>
        <v/>
      </c>
      <c r="AF77" s="471" t="str">
        <f>IF($Z77&gt;P!$O$8,"",VLOOKUP($Z77,P!$J$9:$AF$10,18,FALSE))</f>
        <v/>
      </c>
      <c r="AG77" s="482">
        <f t="shared" si="2"/>
        <v>0</v>
      </c>
      <c r="AH77" s="469" t="str">
        <f>IF($Z77&gt;P!$O$8,"",VLOOKUP($Z77,P!$J$9:$AF$10,21,FALSE))</f>
        <v/>
      </c>
      <c r="AI77" s="483" t="str">
        <f>IF($Z77&gt;P!$O$8,"",VLOOKUP($Z77,P!$J$9:$AF$10,22,FALSE))</f>
        <v/>
      </c>
      <c r="AJ77" s="226"/>
      <c r="AL77" s="476">
        <v>61</v>
      </c>
      <c r="AM77" s="469" t="str">
        <f>IF($AL77&gt;S!$O$8,"",VLOOKUP($AL77,S!$J$9:$AF$10,6,FALSE))</f>
        <v/>
      </c>
      <c r="AN77" s="469" t="str">
        <f>IF($AL77&gt;S!$O$8,"",VLOOKUP($AL77,S!$J$9:$AF$10,13,FALSE))</f>
        <v/>
      </c>
      <c r="AO77" s="469" t="str">
        <f>IF($AL77&gt;S!$O$8,"",VLOOKUP($AL77,S!$J$9:$AF$10,16,FALSE))</f>
        <v/>
      </c>
      <c r="AP77" s="470" t="str">
        <f>IF($AL77&gt;S!$O$8,"",VLOOKUP($AL77,S!$J$9:$AF$10,18,FALSE))</f>
        <v/>
      </c>
      <c r="AQ77" s="469" t="str">
        <f>IF($AL77&gt;S!$O$8,"",VLOOKUP($AL77,S!$J$9:$AF$10,19,FALSE))</f>
        <v/>
      </c>
      <c r="AR77" s="483" t="str">
        <f>IF($AL77&gt;S!$O$8,"",VLOOKUP($AL77,S!$J$9:$AF$10,20,FALSE))</f>
        <v/>
      </c>
      <c r="AS77" s="469" t="str">
        <f>IF($AL77&gt;S!$O$8,"",VLOOKUP($AL77,S!$J$9:$AF$10,22,FALSE))</f>
        <v/>
      </c>
      <c r="AT77" s="469" t="str">
        <f>IF($AL77&gt;S!$O$8,"",VLOOKUP($AL77,S!$J$9:$AF$10,23,FALSE))</f>
        <v/>
      </c>
      <c r="AU77" s="226"/>
    </row>
    <row r="78" spans="2:47" x14ac:dyDescent="0.2">
      <c r="B78" s="476">
        <v>62</v>
      </c>
      <c r="C78" s="469" t="str">
        <f>IF($B78&gt;O!$L$8,"",VLOOKUP($B78,O!$I$9:$AJ$10,4,FALSE))</f>
        <v/>
      </c>
      <c r="D78" s="467" t="str">
        <f>IF($B78&gt;O!$L$8,"",VLOOKUP($B78,O!$I$9:$AJ$10,7,FALSE))</f>
        <v/>
      </c>
      <c r="E78" s="468" t="str">
        <f>IF($D78="","",VLOOKUP(LEFT($D78,LEN($D78)-4),'C'!$P$9:$AP$10,10,FALSE))</f>
        <v/>
      </c>
      <c r="F78" s="469" t="str">
        <f>IF($B78&gt;O!$L$8,"",VLOOKUP($B78,O!$I$9:$AJ$10,17,FALSE))</f>
        <v/>
      </c>
      <c r="G78" s="470">
        <f>IF($B78&gt;O!$L$8,0,VLOOKUP($B78,O!$I$9:$AJ$10,19,FALSE))</f>
        <v>0</v>
      </c>
      <c r="H78" s="469" t="str">
        <f>IF($B78&gt;O!$L$8,"",VLOOKUP($B78,O!$I$9:$AJ$10,20,FALSE))</f>
        <v/>
      </c>
      <c r="I78" s="471">
        <f>IF($B78&gt;O!$L$8,0,VLOOKUP($B78,O!$I$9:$AJ$10,21,FALSE))</f>
        <v>0</v>
      </c>
      <c r="J78" s="470">
        <f t="shared" si="0"/>
        <v>0</v>
      </c>
      <c r="K78" s="469" t="str">
        <f>IF($B78&gt;O!$L$8,"",VLOOKUP($B78,O!$I$9:$AJ$10,27,FALSE))</f>
        <v/>
      </c>
      <c r="L78" s="226"/>
      <c r="N78" s="476">
        <v>62</v>
      </c>
      <c r="O78" s="469" t="str">
        <f>IF($N78&gt;Q!$O$8,"",VLOOKUP($B78,Q!$J$9:$AI$10,6,FALSE))</f>
        <v/>
      </c>
      <c r="P78" s="469" t="str">
        <f>IF($N78&gt;Q!$O$8,"",VLOOKUP($B78,Q!$J$9:$AI$10,13,FALSE))</f>
        <v/>
      </c>
      <c r="Q78" s="469" t="str">
        <f>IF($N78&gt;Q!$O$8,"",VLOOKUP($B78,Q!$J$9:$AI$10,17,FALSE))</f>
        <v/>
      </c>
      <c r="R78" s="470" t="str">
        <f>IF($N78&gt;Q!$O$8,"",VLOOKUP($B78,Q!$J$9:$AI$10,18,FALSE))</f>
        <v/>
      </c>
      <c r="S78" s="469" t="str">
        <f>IF($N78&gt;Q!$O$8,"",VLOOKUP($B78,Q!$J$9:$AI$10,19,FALSE))</f>
        <v/>
      </c>
      <c r="T78" s="471" t="str">
        <f>IF($N78&gt;Q!$O$8,"",VLOOKUP($B78,Q!$J$9:$AI$10,20,FALSE))</f>
        <v/>
      </c>
      <c r="U78" s="470">
        <f t="shared" si="1"/>
        <v>0</v>
      </c>
      <c r="V78" s="481" t="str">
        <f>IF($N78&gt;Q!$O$8,"",VLOOKUP($B78,Q!$J$9:$AI$10,24,FALSE))</f>
        <v/>
      </c>
      <c r="W78" s="481" t="str">
        <f>IF($N78&gt;Q!$O$8,"",VLOOKUP($B78,Q!$J$9:$AI$10,25,FALSE))</f>
        <v/>
      </c>
      <c r="X78" s="226"/>
      <c r="Z78" s="476">
        <v>62</v>
      </c>
      <c r="AA78" s="469" t="str">
        <f>IF($Z78&gt;P!$O$8,"",VLOOKUP($Z78,P!$J$9:$AF$10,6,FALSE))</f>
        <v/>
      </c>
      <c r="AB78" s="469" t="str">
        <f>IF($Z78&gt;P!$O$8,"",VLOOKUP($Z78,P!$J$9:$AF$10,13,FALSE))</f>
        <v/>
      </c>
      <c r="AC78" s="469" t="str">
        <f>IF($Z78&gt;P!$O$8,"",VLOOKUP($Z78,P!$J$9:$AF$10,16,FALSE))</f>
        <v/>
      </c>
      <c r="AD78" s="470" t="str">
        <f>IF($Z78&gt;P!$O$8,"",VLOOKUP($Z78,P!$J$9:$AF$10,17,FALSE))</f>
        <v/>
      </c>
      <c r="AE78" s="469" t="str">
        <f>IF($Z78&gt;P!$O$8,"",VLOOKUP($Z78,P!$J$9:$AF$10,15,FALSE))</f>
        <v/>
      </c>
      <c r="AF78" s="471" t="str">
        <f>IF($Z78&gt;P!$O$8,"",VLOOKUP($Z78,P!$J$9:$AF$10,18,FALSE))</f>
        <v/>
      </c>
      <c r="AG78" s="482">
        <f t="shared" si="2"/>
        <v>0</v>
      </c>
      <c r="AH78" s="469" t="str">
        <f>IF($Z78&gt;P!$O$8,"",VLOOKUP($Z78,P!$J$9:$AF$10,21,FALSE))</f>
        <v/>
      </c>
      <c r="AI78" s="483" t="str">
        <f>IF($Z78&gt;P!$O$8,"",VLOOKUP($Z78,P!$J$9:$AF$10,22,FALSE))</f>
        <v/>
      </c>
      <c r="AJ78" s="226"/>
      <c r="AL78" s="476">
        <v>62</v>
      </c>
      <c r="AM78" s="469" t="str">
        <f>IF($AL78&gt;S!$O$8,"",VLOOKUP($AL78,S!$J$9:$AF$10,6,FALSE))</f>
        <v/>
      </c>
      <c r="AN78" s="469" t="str">
        <f>IF($AL78&gt;S!$O$8,"",VLOOKUP($AL78,S!$J$9:$AF$10,13,FALSE))</f>
        <v/>
      </c>
      <c r="AO78" s="469" t="str">
        <f>IF($AL78&gt;S!$O$8,"",VLOOKUP($AL78,S!$J$9:$AF$10,16,FALSE))</f>
        <v/>
      </c>
      <c r="AP78" s="470" t="str">
        <f>IF($AL78&gt;S!$O$8,"",VLOOKUP($AL78,S!$J$9:$AF$10,18,FALSE))</f>
        <v/>
      </c>
      <c r="AQ78" s="469" t="str">
        <f>IF($AL78&gt;S!$O$8,"",VLOOKUP($AL78,S!$J$9:$AF$10,19,FALSE))</f>
        <v/>
      </c>
      <c r="AR78" s="483" t="str">
        <f>IF($AL78&gt;S!$O$8,"",VLOOKUP($AL78,S!$J$9:$AF$10,20,FALSE))</f>
        <v/>
      </c>
      <c r="AS78" s="469" t="str">
        <f>IF($AL78&gt;S!$O$8,"",VLOOKUP($AL78,S!$J$9:$AF$10,22,FALSE))</f>
        <v/>
      </c>
      <c r="AT78" s="469" t="str">
        <f>IF($AL78&gt;S!$O$8,"",VLOOKUP($AL78,S!$J$9:$AF$10,23,FALSE))</f>
        <v/>
      </c>
      <c r="AU78" s="226"/>
    </row>
    <row r="79" spans="2:47" x14ac:dyDescent="0.2">
      <c r="B79" s="476">
        <v>63</v>
      </c>
      <c r="C79" s="469" t="str">
        <f>IF($B79&gt;O!$L$8,"",VLOOKUP($B79,O!$I$9:$AJ$10,4,FALSE))</f>
        <v/>
      </c>
      <c r="D79" s="467" t="str">
        <f>IF($B79&gt;O!$L$8,"",VLOOKUP($B79,O!$I$9:$AJ$10,7,FALSE))</f>
        <v/>
      </c>
      <c r="E79" s="468" t="str">
        <f>IF($D79="","",VLOOKUP(LEFT($D79,LEN($D79)-4),'C'!$P$9:$AP$10,10,FALSE))</f>
        <v/>
      </c>
      <c r="F79" s="469" t="str">
        <f>IF($B79&gt;O!$L$8,"",VLOOKUP($B79,O!$I$9:$AJ$10,17,FALSE))</f>
        <v/>
      </c>
      <c r="G79" s="470">
        <f>IF($B79&gt;O!$L$8,0,VLOOKUP($B79,O!$I$9:$AJ$10,19,FALSE))</f>
        <v>0</v>
      </c>
      <c r="H79" s="469" t="str">
        <f>IF($B79&gt;O!$L$8,"",VLOOKUP($B79,O!$I$9:$AJ$10,20,FALSE))</f>
        <v/>
      </c>
      <c r="I79" s="471">
        <f>IF($B79&gt;O!$L$8,0,VLOOKUP($B79,O!$I$9:$AJ$10,21,FALSE))</f>
        <v>0</v>
      </c>
      <c r="J79" s="470">
        <f t="shared" si="0"/>
        <v>0</v>
      </c>
      <c r="K79" s="469" t="str">
        <f>IF($B79&gt;O!$L$8,"",VLOOKUP($B79,O!$I$9:$AJ$10,27,FALSE))</f>
        <v/>
      </c>
      <c r="L79" s="226"/>
      <c r="N79" s="476">
        <v>63</v>
      </c>
      <c r="O79" s="469" t="str">
        <f>IF($N79&gt;Q!$O$8,"",VLOOKUP($B79,Q!$J$9:$AI$10,6,FALSE))</f>
        <v/>
      </c>
      <c r="P79" s="469" t="str">
        <f>IF($N79&gt;Q!$O$8,"",VLOOKUP($B79,Q!$J$9:$AI$10,13,FALSE))</f>
        <v/>
      </c>
      <c r="Q79" s="469" t="str">
        <f>IF($N79&gt;Q!$O$8,"",VLOOKUP($B79,Q!$J$9:$AI$10,17,FALSE))</f>
        <v/>
      </c>
      <c r="R79" s="470" t="str">
        <f>IF($N79&gt;Q!$O$8,"",VLOOKUP($B79,Q!$J$9:$AI$10,18,FALSE))</f>
        <v/>
      </c>
      <c r="S79" s="469" t="str">
        <f>IF($N79&gt;Q!$O$8,"",VLOOKUP($B79,Q!$J$9:$AI$10,19,FALSE))</f>
        <v/>
      </c>
      <c r="T79" s="471" t="str">
        <f>IF($N79&gt;Q!$O$8,"",VLOOKUP($B79,Q!$J$9:$AI$10,20,FALSE))</f>
        <v/>
      </c>
      <c r="U79" s="470">
        <f t="shared" si="1"/>
        <v>0</v>
      </c>
      <c r="V79" s="481" t="str">
        <f>IF($N79&gt;Q!$O$8,"",VLOOKUP($B79,Q!$J$9:$AI$10,24,FALSE))</f>
        <v/>
      </c>
      <c r="W79" s="481" t="str">
        <f>IF($N79&gt;Q!$O$8,"",VLOOKUP($B79,Q!$J$9:$AI$10,25,FALSE))</f>
        <v/>
      </c>
      <c r="X79" s="226"/>
      <c r="Z79" s="476">
        <v>63</v>
      </c>
      <c r="AA79" s="469" t="str">
        <f>IF($Z79&gt;P!$O$8,"",VLOOKUP($Z79,P!$J$9:$AF$10,6,FALSE))</f>
        <v/>
      </c>
      <c r="AB79" s="469" t="str">
        <f>IF($Z79&gt;P!$O$8,"",VLOOKUP($Z79,P!$J$9:$AF$10,13,FALSE))</f>
        <v/>
      </c>
      <c r="AC79" s="469" t="str">
        <f>IF($Z79&gt;P!$O$8,"",VLOOKUP($Z79,P!$J$9:$AF$10,16,FALSE))</f>
        <v/>
      </c>
      <c r="AD79" s="470" t="str">
        <f>IF($Z79&gt;P!$O$8,"",VLOOKUP($Z79,P!$J$9:$AF$10,17,FALSE))</f>
        <v/>
      </c>
      <c r="AE79" s="469" t="str">
        <f>IF($Z79&gt;P!$O$8,"",VLOOKUP($Z79,P!$J$9:$AF$10,15,FALSE))</f>
        <v/>
      </c>
      <c r="AF79" s="471" t="str">
        <f>IF($Z79&gt;P!$O$8,"",VLOOKUP($Z79,P!$J$9:$AF$10,18,FALSE))</f>
        <v/>
      </c>
      <c r="AG79" s="482">
        <f t="shared" si="2"/>
        <v>0</v>
      </c>
      <c r="AH79" s="469" t="str">
        <f>IF($Z79&gt;P!$O$8,"",VLOOKUP($Z79,P!$J$9:$AF$10,21,FALSE))</f>
        <v/>
      </c>
      <c r="AI79" s="483" t="str">
        <f>IF($Z79&gt;P!$O$8,"",VLOOKUP($Z79,P!$J$9:$AF$10,22,FALSE))</f>
        <v/>
      </c>
      <c r="AJ79" s="226"/>
      <c r="AL79" s="476">
        <v>63</v>
      </c>
      <c r="AM79" s="469" t="str">
        <f>IF($AL79&gt;S!$O$8,"",VLOOKUP($AL79,S!$J$9:$AF$10,6,FALSE))</f>
        <v/>
      </c>
      <c r="AN79" s="469" t="str">
        <f>IF($AL79&gt;S!$O$8,"",VLOOKUP($AL79,S!$J$9:$AF$10,13,FALSE))</f>
        <v/>
      </c>
      <c r="AO79" s="469" t="str">
        <f>IF($AL79&gt;S!$O$8,"",VLOOKUP($AL79,S!$J$9:$AF$10,16,FALSE))</f>
        <v/>
      </c>
      <c r="AP79" s="470" t="str">
        <f>IF($AL79&gt;S!$O$8,"",VLOOKUP($AL79,S!$J$9:$AF$10,18,FALSE))</f>
        <v/>
      </c>
      <c r="AQ79" s="469" t="str">
        <f>IF($AL79&gt;S!$O$8,"",VLOOKUP($AL79,S!$J$9:$AF$10,19,FALSE))</f>
        <v/>
      </c>
      <c r="AR79" s="483" t="str">
        <f>IF($AL79&gt;S!$O$8,"",VLOOKUP($AL79,S!$J$9:$AF$10,20,FALSE))</f>
        <v/>
      </c>
      <c r="AS79" s="469" t="str">
        <f>IF($AL79&gt;S!$O$8,"",VLOOKUP($AL79,S!$J$9:$AF$10,22,FALSE))</f>
        <v/>
      </c>
      <c r="AT79" s="469" t="str">
        <f>IF($AL79&gt;S!$O$8,"",VLOOKUP($AL79,S!$J$9:$AF$10,23,FALSE))</f>
        <v/>
      </c>
      <c r="AU79" s="226"/>
    </row>
    <row r="80" spans="2:47" x14ac:dyDescent="0.2">
      <c r="B80" s="476">
        <v>64</v>
      </c>
      <c r="C80" s="469" t="str">
        <f>IF($B80&gt;O!$L$8,"",VLOOKUP($B80,O!$I$9:$AJ$10,4,FALSE))</f>
        <v/>
      </c>
      <c r="D80" s="467" t="str">
        <f>IF($B80&gt;O!$L$8,"",VLOOKUP($B80,O!$I$9:$AJ$10,7,FALSE))</f>
        <v/>
      </c>
      <c r="E80" s="468" t="str">
        <f>IF($D80="","",VLOOKUP(LEFT($D80,LEN($D80)-4),'C'!$P$9:$AP$10,10,FALSE))</f>
        <v/>
      </c>
      <c r="F80" s="469" t="str">
        <f>IF($B80&gt;O!$L$8,"",VLOOKUP($B80,O!$I$9:$AJ$10,17,FALSE))</f>
        <v/>
      </c>
      <c r="G80" s="470">
        <f>IF($B80&gt;O!$L$8,0,VLOOKUP($B80,O!$I$9:$AJ$10,19,FALSE))</f>
        <v>0</v>
      </c>
      <c r="H80" s="469" t="str">
        <f>IF($B80&gt;O!$L$8,"",VLOOKUP($B80,O!$I$9:$AJ$10,20,FALSE))</f>
        <v/>
      </c>
      <c r="I80" s="471">
        <f>IF($B80&gt;O!$L$8,0,VLOOKUP($B80,O!$I$9:$AJ$10,21,FALSE))</f>
        <v>0</v>
      </c>
      <c r="J80" s="470">
        <f t="shared" si="0"/>
        <v>0</v>
      </c>
      <c r="K80" s="469" t="str">
        <f>IF($B80&gt;O!$L$8,"",VLOOKUP($B80,O!$I$9:$AJ$10,27,FALSE))</f>
        <v/>
      </c>
      <c r="L80" s="226"/>
      <c r="N80" s="476">
        <v>64</v>
      </c>
      <c r="O80" s="469" t="str">
        <f>IF($N80&gt;Q!$O$8,"",VLOOKUP($B80,Q!$J$9:$AI$10,6,FALSE))</f>
        <v/>
      </c>
      <c r="P80" s="469" t="str">
        <f>IF($N80&gt;Q!$O$8,"",VLOOKUP($B80,Q!$J$9:$AI$10,13,FALSE))</f>
        <v/>
      </c>
      <c r="Q80" s="469" t="str">
        <f>IF($N80&gt;Q!$O$8,"",VLOOKUP($B80,Q!$J$9:$AI$10,17,FALSE))</f>
        <v/>
      </c>
      <c r="R80" s="470" t="str">
        <f>IF($N80&gt;Q!$O$8,"",VLOOKUP($B80,Q!$J$9:$AI$10,18,FALSE))</f>
        <v/>
      </c>
      <c r="S80" s="469" t="str">
        <f>IF($N80&gt;Q!$O$8,"",VLOOKUP($B80,Q!$J$9:$AI$10,19,FALSE))</f>
        <v/>
      </c>
      <c r="T80" s="471" t="str">
        <f>IF($N80&gt;Q!$O$8,"",VLOOKUP($B80,Q!$J$9:$AI$10,20,FALSE))</f>
        <v/>
      </c>
      <c r="U80" s="470">
        <f t="shared" si="1"/>
        <v>0</v>
      </c>
      <c r="V80" s="481" t="str">
        <f>IF($N80&gt;Q!$O$8,"",VLOOKUP($B80,Q!$J$9:$AI$10,24,FALSE))</f>
        <v/>
      </c>
      <c r="W80" s="481" t="str">
        <f>IF($N80&gt;Q!$O$8,"",VLOOKUP($B80,Q!$J$9:$AI$10,25,FALSE))</f>
        <v/>
      </c>
      <c r="X80" s="226"/>
      <c r="Z80" s="476">
        <v>64</v>
      </c>
      <c r="AA80" s="469" t="str">
        <f>IF($Z80&gt;P!$O$8,"",VLOOKUP($Z80,P!$J$9:$AF$10,6,FALSE))</f>
        <v/>
      </c>
      <c r="AB80" s="469" t="str">
        <f>IF($Z80&gt;P!$O$8,"",VLOOKUP($Z80,P!$J$9:$AF$10,13,FALSE))</f>
        <v/>
      </c>
      <c r="AC80" s="469" t="str">
        <f>IF($Z80&gt;P!$O$8,"",VLOOKUP($Z80,P!$J$9:$AF$10,16,FALSE))</f>
        <v/>
      </c>
      <c r="AD80" s="470" t="str">
        <f>IF($Z80&gt;P!$O$8,"",VLOOKUP($Z80,P!$J$9:$AF$10,17,FALSE))</f>
        <v/>
      </c>
      <c r="AE80" s="469" t="str">
        <f>IF($Z80&gt;P!$O$8,"",VLOOKUP($Z80,P!$J$9:$AF$10,15,FALSE))</f>
        <v/>
      </c>
      <c r="AF80" s="471" t="str">
        <f>IF($Z80&gt;P!$O$8,"",VLOOKUP($Z80,P!$J$9:$AF$10,18,FALSE))</f>
        <v/>
      </c>
      <c r="AG80" s="482">
        <f t="shared" si="2"/>
        <v>0</v>
      </c>
      <c r="AH80" s="469" t="str">
        <f>IF($Z80&gt;P!$O$8,"",VLOOKUP($Z80,P!$J$9:$AF$10,21,FALSE))</f>
        <v/>
      </c>
      <c r="AI80" s="483" t="str">
        <f>IF($Z80&gt;P!$O$8,"",VLOOKUP($Z80,P!$J$9:$AF$10,22,FALSE))</f>
        <v/>
      </c>
      <c r="AJ80" s="226"/>
      <c r="AL80" s="476">
        <v>64</v>
      </c>
      <c r="AM80" s="469" t="str">
        <f>IF($AL80&gt;S!$O$8,"",VLOOKUP($AL80,S!$J$9:$AF$10,6,FALSE))</f>
        <v/>
      </c>
      <c r="AN80" s="469" t="str">
        <f>IF($AL80&gt;S!$O$8,"",VLOOKUP($AL80,S!$J$9:$AF$10,13,FALSE))</f>
        <v/>
      </c>
      <c r="AO80" s="469" t="str">
        <f>IF($AL80&gt;S!$O$8,"",VLOOKUP($AL80,S!$J$9:$AF$10,16,FALSE))</f>
        <v/>
      </c>
      <c r="AP80" s="470" t="str">
        <f>IF($AL80&gt;S!$O$8,"",VLOOKUP($AL80,S!$J$9:$AF$10,18,FALSE))</f>
        <v/>
      </c>
      <c r="AQ80" s="469" t="str">
        <f>IF($AL80&gt;S!$O$8,"",VLOOKUP($AL80,S!$J$9:$AF$10,19,FALSE))</f>
        <v/>
      </c>
      <c r="AR80" s="483" t="str">
        <f>IF($AL80&gt;S!$O$8,"",VLOOKUP($AL80,S!$J$9:$AF$10,20,FALSE))</f>
        <v/>
      </c>
      <c r="AS80" s="469" t="str">
        <f>IF($AL80&gt;S!$O$8,"",VLOOKUP($AL80,S!$J$9:$AF$10,22,FALSE))</f>
        <v/>
      </c>
      <c r="AT80" s="469" t="str">
        <f>IF($AL80&gt;S!$O$8,"",VLOOKUP($AL80,S!$J$9:$AF$10,23,FALSE))</f>
        <v/>
      </c>
      <c r="AU80" s="226"/>
    </row>
    <row r="81" spans="2:47" x14ac:dyDescent="0.2">
      <c r="B81" s="476">
        <v>65</v>
      </c>
      <c r="C81" s="469" t="str">
        <f>IF($B81&gt;O!$L$8,"",VLOOKUP($B81,O!$I$9:$AJ$10,4,FALSE))</f>
        <v/>
      </c>
      <c r="D81" s="467" t="str">
        <f>IF($B81&gt;O!$L$8,"",VLOOKUP($B81,O!$I$9:$AJ$10,7,FALSE))</f>
        <v/>
      </c>
      <c r="E81" s="468" t="str">
        <f>IF($D81="","",VLOOKUP(LEFT($D81,LEN($D81)-4),'C'!$P$9:$AP$10,10,FALSE))</f>
        <v/>
      </c>
      <c r="F81" s="469" t="str">
        <f>IF($B81&gt;O!$L$8,"",VLOOKUP($B81,O!$I$9:$AJ$10,17,FALSE))</f>
        <v/>
      </c>
      <c r="G81" s="470">
        <f>IF($B81&gt;O!$L$8,0,VLOOKUP($B81,O!$I$9:$AJ$10,19,FALSE))</f>
        <v>0</v>
      </c>
      <c r="H81" s="469" t="str">
        <f>IF($B81&gt;O!$L$8,"",VLOOKUP($B81,O!$I$9:$AJ$10,20,FALSE))</f>
        <v/>
      </c>
      <c r="I81" s="471">
        <f>IF($B81&gt;O!$L$8,0,VLOOKUP($B81,O!$I$9:$AJ$10,21,FALSE))</f>
        <v>0</v>
      </c>
      <c r="J81" s="470">
        <f t="shared" si="0"/>
        <v>0</v>
      </c>
      <c r="K81" s="469" t="str">
        <f>IF($B81&gt;O!$L$8,"",VLOOKUP($B81,O!$I$9:$AJ$10,27,FALSE))</f>
        <v/>
      </c>
      <c r="L81" s="226"/>
      <c r="N81" s="476">
        <v>65</v>
      </c>
      <c r="O81" s="469" t="str">
        <f>IF($N81&gt;Q!$O$8,"",VLOOKUP($B81,Q!$J$9:$AI$10,6,FALSE))</f>
        <v/>
      </c>
      <c r="P81" s="469" t="str">
        <f>IF($N81&gt;Q!$O$8,"",VLOOKUP($B81,Q!$J$9:$AI$10,13,FALSE))</f>
        <v/>
      </c>
      <c r="Q81" s="469" t="str">
        <f>IF($N81&gt;Q!$O$8,"",VLOOKUP($B81,Q!$J$9:$AI$10,17,FALSE))</f>
        <v/>
      </c>
      <c r="R81" s="470" t="str">
        <f>IF($N81&gt;Q!$O$8,"",VLOOKUP($B81,Q!$J$9:$AI$10,18,FALSE))</f>
        <v/>
      </c>
      <c r="S81" s="469" t="str">
        <f>IF($N81&gt;Q!$O$8,"",VLOOKUP($B81,Q!$J$9:$AI$10,19,FALSE))</f>
        <v/>
      </c>
      <c r="T81" s="471" t="str">
        <f>IF($N81&gt;Q!$O$8,"",VLOOKUP($B81,Q!$J$9:$AI$10,20,FALSE))</f>
        <v/>
      </c>
      <c r="U81" s="470">
        <f t="shared" si="1"/>
        <v>0</v>
      </c>
      <c r="V81" s="481" t="str">
        <f>IF($N81&gt;Q!$O$8,"",VLOOKUP($B81,Q!$J$9:$AI$10,24,FALSE))</f>
        <v/>
      </c>
      <c r="W81" s="481" t="str">
        <f>IF($N81&gt;Q!$O$8,"",VLOOKUP($B81,Q!$J$9:$AI$10,25,FALSE))</f>
        <v/>
      </c>
      <c r="X81" s="226"/>
      <c r="Z81" s="476">
        <v>65</v>
      </c>
      <c r="AA81" s="469" t="str">
        <f>IF($Z81&gt;P!$O$8,"",VLOOKUP($Z81,P!$J$9:$AF$10,6,FALSE))</f>
        <v/>
      </c>
      <c r="AB81" s="469" t="str">
        <f>IF($Z81&gt;P!$O$8,"",VLOOKUP($Z81,P!$J$9:$AF$10,13,FALSE))</f>
        <v/>
      </c>
      <c r="AC81" s="469" t="str">
        <f>IF($Z81&gt;P!$O$8,"",VLOOKUP($Z81,P!$J$9:$AF$10,16,FALSE))</f>
        <v/>
      </c>
      <c r="AD81" s="470" t="str">
        <f>IF($Z81&gt;P!$O$8,"",VLOOKUP($Z81,P!$J$9:$AF$10,17,FALSE))</f>
        <v/>
      </c>
      <c r="AE81" s="469" t="str">
        <f>IF($Z81&gt;P!$O$8,"",VLOOKUP($Z81,P!$J$9:$AF$10,15,FALSE))</f>
        <v/>
      </c>
      <c r="AF81" s="471" t="str">
        <f>IF($Z81&gt;P!$O$8,"",VLOOKUP($Z81,P!$J$9:$AF$10,18,FALSE))</f>
        <v/>
      </c>
      <c r="AG81" s="482">
        <f t="shared" si="2"/>
        <v>0</v>
      </c>
      <c r="AH81" s="469" t="str">
        <f>IF($Z81&gt;P!$O$8,"",VLOOKUP($Z81,P!$J$9:$AF$10,21,FALSE))</f>
        <v/>
      </c>
      <c r="AI81" s="483" t="str">
        <f>IF($Z81&gt;P!$O$8,"",VLOOKUP($Z81,P!$J$9:$AF$10,22,FALSE))</f>
        <v/>
      </c>
      <c r="AJ81" s="226"/>
      <c r="AL81" s="476">
        <v>65</v>
      </c>
      <c r="AM81" s="469" t="str">
        <f>IF($AL81&gt;S!$O$8,"",VLOOKUP($AL81,S!$J$9:$AF$10,6,FALSE))</f>
        <v/>
      </c>
      <c r="AN81" s="469" t="str">
        <f>IF($AL81&gt;S!$O$8,"",VLOOKUP($AL81,S!$J$9:$AF$10,13,FALSE))</f>
        <v/>
      </c>
      <c r="AO81" s="469" t="str">
        <f>IF($AL81&gt;S!$O$8,"",VLOOKUP($AL81,S!$J$9:$AF$10,16,FALSE))</f>
        <v/>
      </c>
      <c r="AP81" s="470" t="str">
        <f>IF($AL81&gt;S!$O$8,"",VLOOKUP($AL81,S!$J$9:$AF$10,18,FALSE))</f>
        <v/>
      </c>
      <c r="AQ81" s="469" t="str">
        <f>IF($AL81&gt;S!$O$8,"",VLOOKUP($AL81,S!$J$9:$AF$10,19,FALSE))</f>
        <v/>
      </c>
      <c r="AR81" s="483" t="str">
        <f>IF($AL81&gt;S!$O$8,"",VLOOKUP($AL81,S!$J$9:$AF$10,20,FALSE))</f>
        <v/>
      </c>
      <c r="AS81" s="469" t="str">
        <f>IF($AL81&gt;S!$O$8,"",VLOOKUP($AL81,S!$J$9:$AF$10,22,FALSE))</f>
        <v/>
      </c>
      <c r="AT81" s="469" t="str">
        <f>IF($AL81&gt;S!$O$8,"",VLOOKUP($AL81,S!$J$9:$AF$10,23,FALSE))</f>
        <v/>
      </c>
      <c r="AU81" s="226"/>
    </row>
    <row r="82" spans="2:47" x14ac:dyDescent="0.2">
      <c r="B82" s="476">
        <v>66</v>
      </c>
      <c r="C82" s="469" t="str">
        <f>IF($B82&gt;O!$L$8,"",VLOOKUP($B82,O!$I$9:$AJ$10,4,FALSE))</f>
        <v/>
      </c>
      <c r="D82" s="467" t="str">
        <f>IF($B82&gt;O!$L$8,"",VLOOKUP($B82,O!$I$9:$AJ$10,7,FALSE))</f>
        <v/>
      </c>
      <c r="E82" s="468" t="str">
        <f>IF($D82="","",VLOOKUP(LEFT($D82,LEN($D82)-4),'C'!$P$9:$AP$10,10,FALSE))</f>
        <v/>
      </c>
      <c r="F82" s="469" t="str">
        <f>IF($B82&gt;O!$L$8,"",VLOOKUP($B82,O!$I$9:$AJ$10,17,FALSE))</f>
        <v/>
      </c>
      <c r="G82" s="470">
        <f>IF($B82&gt;O!$L$8,0,VLOOKUP($B82,O!$I$9:$AJ$10,19,FALSE))</f>
        <v>0</v>
      </c>
      <c r="H82" s="469" t="str">
        <f>IF($B82&gt;O!$L$8,"",VLOOKUP($B82,O!$I$9:$AJ$10,20,FALSE))</f>
        <v/>
      </c>
      <c r="I82" s="471">
        <f>IF($B82&gt;O!$L$8,0,VLOOKUP($B82,O!$I$9:$AJ$10,21,FALSE))</f>
        <v>0</v>
      </c>
      <c r="J82" s="470">
        <f t="shared" ref="J82:J116" si="3">IF(C82="",0,G82*I82)</f>
        <v>0</v>
      </c>
      <c r="K82" s="469" t="str">
        <f>IF($B82&gt;O!$L$8,"",VLOOKUP($B82,O!$I$9:$AJ$10,27,FALSE))</f>
        <v/>
      </c>
      <c r="L82" s="226"/>
      <c r="N82" s="476">
        <v>66</v>
      </c>
      <c r="O82" s="469" t="str">
        <f>IF($N82&gt;Q!$O$8,"",VLOOKUP($B82,Q!$J$9:$AI$10,6,FALSE))</f>
        <v/>
      </c>
      <c r="P82" s="469" t="str">
        <f>IF($N82&gt;Q!$O$8,"",VLOOKUP($B82,Q!$J$9:$AI$10,13,FALSE))</f>
        <v/>
      </c>
      <c r="Q82" s="469" t="str">
        <f>IF($N82&gt;Q!$O$8,"",VLOOKUP($B82,Q!$J$9:$AI$10,17,FALSE))</f>
        <v/>
      </c>
      <c r="R82" s="470" t="str">
        <f>IF($N82&gt;Q!$O$8,"",VLOOKUP($B82,Q!$J$9:$AI$10,18,FALSE))</f>
        <v/>
      </c>
      <c r="S82" s="469" t="str">
        <f>IF($N82&gt;Q!$O$8,"",VLOOKUP($B82,Q!$J$9:$AI$10,19,FALSE))</f>
        <v/>
      </c>
      <c r="T82" s="471" t="str">
        <f>IF($N82&gt;Q!$O$8,"",VLOOKUP($B82,Q!$J$9:$AI$10,20,FALSE))</f>
        <v/>
      </c>
      <c r="U82" s="470">
        <f t="shared" ref="U82:U116" si="4">IF(O82="",0,R82*T82)</f>
        <v>0</v>
      </c>
      <c r="V82" s="481" t="str">
        <f>IF($N82&gt;Q!$O$8,"",VLOOKUP($B82,Q!$J$9:$AI$10,24,FALSE))</f>
        <v/>
      </c>
      <c r="W82" s="481" t="str">
        <f>IF($N82&gt;Q!$O$8,"",VLOOKUP($B82,Q!$J$9:$AI$10,25,FALSE))</f>
        <v/>
      </c>
      <c r="X82" s="226"/>
      <c r="Z82" s="476">
        <v>66</v>
      </c>
      <c r="AA82" s="469" t="str">
        <f>IF($Z82&gt;P!$O$8,"",VLOOKUP($Z82,P!$J$9:$AF$10,6,FALSE))</f>
        <v/>
      </c>
      <c r="AB82" s="469" t="str">
        <f>IF($Z82&gt;P!$O$8,"",VLOOKUP($Z82,P!$J$9:$AF$10,13,FALSE))</f>
        <v/>
      </c>
      <c r="AC82" s="469" t="str">
        <f>IF($Z82&gt;P!$O$8,"",VLOOKUP($Z82,P!$J$9:$AF$10,16,FALSE))</f>
        <v/>
      </c>
      <c r="AD82" s="470" t="str">
        <f>IF($Z82&gt;P!$O$8,"",VLOOKUP($Z82,P!$J$9:$AF$10,17,FALSE))</f>
        <v/>
      </c>
      <c r="AE82" s="469" t="str">
        <f>IF($Z82&gt;P!$O$8,"",VLOOKUP($Z82,P!$J$9:$AF$10,15,FALSE))</f>
        <v/>
      </c>
      <c r="AF82" s="471" t="str">
        <f>IF($Z82&gt;P!$O$8,"",VLOOKUP($Z82,P!$J$9:$AF$10,18,FALSE))</f>
        <v/>
      </c>
      <c r="AG82" s="482">
        <f t="shared" ref="AG82:AG116" si="5">IF(AA82="",0,AD82*AF82)</f>
        <v>0</v>
      </c>
      <c r="AH82" s="469" t="str">
        <f>IF($Z82&gt;P!$O$8,"",VLOOKUP($Z82,P!$J$9:$AF$10,21,FALSE))</f>
        <v/>
      </c>
      <c r="AI82" s="483" t="str">
        <f>IF($Z82&gt;P!$O$8,"",VLOOKUP($Z82,P!$J$9:$AF$10,22,FALSE))</f>
        <v/>
      </c>
      <c r="AJ82" s="226"/>
      <c r="AL82" s="476">
        <v>66</v>
      </c>
      <c r="AM82" s="469" t="str">
        <f>IF($AL82&gt;S!$O$8,"",VLOOKUP($AL82,S!$J$9:$AF$10,6,FALSE))</f>
        <v/>
      </c>
      <c r="AN82" s="469" t="str">
        <f>IF($AL82&gt;S!$O$8,"",VLOOKUP($AL82,S!$J$9:$AF$10,13,FALSE))</f>
        <v/>
      </c>
      <c r="AO82" s="469" t="str">
        <f>IF($AL82&gt;S!$O$8,"",VLOOKUP($AL82,S!$J$9:$AF$10,16,FALSE))</f>
        <v/>
      </c>
      <c r="AP82" s="470" t="str">
        <f>IF($AL82&gt;S!$O$8,"",VLOOKUP($AL82,S!$J$9:$AF$10,18,FALSE))</f>
        <v/>
      </c>
      <c r="AQ82" s="469" t="str">
        <f>IF($AL82&gt;S!$O$8,"",VLOOKUP($AL82,S!$J$9:$AF$10,19,FALSE))</f>
        <v/>
      </c>
      <c r="AR82" s="483" t="str">
        <f>IF($AL82&gt;S!$O$8,"",VLOOKUP($AL82,S!$J$9:$AF$10,20,FALSE))</f>
        <v/>
      </c>
      <c r="AS82" s="469" t="str">
        <f>IF($AL82&gt;S!$O$8,"",VLOOKUP($AL82,S!$J$9:$AF$10,22,FALSE))</f>
        <v/>
      </c>
      <c r="AT82" s="469" t="str">
        <f>IF($AL82&gt;S!$O$8,"",VLOOKUP($AL82,S!$J$9:$AF$10,23,FALSE))</f>
        <v/>
      </c>
      <c r="AU82" s="226"/>
    </row>
    <row r="83" spans="2:47" x14ac:dyDescent="0.2">
      <c r="B83" s="476">
        <v>67</v>
      </c>
      <c r="C83" s="469" t="str">
        <f>IF($B83&gt;O!$L$8,"",VLOOKUP($B83,O!$I$9:$AJ$10,4,FALSE))</f>
        <v/>
      </c>
      <c r="D83" s="467" t="str">
        <f>IF($B83&gt;O!$L$8,"",VLOOKUP($B83,O!$I$9:$AJ$10,7,FALSE))</f>
        <v/>
      </c>
      <c r="E83" s="468" t="str">
        <f>IF($D83="","",VLOOKUP(LEFT($D83,LEN($D83)-4),'C'!$P$9:$AP$10,10,FALSE))</f>
        <v/>
      </c>
      <c r="F83" s="469" t="str">
        <f>IF($B83&gt;O!$L$8,"",VLOOKUP($B83,O!$I$9:$AJ$10,17,FALSE))</f>
        <v/>
      </c>
      <c r="G83" s="470">
        <f>IF($B83&gt;O!$L$8,0,VLOOKUP($B83,O!$I$9:$AJ$10,19,FALSE))</f>
        <v>0</v>
      </c>
      <c r="H83" s="469" t="str">
        <f>IF($B83&gt;O!$L$8,"",VLOOKUP($B83,O!$I$9:$AJ$10,20,FALSE))</f>
        <v/>
      </c>
      <c r="I83" s="471">
        <f>IF($B83&gt;O!$L$8,0,VLOOKUP($B83,O!$I$9:$AJ$10,21,FALSE))</f>
        <v>0</v>
      </c>
      <c r="J83" s="470">
        <f t="shared" si="3"/>
        <v>0</v>
      </c>
      <c r="K83" s="469" t="str">
        <f>IF($B83&gt;O!$L$8,"",VLOOKUP($B83,O!$I$9:$AJ$10,27,FALSE))</f>
        <v/>
      </c>
      <c r="L83" s="226"/>
      <c r="N83" s="476">
        <v>67</v>
      </c>
      <c r="O83" s="469" t="str">
        <f>IF($N83&gt;Q!$O$8,"",VLOOKUP($B83,Q!$J$9:$AI$10,6,FALSE))</f>
        <v/>
      </c>
      <c r="P83" s="469" t="str">
        <f>IF($N83&gt;Q!$O$8,"",VLOOKUP($B83,Q!$J$9:$AI$10,13,FALSE))</f>
        <v/>
      </c>
      <c r="Q83" s="469" t="str">
        <f>IF($N83&gt;Q!$O$8,"",VLOOKUP($B83,Q!$J$9:$AI$10,17,FALSE))</f>
        <v/>
      </c>
      <c r="R83" s="470" t="str">
        <f>IF($N83&gt;Q!$O$8,"",VLOOKUP($B83,Q!$J$9:$AI$10,18,FALSE))</f>
        <v/>
      </c>
      <c r="S83" s="469" t="str">
        <f>IF($N83&gt;Q!$O$8,"",VLOOKUP($B83,Q!$J$9:$AI$10,19,FALSE))</f>
        <v/>
      </c>
      <c r="T83" s="471" t="str">
        <f>IF($N83&gt;Q!$O$8,"",VLOOKUP($B83,Q!$J$9:$AI$10,20,FALSE))</f>
        <v/>
      </c>
      <c r="U83" s="470">
        <f t="shared" si="4"/>
        <v>0</v>
      </c>
      <c r="V83" s="481" t="str">
        <f>IF($N83&gt;Q!$O$8,"",VLOOKUP($B83,Q!$J$9:$AI$10,24,FALSE))</f>
        <v/>
      </c>
      <c r="W83" s="481" t="str">
        <f>IF($N83&gt;Q!$O$8,"",VLOOKUP($B83,Q!$J$9:$AI$10,25,FALSE))</f>
        <v/>
      </c>
      <c r="X83" s="226"/>
      <c r="Z83" s="476">
        <v>67</v>
      </c>
      <c r="AA83" s="469" t="str">
        <f>IF($Z83&gt;P!$O$8,"",VLOOKUP($Z83,P!$J$9:$AF$10,6,FALSE))</f>
        <v/>
      </c>
      <c r="AB83" s="469" t="str">
        <f>IF($Z83&gt;P!$O$8,"",VLOOKUP($Z83,P!$J$9:$AF$10,13,FALSE))</f>
        <v/>
      </c>
      <c r="AC83" s="469" t="str">
        <f>IF($Z83&gt;P!$O$8,"",VLOOKUP($Z83,P!$J$9:$AF$10,16,FALSE))</f>
        <v/>
      </c>
      <c r="AD83" s="470" t="str">
        <f>IF($Z83&gt;P!$O$8,"",VLOOKUP($Z83,P!$J$9:$AF$10,17,FALSE))</f>
        <v/>
      </c>
      <c r="AE83" s="469" t="str">
        <f>IF($Z83&gt;P!$O$8,"",VLOOKUP($Z83,P!$J$9:$AF$10,15,FALSE))</f>
        <v/>
      </c>
      <c r="AF83" s="471" t="str">
        <f>IF($Z83&gt;P!$O$8,"",VLOOKUP($Z83,P!$J$9:$AF$10,18,FALSE))</f>
        <v/>
      </c>
      <c r="AG83" s="482">
        <f t="shared" si="5"/>
        <v>0</v>
      </c>
      <c r="AH83" s="469" t="str">
        <f>IF($Z83&gt;P!$O$8,"",VLOOKUP($Z83,P!$J$9:$AF$10,21,FALSE))</f>
        <v/>
      </c>
      <c r="AI83" s="483" t="str">
        <f>IF($Z83&gt;P!$O$8,"",VLOOKUP($Z83,P!$J$9:$AF$10,22,FALSE))</f>
        <v/>
      </c>
      <c r="AJ83" s="226"/>
      <c r="AL83" s="476">
        <v>67</v>
      </c>
      <c r="AM83" s="469" t="str">
        <f>IF($AL83&gt;S!$O$8,"",VLOOKUP($AL83,S!$J$9:$AF$10,6,FALSE))</f>
        <v/>
      </c>
      <c r="AN83" s="469" t="str">
        <f>IF($AL83&gt;S!$O$8,"",VLOOKUP($AL83,S!$J$9:$AF$10,13,FALSE))</f>
        <v/>
      </c>
      <c r="AO83" s="469" t="str">
        <f>IF($AL83&gt;S!$O$8,"",VLOOKUP($AL83,S!$J$9:$AF$10,16,FALSE))</f>
        <v/>
      </c>
      <c r="AP83" s="470" t="str">
        <f>IF($AL83&gt;S!$O$8,"",VLOOKUP($AL83,S!$J$9:$AF$10,18,FALSE))</f>
        <v/>
      </c>
      <c r="AQ83" s="469" t="str">
        <f>IF($AL83&gt;S!$O$8,"",VLOOKUP($AL83,S!$J$9:$AF$10,19,FALSE))</f>
        <v/>
      </c>
      <c r="AR83" s="483" t="str">
        <f>IF($AL83&gt;S!$O$8,"",VLOOKUP($AL83,S!$J$9:$AF$10,20,FALSE))</f>
        <v/>
      </c>
      <c r="AS83" s="469" t="str">
        <f>IF($AL83&gt;S!$O$8,"",VLOOKUP($AL83,S!$J$9:$AF$10,22,FALSE))</f>
        <v/>
      </c>
      <c r="AT83" s="469" t="str">
        <f>IF($AL83&gt;S!$O$8,"",VLOOKUP($AL83,S!$J$9:$AF$10,23,FALSE))</f>
        <v/>
      </c>
      <c r="AU83" s="226"/>
    </row>
    <row r="84" spans="2:47" x14ac:dyDescent="0.2">
      <c r="B84" s="476">
        <v>68</v>
      </c>
      <c r="C84" s="469" t="str">
        <f>IF($B84&gt;O!$L$8,"",VLOOKUP($B84,O!$I$9:$AJ$10,4,FALSE))</f>
        <v/>
      </c>
      <c r="D84" s="467" t="str">
        <f>IF($B84&gt;O!$L$8,"",VLOOKUP($B84,O!$I$9:$AJ$10,7,FALSE))</f>
        <v/>
      </c>
      <c r="E84" s="468" t="str">
        <f>IF($D84="","",VLOOKUP(LEFT($D84,LEN($D84)-4),'C'!$P$9:$AP$10,10,FALSE))</f>
        <v/>
      </c>
      <c r="F84" s="469" t="str">
        <f>IF($B84&gt;O!$L$8,"",VLOOKUP($B84,O!$I$9:$AJ$10,17,FALSE))</f>
        <v/>
      </c>
      <c r="G84" s="470">
        <f>IF($B84&gt;O!$L$8,0,VLOOKUP($B84,O!$I$9:$AJ$10,19,FALSE))</f>
        <v>0</v>
      </c>
      <c r="H84" s="469" t="str">
        <f>IF($B84&gt;O!$L$8,"",VLOOKUP($B84,O!$I$9:$AJ$10,20,FALSE))</f>
        <v/>
      </c>
      <c r="I84" s="471">
        <f>IF($B84&gt;O!$L$8,0,VLOOKUP($B84,O!$I$9:$AJ$10,21,FALSE))</f>
        <v>0</v>
      </c>
      <c r="J84" s="470">
        <f t="shared" si="3"/>
        <v>0</v>
      </c>
      <c r="K84" s="469" t="str">
        <f>IF($B84&gt;O!$L$8,"",VLOOKUP($B84,O!$I$9:$AJ$10,27,FALSE))</f>
        <v/>
      </c>
      <c r="L84" s="226"/>
      <c r="N84" s="476">
        <v>68</v>
      </c>
      <c r="O84" s="469" t="str">
        <f>IF($N84&gt;Q!$O$8,"",VLOOKUP($B84,Q!$J$9:$AI$10,6,FALSE))</f>
        <v/>
      </c>
      <c r="P84" s="469" t="str">
        <f>IF($N84&gt;Q!$O$8,"",VLOOKUP($B84,Q!$J$9:$AI$10,13,FALSE))</f>
        <v/>
      </c>
      <c r="Q84" s="469" t="str">
        <f>IF($N84&gt;Q!$O$8,"",VLOOKUP($B84,Q!$J$9:$AI$10,17,FALSE))</f>
        <v/>
      </c>
      <c r="R84" s="470" t="str">
        <f>IF($N84&gt;Q!$O$8,"",VLOOKUP($B84,Q!$J$9:$AI$10,18,FALSE))</f>
        <v/>
      </c>
      <c r="S84" s="469" t="str">
        <f>IF($N84&gt;Q!$O$8,"",VLOOKUP($B84,Q!$J$9:$AI$10,19,FALSE))</f>
        <v/>
      </c>
      <c r="T84" s="471" t="str">
        <f>IF($N84&gt;Q!$O$8,"",VLOOKUP($B84,Q!$J$9:$AI$10,20,FALSE))</f>
        <v/>
      </c>
      <c r="U84" s="470">
        <f t="shared" si="4"/>
        <v>0</v>
      </c>
      <c r="V84" s="481" t="str">
        <f>IF($N84&gt;Q!$O$8,"",VLOOKUP($B84,Q!$J$9:$AI$10,24,FALSE))</f>
        <v/>
      </c>
      <c r="W84" s="481" t="str">
        <f>IF($N84&gt;Q!$O$8,"",VLOOKUP($B84,Q!$J$9:$AI$10,25,FALSE))</f>
        <v/>
      </c>
      <c r="X84" s="226"/>
      <c r="Z84" s="476">
        <v>68</v>
      </c>
      <c r="AA84" s="469" t="str">
        <f>IF($Z84&gt;P!$O$8,"",VLOOKUP($Z84,P!$J$9:$AF$10,6,FALSE))</f>
        <v/>
      </c>
      <c r="AB84" s="469" t="str">
        <f>IF($Z84&gt;P!$O$8,"",VLOOKUP($Z84,P!$J$9:$AF$10,13,FALSE))</f>
        <v/>
      </c>
      <c r="AC84" s="469" t="str">
        <f>IF($Z84&gt;P!$O$8,"",VLOOKUP($Z84,P!$J$9:$AF$10,16,FALSE))</f>
        <v/>
      </c>
      <c r="AD84" s="470" t="str">
        <f>IF($Z84&gt;P!$O$8,"",VLOOKUP($Z84,P!$J$9:$AF$10,17,FALSE))</f>
        <v/>
      </c>
      <c r="AE84" s="469" t="str">
        <f>IF($Z84&gt;P!$O$8,"",VLOOKUP($Z84,P!$J$9:$AF$10,15,FALSE))</f>
        <v/>
      </c>
      <c r="AF84" s="471" t="str">
        <f>IF($Z84&gt;P!$O$8,"",VLOOKUP($Z84,P!$J$9:$AF$10,18,FALSE))</f>
        <v/>
      </c>
      <c r="AG84" s="482">
        <f t="shared" si="5"/>
        <v>0</v>
      </c>
      <c r="AH84" s="469" t="str">
        <f>IF($Z84&gt;P!$O$8,"",VLOOKUP($Z84,P!$J$9:$AF$10,21,FALSE))</f>
        <v/>
      </c>
      <c r="AI84" s="483" t="str">
        <f>IF($Z84&gt;P!$O$8,"",VLOOKUP($Z84,P!$J$9:$AF$10,22,FALSE))</f>
        <v/>
      </c>
      <c r="AJ84" s="226"/>
      <c r="AL84" s="476">
        <v>68</v>
      </c>
      <c r="AM84" s="469" t="str">
        <f>IF($AL84&gt;S!$O$8,"",VLOOKUP($AL84,S!$J$9:$AF$10,6,FALSE))</f>
        <v/>
      </c>
      <c r="AN84" s="469" t="str">
        <f>IF($AL84&gt;S!$O$8,"",VLOOKUP($AL84,S!$J$9:$AF$10,13,FALSE))</f>
        <v/>
      </c>
      <c r="AO84" s="469" t="str">
        <f>IF($AL84&gt;S!$O$8,"",VLOOKUP($AL84,S!$J$9:$AF$10,16,FALSE))</f>
        <v/>
      </c>
      <c r="AP84" s="470" t="str">
        <f>IF($AL84&gt;S!$O$8,"",VLOOKUP($AL84,S!$J$9:$AF$10,18,FALSE))</f>
        <v/>
      </c>
      <c r="AQ84" s="469" t="str">
        <f>IF($AL84&gt;S!$O$8,"",VLOOKUP($AL84,S!$J$9:$AF$10,19,FALSE))</f>
        <v/>
      </c>
      <c r="AR84" s="483" t="str">
        <f>IF($AL84&gt;S!$O$8,"",VLOOKUP($AL84,S!$J$9:$AF$10,20,FALSE))</f>
        <v/>
      </c>
      <c r="AS84" s="469" t="str">
        <f>IF($AL84&gt;S!$O$8,"",VLOOKUP($AL84,S!$J$9:$AF$10,22,FALSE))</f>
        <v/>
      </c>
      <c r="AT84" s="469" t="str">
        <f>IF($AL84&gt;S!$O$8,"",VLOOKUP($AL84,S!$J$9:$AF$10,23,FALSE))</f>
        <v/>
      </c>
      <c r="AU84" s="226"/>
    </row>
    <row r="85" spans="2:47" x14ac:dyDescent="0.2">
      <c r="B85" s="476">
        <v>69</v>
      </c>
      <c r="C85" s="469" t="str">
        <f>IF($B85&gt;O!$L$8,"",VLOOKUP($B85,O!$I$9:$AJ$10,4,FALSE))</f>
        <v/>
      </c>
      <c r="D85" s="467" t="str">
        <f>IF($B85&gt;O!$L$8,"",VLOOKUP($B85,O!$I$9:$AJ$10,7,FALSE))</f>
        <v/>
      </c>
      <c r="E85" s="468" t="str">
        <f>IF($D85="","",VLOOKUP(LEFT($D85,LEN($D85)-4),'C'!$P$9:$AP$10,10,FALSE))</f>
        <v/>
      </c>
      <c r="F85" s="469" t="str">
        <f>IF($B85&gt;O!$L$8,"",VLOOKUP($B85,O!$I$9:$AJ$10,17,FALSE))</f>
        <v/>
      </c>
      <c r="G85" s="470">
        <f>IF($B85&gt;O!$L$8,0,VLOOKUP($B85,O!$I$9:$AJ$10,19,FALSE))</f>
        <v>0</v>
      </c>
      <c r="H85" s="469" t="str">
        <f>IF($B85&gt;O!$L$8,"",VLOOKUP($B85,O!$I$9:$AJ$10,20,FALSE))</f>
        <v/>
      </c>
      <c r="I85" s="471">
        <f>IF($B85&gt;O!$L$8,0,VLOOKUP($B85,O!$I$9:$AJ$10,21,FALSE))</f>
        <v>0</v>
      </c>
      <c r="J85" s="470">
        <f t="shared" si="3"/>
        <v>0</v>
      </c>
      <c r="K85" s="469" t="str">
        <f>IF($B85&gt;O!$L$8,"",VLOOKUP($B85,O!$I$9:$AJ$10,27,FALSE))</f>
        <v/>
      </c>
      <c r="L85" s="226"/>
      <c r="N85" s="476">
        <v>69</v>
      </c>
      <c r="O85" s="469" t="str">
        <f>IF($N85&gt;Q!$O$8,"",VLOOKUP($B85,Q!$J$9:$AI$10,6,FALSE))</f>
        <v/>
      </c>
      <c r="P85" s="469" t="str">
        <f>IF($N85&gt;Q!$O$8,"",VLOOKUP($B85,Q!$J$9:$AI$10,13,FALSE))</f>
        <v/>
      </c>
      <c r="Q85" s="469" t="str">
        <f>IF($N85&gt;Q!$O$8,"",VLOOKUP($B85,Q!$J$9:$AI$10,17,FALSE))</f>
        <v/>
      </c>
      <c r="R85" s="470" t="str">
        <f>IF($N85&gt;Q!$O$8,"",VLOOKUP($B85,Q!$J$9:$AI$10,18,FALSE))</f>
        <v/>
      </c>
      <c r="S85" s="469" t="str">
        <f>IF($N85&gt;Q!$O$8,"",VLOOKUP($B85,Q!$J$9:$AI$10,19,FALSE))</f>
        <v/>
      </c>
      <c r="T85" s="471" t="str">
        <f>IF($N85&gt;Q!$O$8,"",VLOOKUP($B85,Q!$J$9:$AI$10,20,FALSE))</f>
        <v/>
      </c>
      <c r="U85" s="470">
        <f t="shared" si="4"/>
        <v>0</v>
      </c>
      <c r="V85" s="481" t="str">
        <f>IF($N85&gt;Q!$O$8,"",VLOOKUP($B85,Q!$J$9:$AI$10,24,FALSE))</f>
        <v/>
      </c>
      <c r="W85" s="481" t="str">
        <f>IF($N85&gt;Q!$O$8,"",VLOOKUP($B85,Q!$J$9:$AI$10,25,FALSE))</f>
        <v/>
      </c>
      <c r="X85" s="226"/>
      <c r="Z85" s="476">
        <v>69</v>
      </c>
      <c r="AA85" s="469" t="str">
        <f>IF($Z85&gt;P!$O$8,"",VLOOKUP($Z85,P!$J$9:$AF$10,6,FALSE))</f>
        <v/>
      </c>
      <c r="AB85" s="469" t="str">
        <f>IF($Z85&gt;P!$O$8,"",VLOOKUP($Z85,P!$J$9:$AF$10,13,FALSE))</f>
        <v/>
      </c>
      <c r="AC85" s="469" t="str">
        <f>IF($Z85&gt;P!$O$8,"",VLOOKUP($Z85,P!$J$9:$AF$10,16,FALSE))</f>
        <v/>
      </c>
      <c r="AD85" s="470" t="str">
        <f>IF($Z85&gt;P!$O$8,"",VLOOKUP($Z85,P!$J$9:$AF$10,17,FALSE))</f>
        <v/>
      </c>
      <c r="AE85" s="469" t="str">
        <f>IF($Z85&gt;P!$O$8,"",VLOOKUP($Z85,P!$J$9:$AF$10,15,FALSE))</f>
        <v/>
      </c>
      <c r="AF85" s="471" t="str">
        <f>IF($Z85&gt;P!$O$8,"",VLOOKUP($Z85,P!$J$9:$AF$10,18,FALSE))</f>
        <v/>
      </c>
      <c r="AG85" s="482">
        <f t="shared" si="5"/>
        <v>0</v>
      </c>
      <c r="AH85" s="469" t="str">
        <f>IF($Z85&gt;P!$O$8,"",VLOOKUP($Z85,P!$J$9:$AF$10,21,FALSE))</f>
        <v/>
      </c>
      <c r="AI85" s="483" t="str">
        <f>IF($Z85&gt;P!$O$8,"",VLOOKUP($Z85,P!$J$9:$AF$10,22,FALSE))</f>
        <v/>
      </c>
      <c r="AJ85" s="226"/>
      <c r="AL85" s="476">
        <v>69</v>
      </c>
      <c r="AM85" s="469" t="str">
        <f>IF($AL85&gt;S!$O$8,"",VLOOKUP($AL85,S!$J$9:$AF$10,6,FALSE))</f>
        <v/>
      </c>
      <c r="AN85" s="469" t="str">
        <f>IF($AL85&gt;S!$O$8,"",VLOOKUP($AL85,S!$J$9:$AF$10,13,FALSE))</f>
        <v/>
      </c>
      <c r="AO85" s="469" t="str">
        <f>IF($AL85&gt;S!$O$8,"",VLOOKUP($AL85,S!$J$9:$AF$10,16,FALSE))</f>
        <v/>
      </c>
      <c r="AP85" s="470" t="str">
        <f>IF($AL85&gt;S!$O$8,"",VLOOKUP($AL85,S!$J$9:$AF$10,18,FALSE))</f>
        <v/>
      </c>
      <c r="AQ85" s="469" t="str">
        <f>IF($AL85&gt;S!$O$8,"",VLOOKUP($AL85,S!$J$9:$AF$10,19,FALSE))</f>
        <v/>
      </c>
      <c r="AR85" s="483" t="str">
        <f>IF($AL85&gt;S!$O$8,"",VLOOKUP($AL85,S!$J$9:$AF$10,20,FALSE))</f>
        <v/>
      </c>
      <c r="AS85" s="469" t="str">
        <f>IF($AL85&gt;S!$O$8,"",VLOOKUP($AL85,S!$J$9:$AF$10,22,FALSE))</f>
        <v/>
      </c>
      <c r="AT85" s="469" t="str">
        <f>IF($AL85&gt;S!$O$8,"",VLOOKUP($AL85,S!$J$9:$AF$10,23,FALSE))</f>
        <v/>
      </c>
      <c r="AU85" s="226"/>
    </row>
    <row r="86" spans="2:47" x14ac:dyDescent="0.2">
      <c r="B86" s="476">
        <v>70</v>
      </c>
      <c r="C86" s="469" t="str">
        <f>IF($B86&gt;O!$L$8,"",VLOOKUP($B86,O!$I$9:$AJ$10,4,FALSE))</f>
        <v/>
      </c>
      <c r="D86" s="467" t="str">
        <f>IF($B86&gt;O!$L$8,"",VLOOKUP($B86,O!$I$9:$AJ$10,7,FALSE))</f>
        <v/>
      </c>
      <c r="E86" s="468" t="str">
        <f>IF($D86="","",VLOOKUP(LEFT($D86,LEN($D86)-4),'C'!$P$9:$AP$10,10,FALSE))</f>
        <v/>
      </c>
      <c r="F86" s="469" t="str">
        <f>IF($B86&gt;O!$L$8,"",VLOOKUP($B86,O!$I$9:$AJ$10,17,FALSE))</f>
        <v/>
      </c>
      <c r="G86" s="470">
        <f>IF($B86&gt;O!$L$8,0,VLOOKUP($B86,O!$I$9:$AJ$10,19,FALSE))</f>
        <v>0</v>
      </c>
      <c r="H86" s="469" t="str">
        <f>IF($B86&gt;O!$L$8,"",VLOOKUP($B86,O!$I$9:$AJ$10,20,FALSE))</f>
        <v/>
      </c>
      <c r="I86" s="471">
        <f>IF($B86&gt;O!$L$8,0,VLOOKUP($B86,O!$I$9:$AJ$10,21,FALSE))</f>
        <v>0</v>
      </c>
      <c r="J86" s="470">
        <f t="shared" si="3"/>
        <v>0</v>
      </c>
      <c r="K86" s="469" t="str">
        <f>IF($B86&gt;O!$L$8,"",VLOOKUP($B86,O!$I$9:$AJ$10,27,FALSE))</f>
        <v/>
      </c>
      <c r="L86" s="226"/>
      <c r="N86" s="476">
        <v>70</v>
      </c>
      <c r="O86" s="469" t="str">
        <f>IF($N86&gt;Q!$O$8,"",VLOOKUP($B86,Q!$J$9:$AI$10,6,FALSE))</f>
        <v/>
      </c>
      <c r="P86" s="469" t="str">
        <f>IF($N86&gt;Q!$O$8,"",VLOOKUP($B86,Q!$J$9:$AI$10,13,FALSE))</f>
        <v/>
      </c>
      <c r="Q86" s="469" t="str">
        <f>IF($N86&gt;Q!$O$8,"",VLOOKUP($B86,Q!$J$9:$AI$10,17,FALSE))</f>
        <v/>
      </c>
      <c r="R86" s="470" t="str">
        <f>IF($N86&gt;Q!$O$8,"",VLOOKUP($B86,Q!$J$9:$AI$10,18,FALSE))</f>
        <v/>
      </c>
      <c r="S86" s="469" t="str">
        <f>IF($N86&gt;Q!$O$8,"",VLOOKUP($B86,Q!$J$9:$AI$10,19,FALSE))</f>
        <v/>
      </c>
      <c r="T86" s="471" t="str">
        <f>IF($N86&gt;Q!$O$8,"",VLOOKUP($B86,Q!$J$9:$AI$10,20,FALSE))</f>
        <v/>
      </c>
      <c r="U86" s="470">
        <f t="shared" si="4"/>
        <v>0</v>
      </c>
      <c r="V86" s="481" t="str">
        <f>IF($N86&gt;Q!$O$8,"",VLOOKUP($B86,Q!$J$9:$AI$10,24,FALSE))</f>
        <v/>
      </c>
      <c r="W86" s="481" t="str">
        <f>IF($N86&gt;Q!$O$8,"",VLOOKUP($B86,Q!$J$9:$AI$10,25,FALSE))</f>
        <v/>
      </c>
      <c r="X86" s="226"/>
      <c r="Z86" s="476">
        <v>70</v>
      </c>
      <c r="AA86" s="469" t="str">
        <f>IF($Z86&gt;P!$O$8,"",VLOOKUP($Z86,P!$J$9:$AF$10,6,FALSE))</f>
        <v/>
      </c>
      <c r="AB86" s="469" t="str">
        <f>IF($Z86&gt;P!$O$8,"",VLOOKUP($Z86,P!$J$9:$AF$10,13,FALSE))</f>
        <v/>
      </c>
      <c r="AC86" s="469" t="str">
        <f>IF($Z86&gt;P!$O$8,"",VLOOKUP($Z86,P!$J$9:$AF$10,16,FALSE))</f>
        <v/>
      </c>
      <c r="AD86" s="470" t="str">
        <f>IF($Z86&gt;P!$O$8,"",VLOOKUP($Z86,P!$J$9:$AF$10,17,FALSE))</f>
        <v/>
      </c>
      <c r="AE86" s="469" t="str">
        <f>IF($Z86&gt;P!$O$8,"",VLOOKUP($Z86,P!$J$9:$AF$10,15,FALSE))</f>
        <v/>
      </c>
      <c r="AF86" s="471" t="str">
        <f>IF($Z86&gt;P!$O$8,"",VLOOKUP($Z86,P!$J$9:$AF$10,18,FALSE))</f>
        <v/>
      </c>
      <c r="AG86" s="482">
        <f t="shared" si="5"/>
        <v>0</v>
      </c>
      <c r="AH86" s="469" t="str">
        <f>IF($Z86&gt;P!$O$8,"",VLOOKUP($Z86,P!$J$9:$AF$10,21,FALSE))</f>
        <v/>
      </c>
      <c r="AI86" s="483" t="str">
        <f>IF($Z86&gt;P!$O$8,"",VLOOKUP($Z86,P!$J$9:$AF$10,22,FALSE))</f>
        <v/>
      </c>
      <c r="AJ86" s="226"/>
      <c r="AL86" s="476">
        <v>70</v>
      </c>
      <c r="AM86" s="469" t="str">
        <f>IF($AL86&gt;S!$O$8,"",VLOOKUP($AL86,S!$J$9:$AF$10,6,FALSE))</f>
        <v/>
      </c>
      <c r="AN86" s="469" t="str">
        <f>IF($AL86&gt;S!$O$8,"",VLOOKUP($AL86,S!$J$9:$AF$10,13,FALSE))</f>
        <v/>
      </c>
      <c r="AO86" s="469" t="str">
        <f>IF($AL86&gt;S!$O$8,"",VLOOKUP($AL86,S!$J$9:$AF$10,16,FALSE))</f>
        <v/>
      </c>
      <c r="AP86" s="470" t="str">
        <f>IF($AL86&gt;S!$O$8,"",VLOOKUP($AL86,S!$J$9:$AF$10,18,FALSE))</f>
        <v/>
      </c>
      <c r="AQ86" s="469" t="str">
        <f>IF($AL86&gt;S!$O$8,"",VLOOKUP($AL86,S!$J$9:$AF$10,19,FALSE))</f>
        <v/>
      </c>
      <c r="AR86" s="483" t="str">
        <f>IF($AL86&gt;S!$O$8,"",VLOOKUP($AL86,S!$J$9:$AF$10,20,FALSE))</f>
        <v/>
      </c>
      <c r="AS86" s="469" t="str">
        <f>IF($AL86&gt;S!$O$8,"",VLOOKUP($AL86,S!$J$9:$AF$10,22,FALSE))</f>
        <v/>
      </c>
      <c r="AT86" s="469" t="str">
        <f>IF($AL86&gt;S!$O$8,"",VLOOKUP($AL86,S!$J$9:$AF$10,23,FALSE))</f>
        <v/>
      </c>
      <c r="AU86" s="226"/>
    </row>
    <row r="87" spans="2:47" x14ac:dyDescent="0.2">
      <c r="B87" s="476">
        <v>71</v>
      </c>
      <c r="C87" s="469" t="str">
        <f>IF($B87&gt;O!$L$8,"",VLOOKUP($B87,O!$I$9:$AJ$10,4,FALSE))</f>
        <v/>
      </c>
      <c r="D87" s="467" t="str">
        <f>IF($B87&gt;O!$L$8,"",VLOOKUP($B87,O!$I$9:$AJ$10,7,FALSE))</f>
        <v/>
      </c>
      <c r="E87" s="468" t="str">
        <f>IF($D87="","",VLOOKUP(LEFT($D87,LEN($D87)-4),'C'!$P$9:$AP$10,10,FALSE))</f>
        <v/>
      </c>
      <c r="F87" s="469" t="str">
        <f>IF($B87&gt;O!$L$8,"",VLOOKUP($B87,O!$I$9:$AJ$10,17,FALSE))</f>
        <v/>
      </c>
      <c r="G87" s="470">
        <f>IF($B87&gt;O!$L$8,0,VLOOKUP($B87,O!$I$9:$AJ$10,19,FALSE))</f>
        <v>0</v>
      </c>
      <c r="H87" s="469" t="str">
        <f>IF($B87&gt;O!$L$8,"",VLOOKUP($B87,O!$I$9:$AJ$10,20,FALSE))</f>
        <v/>
      </c>
      <c r="I87" s="471">
        <f>IF($B87&gt;O!$L$8,0,VLOOKUP($B87,O!$I$9:$AJ$10,21,FALSE))</f>
        <v>0</v>
      </c>
      <c r="J87" s="470">
        <f t="shared" si="3"/>
        <v>0</v>
      </c>
      <c r="K87" s="469" t="str">
        <f>IF($B87&gt;O!$L$8,"",VLOOKUP($B87,O!$I$9:$AJ$10,27,FALSE))</f>
        <v/>
      </c>
      <c r="L87" s="226"/>
      <c r="N87" s="476">
        <v>71</v>
      </c>
      <c r="O87" s="469" t="str">
        <f>IF($N87&gt;Q!$O$8,"",VLOOKUP($B87,Q!$J$9:$AI$10,6,FALSE))</f>
        <v/>
      </c>
      <c r="P87" s="469" t="str">
        <f>IF($N87&gt;Q!$O$8,"",VLOOKUP($B87,Q!$J$9:$AI$10,13,FALSE))</f>
        <v/>
      </c>
      <c r="Q87" s="469" t="str">
        <f>IF($N87&gt;Q!$O$8,"",VLOOKUP($B87,Q!$J$9:$AI$10,17,FALSE))</f>
        <v/>
      </c>
      <c r="R87" s="470" t="str">
        <f>IF($N87&gt;Q!$O$8,"",VLOOKUP($B87,Q!$J$9:$AI$10,18,FALSE))</f>
        <v/>
      </c>
      <c r="S87" s="469" t="str">
        <f>IF($N87&gt;Q!$O$8,"",VLOOKUP($B87,Q!$J$9:$AI$10,19,FALSE))</f>
        <v/>
      </c>
      <c r="T87" s="471" t="str">
        <f>IF($N87&gt;Q!$O$8,"",VLOOKUP($B87,Q!$J$9:$AI$10,20,FALSE))</f>
        <v/>
      </c>
      <c r="U87" s="470">
        <f t="shared" si="4"/>
        <v>0</v>
      </c>
      <c r="V87" s="481" t="str">
        <f>IF($N87&gt;Q!$O$8,"",VLOOKUP($B87,Q!$J$9:$AI$10,24,FALSE))</f>
        <v/>
      </c>
      <c r="W87" s="481" t="str">
        <f>IF($N87&gt;Q!$O$8,"",VLOOKUP($B87,Q!$J$9:$AI$10,25,FALSE))</f>
        <v/>
      </c>
      <c r="X87" s="226"/>
      <c r="Z87" s="476">
        <v>71</v>
      </c>
      <c r="AA87" s="469" t="str">
        <f>IF($Z87&gt;P!$O$8,"",VLOOKUP($Z87,P!$J$9:$AF$10,6,FALSE))</f>
        <v/>
      </c>
      <c r="AB87" s="469" t="str">
        <f>IF($Z87&gt;P!$O$8,"",VLOOKUP($Z87,P!$J$9:$AF$10,13,FALSE))</f>
        <v/>
      </c>
      <c r="AC87" s="469" t="str">
        <f>IF($Z87&gt;P!$O$8,"",VLOOKUP($Z87,P!$J$9:$AF$10,16,FALSE))</f>
        <v/>
      </c>
      <c r="AD87" s="470" t="str">
        <f>IF($Z87&gt;P!$O$8,"",VLOOKUP($Z87,P!$J$9:$AF$10,17,FALSE))</f>
        <v/>
      </c>
      <c r="AE87" s="469" t="str">
        <f>IF($Z87&gt;P!$O$8,"",VLOOKUP($Z87,P!$J$9:$AF$10,15,FALSE))</f>
        <v/>
      </c>
      <c r="AF87" s="471" t="str">
        <f>IF($Z87&gt;P!$O$8,"",VLOOKUP($Z87,P!$J$9:$AF$10,18,FALSE))</f>
        <v/>
      </c>
      <c r="AG87" s="482">
        <f t="shared" si="5"/>
        <v>0</v>
      </c>
      <c r="AH87" s="469" t="str">
        <f>IF($Z87&gt;P!$O$8,"",VLOOKUP($Z87,P!$J$9:$AF$10,21,FALSE))</f>
        <v/>
      </c>
      <c r="AI87" s="483" t="str">
        <f>IF($Z87&gt;P!$O$8,"",VLOOKUP($Z87,P!$J$9:$AF$10,22,FALSE))</f>
        <v/>
      </c>
      <c r="AJ87" s="226"/>
      <c r="AL87" s="476">
        <v>71</v>
      </c>
      <c r="AM87" s="469" t="str">
        <f>IF($AL87&gt;S!$O$8,"",VLOOKUP($AL87,S!$J$9:$AF$10,6,FALSE))</f>
        <v/>
      </c>
      <c r="AN87" s="469" t="str">
        <f>IF($AL87&gt;S!$O$8,"",VLOOKUP($AL87,S!$J$9:$AF$10,13,FALSE))</f>
        <v/>
      </c>
      <c r="AO87" s="469" t="str">
        <f>IF($AL87&gt;S!$O$8,"",VLOOKUP($AL87,S!$J$9:$AF$10,16,FALSE))</f>
        <v/>
      </c>
      <c r="AP87" s="470" t="str">
        <f>IF($AL87&gt;S!$O$8,"",VLOOKUP($AL87,S!$J$9:$AF$10,18,FALSE))</f>
        <v/>
      </c>
      <c r="AQ87" s="469" t="str">
        <f>IF($AL87&gt;S!$O$8,"",VLOOKUP($AL87,S!$J$9:$AF$10,19,FALSE))</f>
        <v/>
      </c>
      <c r="AR87" s="483" t="str">
        <f>IF($AL87&gt;S!$O$8,"",VLOOKUP($AL87,S!$J$9:$AF$10,20,FALSE))</f>
        <v/>
      </c>
      <c r="AS87" s="469" t="str">
        <f>IF($AL87&gt;S!$O$8,"",VLOOKUP($AL87,S!$J$9:$AF$10,22,FALSE))</f>
        <v/>
      </c>
      <c r="AT87" s="469" t="str">
        <f>IF($AL87&gt;S!$O$8,"",VLOOKUP($AL87,S!$J$9:$AF$10,23,FALSE))</f>
        <v/>
      </c>
      <c r="AU87" s="226"/>
    </row>
    <row r="88" spans="2:47" x14ac:dyDescent="0.2">
      <c r="B88" s="476">
        <v>72</v>
      </c>
      <c r="C88" s="469" t="str">
        <f>IF($B88&gt;O!$L$8,"",VLOOKUP($B88,O!$I$9:$AJ$10,4,FALSE))</f>
        <v/>
      </c>
      <c r="D88" s="467" t="str">
        <f>IF($B88&gt;O!$L$8,"",VLOOKUP($B88,O!$I$9:$AJ$10,7,FALSE))</f>
        <v/>
      </c>
      <c r="E88" s="468" t="str">
        <f>IF($D88="","",VLOOKUP(LEFT($D88,LEN($D88)-4),'C'!$P$9:$AP$10,10,FALSE))</f>
        <v/>
      </c>
      <c r="F88" s="469" t="str">
        <f>IF($B88&gt;O!$L$8,"",VLOOKUP($B88,O!$I$9:$AJ$10,17,FALSE))</f>
        <v/>
      </c>
      <c r="G88" s="470">
        <f>IF($B88&gt;O!$L$8,0,VLOOKUP($B88,O!$I$9:$AJ$10,19,FALSE))</f>
        <v>0</v>
      </c>
      <c r="H88" s="469" t="str">
        <f>IF($B88&gt;O!$L$8,"",VLOOKUP($B88,O!$I$9:$AJ$10,20,FALSE))</f>
        <v/>
      </c>
      <c r="I88" s="471">
        <f>IF($B88&gt;O!$L$8,0,VLOOKUP($B88,O!$I$9:$AJ$10,21,FALSE))</f>
        <v>0</v>
      </c>
      <c r="J88" s="470">
        <f t="shared" si="3"/>
        <v>0</v>
      </c>
      <c r="K88" s="469" t="str">
        <f>IF($B88&gt;O!$L$8,"",VLOOKUP($B88,O!$I$9:$AJ$10,27,FALSE))</f>
        <v/>
      </c>
      <c r="L88" s="226"/>
      <c r="N88" s="476">
        <v>72</v>
      </c>
      <c r="O88" s="469" t="str">
        <f>IF($N88&gt;Q!$O$8,"",VLOOKUP($B88,Q!$J$9:$AI$10,6,FALSE))</f>
        <v/>
      </c>
      <c r="P88" s="469" t="str">
        <f>IF($N88&gt;Q!$O$8,"",VLOOKUP($B88,Q!$J$9:$AI$10,13,FALSE))</f>
        <v/>
      </c>
      <c r="Q88" s="469" t="str">
        <f>IF($N88&gt;Q!$O$8,"",VLOOKUP($B88,Q!$J$9:$AI$10,17,FALSE))</f>
        <v/>
      </c>
      <c r="R88" s="470" t="str">
        <f>IF($N88&gt;Q!$O$8,"",VLOOKUP($B88,Q!$J$9:$AI$10,18,FALSE))</f>
        <v/>
      </c>
      <c r="S88" s="469" t="str">
        <f>IF($N88&gt;Q!$O$8,"",VLOOKUP($B88,Q!$J$9:$AI$10,19,FALSE))</f>
        <v/>
      </c>
      <c r="T88" s="471" t="str">
        <f>IF($N88&gt;Q!$O$8,"",VLOOKUP($B88,Q!$J$9:$AI$10,20,FALSE))</f>
        <v/>
      </c>
      <c r="U88" s="470">
        <f t="shared" si="4"/>
        <v>0</v>
      </c>
      <c r="V88" s="481" t="str">
        <f>IF($N88&gt;Q!$O$8,"",VLOOKUP($B88,Q!$J$9:$AI$10,24,FALSE))</f>
        <v/>
      </c>
      <c r="W88" s="481" t="str">
        <f>IF($N88&gt;Q!$O$8,"",VLOOKUP($B88,Q!$J$9:$AI$10,25,FALSE))</f>
        <v/>
      </c>
      <c r="X88" s="226"/>
      <c r="Z88" s="476">
        <v>72</v>
      </c>
      <c r="AA88" s="469" t="str">
        <f>IF($Z88&gt;P!$O$8,"",VLOOKUP($Z88,P!$J$9:$AF$10,6,FALSE))</f>
        <v/>
      </c>
      <c r="AB88" s="469" t="str">
        <f>IF($Z88&gt;P!$O$8,"",VLOOKUP($Z88,P!$J$9:$AF$10,13,FALSE))</f>
        <v/>
      </c>
      <c r="AC88" s="469" t="str">
        <f>IF($Z88&gt;P!$O$8,"",VLOOKUP($Z88,P!$J$9:$AF$10,16,FALSE))</f>
        <v/>
      </c>
      <c r="AD88" s="470" t="str">
        <f>IF($Z88&gt;P!$O$8,"",VLOOKUP($Z88,P!$J$9:$AF$10,17,FALSE))</f>
        <v/>
      </c>
      <c r="AE88" s="469" t="str">
        <f>IF($Z88&gt;P!$O$8,"",VLOOKUP($Z88,P!$J$9:$AF$10,15,FALSE))</f>
        <v/>
      </c>
      <c r="AF88" s="471" t="str">
        <f>IF($Z88&gt;P!$O$8,"",VLOOKUP($Z88,P!$J$9:$AF$10,18,FALSE))</f>
        <v/>
      </c>
      <c r="AG88" s="482">
        <f t="shared" si="5"/>
        <v>0</v>
      </c>
      <c r="AH88" s="469" t="str">
        <f>IF($Z88&gt;P!$O$8,"",VLOOKUP($Z88,P!$J$9:$AF$10,21,FALSE))</f>
        <v/>
      </c>
      <c r="AI88" s="483" t="str">
        <f>IF($Z88&gt;P!$O$8,"",VLOOKUP($Z88,P!$J$9:$AF$10,22,FALSE))</f>
        <v/>
      </c>
      <c r="AJ88" s="226"/>
      <c r="AL88" s="476">
        <v>72</v>
      </c>
      <c r="AM88" s="469" t="str">
        <f>IF($AL88&gt;S!$O$8,"",VLOOKUP($AL88,S!$J$9:$AF$10,6,FALSE))</f>
        <v/>
      </c>
      <c r="AN88" s="469" t="str">
        <f>IF($AL88&gt;S!$O$8,"",VLOOKUP($AL88,S!$J$9:$AF$10,13,FALSE))</f>
        <v/>
      </c>
      <c r="AO88" s="469" t="str">
        <f>IF($AL88&gt;S!$O$8,"",VLOOKUP($AL88,S!$J$9:$AF$10,16,FALSE))</f>
        <v/>
      </c>
      <c r="AP88" s="470" t="str">
        <f>IF($AL88&gt;S!$O$8,"",VLOOKUP($AL88,S!$J$9:$AF$10,18,FALSE))</f>
        <v/>
      </c>
      <c r="AQ88" s="469" t="str">
        <f>IF($AL88&gt;S!$O$8,"",VLOOKUP($AL88,S!$J$9:$AF$10,19,FALSE))</f>
        <v/>
      </c>
      <c r="AR88" s="483" t="str">
        <f>IF($AL88&gt;S!$O$8,"",VLOOKUP($AL88,S!$J$9:$AF$10,20,FALSE))</f>
        <v/>
      </c>
      <c r="AS88" s="469" t="str">
        <f>IF($AL88&gt;S!$O$8,"",VLOOKUP($AL88,S!$J$9:$AF$10,22,FALSE))</f>
        <v/>
      </c>
      <c r="AT88" s="469" t="str">
        <f>IF($AL88&gt;S!$O$8,"",VLOOKUP($AL88,S!$J$9:$AF$10,23,FALSE))</f>
        <v/>
      </c>
      <c r="AU88" s="226"/>
    </row>
    <row r="89" spans="2:47" x14ac:dyDescent="0.2">
      <c r="B89" s="476">
        <v>73</v>
      </c>
      <c r="C89" s="469" t="str">
        <f>IF($B89&gt;O!$L$8,"",VLOOKUP($B89,O!$I$9:$AJ$10,4,FALSE))</f>
        <v/>
      </c>
      <c r="D89" s="467" t="str">
        <f>IF($B89&gt;O!$L$8,"",VLOOKUP($B89,O!$I$9:$AJ$10,7,FALSE))</f>
        <v/>
      </c>
      <c r="E89" s="468" t="str">
        <f>IF($D89="","",VLOOKUP(LEFT($D89,LEN($D89)-4),'C'!$P$9:$AP$10,10,FALSE))</f>
        <v/>
      </c>
      <c r="F89" s="469" t="str">
        <f>IF($B89&gt;O!$L$8,"",VLOOKUP($B89,O!$I$9:$AJ$10,17,FALSE))</f>
        <v/>
      </c>
      <c r="G89" s="470">
        <f>IF($B89&gt;O!$L$8,0,VLOOKUP($B89,O!$I$9:$AJ$10,19,FALSE))</f>
        <v>0</v>
      </c>
      <c r="H89" s="469" t="str">
        <f>IF($B89&gt;O!$L$8,"",VLOOKUP($B89,O!$I$9:$AJ$10,20,FALSE))</f>
        <v/>
      </c>
      <c r="I89" s="471">
        <f>IF($B89&gt;O!$L$8,0,VLOOKUP($B89,O!$I$9:$AJ$10,21,FALSE))</f>
        <v>0</v>
      </c>
      <c r="J89" s="470">
        <f t="shared" si="3"/>
        <v>0</v>
      </c>
      <c r="K89" s="469" t="str">
        <f>IF($B89&gt;O!$L$8,"",VLOOKUP($B89,O!$I$9:$AJ$10,27,FALSE))</f>
        <v/>
      </c>
      <c r="L89" s="226"/>
      <c r="N89" s="476">
        <v>73</v>
      </c>
      <c r="O89" s="469" t="str">
        <f>IF($N89&gt;Q!$O$8,"",VLOOKUP($B89,Q!$J$9:$AI$10,6,FALSE))</f>
        <v/>
      </c>
      <c r="P89" s="469" t="str">
        <f>IF($N89&gt;Q!$O$8,"",VLOOKUP($B89,Q!$J$9:$AI$10,13,FALSE))</f>
        <v/>
      </c>
      <c r="Q89" s="469" t="str">
        <f>IF($N89&gt;Q!$O$8,"",VLOOKUP($B89,Q!$J$9:$AI$10,17,FALSE))</f>
        <v/>
      </c>
      <c r="R89" s="470" t="str">
        <f>IF($N89&gt;Q!$O$8,"",VLOOKUP($B89,Q!$J$9:$AI$10,18,FALSE))</f>
        <v/>
      </c>
      <c r="S89" s="469" t="str">
        <f>IF($N89&gt;Q!$O$8,"",VLOOKUP($B89,Q!$J$9:$AI$10,19,FALSE))</f>
        <v/>
      </c>
      <c r="T89" s="471" t="str">
        <f>IF($N89&gt;Q!$O$8,"",VLOOKUP($B89,Q!$J$9:$AI$10,20,FALSE))</f>
        <v/>
      </c>
      <c r="U89" s="470">
        <f t="shared" si="4"/>
        <v>0</v>
      </c>
      <c r="V89" s="481" t="str">
        <f>IF($N89&gt;Q!$O$8,"",VLOOKUP($B89,Q!$J$9:$AI$10,24,FALSE))</f>
        <v/>
      </c>
      <c r="W89" s="481" t="str">
        <f>IF($N89&gt;Q!$O$8,"",VLOOKUP($B89,Q!$J$9:$AI$10,25,FALSE))</f>
        <v/>
      </c>
      <c r="X89" s="226"/>
      <c r="Z89" s="476">
        <v>73</v>
      </c>
      <c r="AA89" s="469" t="str">
        <f>IF($Z89&gt;P!$O$8,"",VLOOKUP($Z89,P!$J$9:$AF$10,6,FALSE))</f>
        <v/>
      </c>
      <c r="AB89" s="469" t="str">
        <f>IF($Z89&gt;P!$O$8,"",VLOOKUP($Z89,P!$J$9:$AF$10,13,FALSE))</f>
        <v/>
      </c>
      <c r="AC89" s="469" t="str">
        <f>IF($Z89&gt;P!$O$8,"",VLOOKUP($Z89,P!$J$9:$AF$10,16,FALSE))</f>
        <v/>
      </c>
      <c r="AD89" s="470" t="str">
        <f>IF($Z89&gt;P!$O$8,"",VLOOKUP($Z89,P!$J$9:$AF$10,17,FALSE))</f>
        <v/>
      </c>
      <c r="AE89" s="469" t="str">
        <f>IF($Z89&gt;P!$O$8,"",VLOOKUP($Z89,P!$J$9:$AF$10,15,FALSE))</f>
        <v/>
      </c>
      <c r="AF89" s="471" t="str">
        <f>IF($Z89&gt;P!$O$8,"",VLOOKUP($Z89,P!$J$9:$AF$10,18,FALSE))</f>
        <v/>
      </c>
      <c r="AG89" s="482">
        <f t="shared" si="5"/>
        <v>0</v>
      </c>
      <c r="AH89" s="469" t="str">
        <f>IF($Z89&gt;P!$O$8,"",VLOOKUP($Z89,P!$J$9:$AF$10,21,FALSE))</f>
        <v/>
      </c>
      <c r="AI89" s="483" t="str">
        <f>IF($Z89&gt;P!$O$8,"",VLOOKUP($Z89,P!$J$9:$AF$10,22,FALSE))</f>
        <v/>
      </c>
      <c r="AJ89" s="226"/>
      <c r="AL89" s="476">
        <v>73</v>
      </c>
      <c r="AM89" s="469" t="str">
        <f>IF($AL89&gt;S!$O$8,"",VLOOKUP($AL89,S!$J$9:$AF$10,6,FALSE))</f>
        <v/>
      </c>
      <c r="AN89" s="469" t="str">
        <f>IF($AL89&gt;S!$O$8,"",VLOOKUP($AL89,S!$J$9:$AF$10,13,FALSE))</f>
        <v/>
      </c>
      <c r="AO89" s="469" t="str">
        <f>IF($AL89&gt;S!$O$8,"",VLOOKUP($AL89,S!$J$9:$AF$10,16,FALSE))</f>
        <v/>
      </c>
      <c r="AP89" s="470" t="str">
        <f>IF($AL89&gt;S!$O$8,"",VLOOKUP($AL89,S!$J$9:$AF$10,18,FALSE))</f>
        <v/>
      </c>
      <c r="AQ89" s="469" t="str">
        <f>IF($AL89&gt;S!$O$8,"",VLOOKUP($AL89,S!$J$9:$AF$10,19,FALSE))</f>
        <v/>
      </c>
      <c r="AR89" s="483" t="str">
        <f>IF($AL89&gt;S!$O$8,"",VLOOKUP($AL89,S!$J$9:$AF$10,20,FALSE))</f>
        <v/>
      </c>
      <c r="AS89" s="469" t="str">
        <f>IF($AL89&gt;S!$O$8,"",VLOOKUP($AL89,S!$J$9:$AF$10,22,FALSE))</f>
        <v/>
      </c>
      <c r="AT89" s="469" t="str">
        <f>IF($AL89&gt;S!$O$8,"",VLOOKUP($AL89,S!$J$9:$AF$10,23,FALSE))</f>
        <v/>
      </c>
      <c r="AU89" s="226"/>
    </row>
    <row r="90" spans="2:47" x14ac:dyDescent="0.2">
      <c r="B90" s="476">
        <v>74</v>
      </c>
      <c r="C90" s="469" t="str">
        <f>IF($B90&gt;O!$L$8,"",VLOOKUP($B90,O!$I$9:$AJ$10,4,FALSE))</f>
        <v/>
      </c>
      <c r="D90" s="467" t="str">
        <f>IF($B90&gt;O!$L$8,"",VLOOKUP($B90,O!$I$9:$AJ$10,7,FALSE))</f>
        <v/>
      </c>
      <c r="E90" s="468" t="str">
        <f>IF($D90="","",VLOOKUP(LEFT($D90,LEN($D90)-4),'C'!$P$9:$AP$10,10,FALSE))</f>
        <v/>
      </c>
      <c r="F90" s="469" t="str">
        <f>IF($B90&gt;O!$L$8,"",VLOOKUP($B90,O!$I$9:$AJ$10,17,FALSE))</f>
        <v/>
      </c>
      <c r="G90" s="470">
        <f>IF($B90&gt;O!$L$8,0,VLOOKUP($B90,O!$I$9:$AJ$10,19,FALSE))</f>
        <v>0</v>
      </c>
      <c r="H90" s="469" t="str">
        <f>IF($B90&gt;O!$L$8,"",VLOOKUP($B90,O!$I$9:$AJ$10,20,FALSE))</f>
        <v/>
      </c>
      <c r="I90" s="471">
        <f>IF($B90&gt;O!$L$8,0,VLOOKUP($B90,O!$I$9:$AJ$10,21,FALSE))</f>
        <v>0</v>
      </c>
      <c r="J90" s="470">
        <f t="shared" si="3"/>
        <v>0</v>
      </c>
      <c r="K90" s="469" t="str">
        <f>IF($B90&gt;O!$L$8,"",VLOOKUP($B90,O!$I$9:$AJ$10,27,FALSE))</f>
        <v/>
      </c>
      <c r="L90" s="226"/>
      <c r="N90" s="476">
        <v>74</v>
      </c>
      <c r="O90" s="469" t="str">
        <f>IF($N90&gt;Q!$O$8,"",VLOOKUP($B90,Q!$J$9:$AI$10,6,FALSE))</f>
        <v/>
      </c>
      <c r="P90" s="469" t="str">
        <f>IF($N90&gt;Q!$O$8,"",VLOOKUP($B90,Q!$J$9:$AI$10,13,FALSE))</f>
        <v/>
      </c>
      <c r="Q90" s="469" t="str">
        <f>IF($N90&gt;Q!$O$8,"",VLOOKUP($B90,Q!$J$9:$AI$10,17,FALSE))</f>
        <v/>
      </c>
      <c r="R90" s="470" t="str">
        <f>IF($N90&gt;Q!$O$8,"",VLOOKUP($B90,Q!$J$9:$AI$10,18,FALSE))</f>
        <v/>
      </c>
      <c r="S90" s="469" t="str">
        <f>IF($N90&gt;Q!$O$8,"",VLOOKUP($B90,Q!$J$9:$AI$10,19,FALSE))</f>
        <v/>
      </c>
      <c r="T90" s="471" t="str">
        <f>IF($N90&gt;Q!$O$8,"",VLOOKUP($B90,Q!$J$9:$AI$10,20,FALSE))</f>
        <v/>
      </c>
      <c r="U90" s="470">
        <f t="shared" si="4"/>
        <v>0</v>
      </c>
      <c r="V90" s="481" t="str">
        <f>IF($N90&gt;Q!$O$8,"",VLOOKUP($B90,Q!$J$9:$AI$10,24,FALSE))</f>
        <v/>
      </c>
      <c r="W90" s="481" t="str">
        <f>IF($N90&gt;Q!$O$8,"",VLOOKUP($B90,Q!$J$9:$AI$10,25,FALSE))</f>
        <v/>
      </c>
      <c r="X90" s="226"/>
      <c r="Z90" s="476">
        <v>74</v>
      </c>
      <c r="AA90" s="469" t="str">
        <f>IF($Z90&gt;P!$O$8,"",VLOOKUP($Z90,P!$J$9:$AF$10,6,FALSE))</f>
        <v/>
      </c>
      <c r="AB90" s="469" t="str">
        <f>IF($Z90&gt;P!$O$8,"",VLOOKUP($Z90,P!$J$9:$AF$10,13,FALSE))</f>
        <v/>
      </c>
      <c r="AC90" s="469" t="str">
        <f>IF($Z90&gt;P!$O$8,"",VLOOKUP($Z90,P!$J$9:$AF$10,16,FALSE))</f>
        <v/>
      </c>
      <c r="AD90" s="470" t="str">
        <f>IF($Z90&gt;P!$O$8,"",VLOOKUP($Z90,P!$J$9:$AF$10,17,FALSE))</f>
        <v/>
      </c>
      <c r="AE90" s="469" t="str">
        <f>IF($Z90&gt;P!$O$8,"",VLOOKUP($Z90,P!$J$9:$AF$10,15,FALSE))</f>
        <v/>
      </c>
      <c r="AF90" s="471" t="str">
        <f>IF($Z90&gt;P!$O$8,"",VLOOKUP($Z90,P!$J$9:$AF$10,18,FALSE))</f>
        <v/>
      </c>
      <c r="AG90" s="482">
        <f t="shared" si="5"/>
        <v>0</v>
      </c>
      <c r="AH90" s="469" t="str">
        <f>IF($Z90&gt;P!$O$8,"",VLOOKUP($Z90,P!$J$9:$AF$10,21,FALSE))</f>
        <v/>
      </c>
      <c r="AI90" s="483" t="str">
        <f>IF($Z90&gt;P!$O$8,"",VLOOKUP($Z90,P!$J$9:$AF$10,22,FALSE))</f>
        <v/>
      </c>
      <c r="AJ90" s="226"/>
      <c r="AL90" s="476">
        <v>74</v>
      </c>
      <c r="AM90" s="469" t="str">
        <f>IF($AL90&gt;S!$O$8,"",VLOOKUP($AL90,S!$J$9:$AF$10,6,FALSE))</f>
        <v/>
      </c>
      <c r="AN90" s="469" t="str">
        <f>IF($AL90&gt;S!$O$8,"",VLOOKUP($AL90,S!$J$9:$AF$10,13,FALSE))</f>
        <v/>
      </c>
      <c r="AO90" s="469" t="str">
        <f>IF($AL90&gt;S!$O$8,"",VLOOKUP($AL90,S!$J$9:$AF$10,16,FALSE))</f>
        <v/>
      </c>
      <c r="AP90" s="470" t="str">
        <f>IF($AL90&gt;S!$O$8,"",VLOOKUP($AL90,S!$J$9:$AF$10,18,FALSE))</f>
        <v/>
      </c>
      <c r="AQ90" s="469" t="str">
        <f>IF($AL90&gt;S!$O$8,"",VLOOKUP($AL90,S!$J$9:$AF$10,19,FALSE))</f>
        <v/>
      </c>
      <c r="AR90" s="483" t="str">
        <f>IF($AL90&gt;S!$O$8,"",VLOOKUP($AL90,S!$J$9:$AF$10,20,FALSE))</f>
        <v/>
      </c>
      <c r="AS90" s="469" t="str">
        <f>IF($AL90&gt;S!$O$8,"",VLOOKUP($AL90,S!$J$9:$AF$10,22,FALSE))</f>
        <v/>
      </c>
      <c r="AT90" s="469" t="str">
        <f>IF($AL90&gt;S!$O$8,"",VLOOKUP($AL90,S!$J$9:$AF$10,23,FALSE))</f>
        <v/>
      </c>
      <c r="AU90" s="226"/>
    </row>
    <row r="91" spans="2:47" x14ac:dyDescent="0.2">
      <c r="B91" s="476">
        <v>75</v>
      </c>
      <c r="C91" s="469" t="str">
        <f>IF($B91&gt;O!$L$8,"",VLOOKUP($B91,O!$I$9:$AJ$10,4,FALSE))</f>
        <v/>
      </c>
      <c r="D91" s="467" t="str">
        <f>IF($B91&gt;O!$L$8,"",VLOOKUP($B91,O!$I$9:$AJ$10,7,FALSE))</f>
        <v/>
      </c>
      <c r="E91" s="468" t="str">
        <f>IF($D91="","",VLOOKUP(LEFT($D91,LEN($D91)-4),'C'!$P$9:$AP$10,10,FALSE))</f>
        <v/>
      </c>
      <c r="F91" s="469" t="str">
        <f>IF($B91&gt;O!$L$8,"",VLOOKUP($B91,O!$I$9:$AJ$10,17,FALSE))</f>
        <v/>
      </c>
      <c r="G91" s="470">
        <f>IF($B91&gt;O!$L$8,0,VLOOKUP($B91,O!$I$9:$AJ$10,19,FALSE))</f>
        <v>0</v>
      </c>
      <c r="H91" s="469" t="str">
        <f>IF($B91&gt;O!$L$8,"",VLOOKUP($B91,O!$I$9:$AJ$10,20,FALSE))</f>
        <v/>
      </c>
      <c r="I91" s="471">
        <f>IF($B91&gt;O!$L$8,0,VLOOKUP($B91,O!$I$9:$AJ$10,21,FALSE))</f>
        <v>0</v>
      </c>
      <c r="J91" s="470">
        <f t="shared" si="3"/>
        <v>0</v>
      </c>
      <c r="K91" s="469" t="str">
        <f>IF($B91&gt;O!$L$8,"",VLOOKUP($B91,O!$I$9:$AJ$10,27,FALSE))</f>
        <v/>
      </c>
      <c r="L91" s="226"/>
      <c r="N91" s="476">
        <v>75</v>
      </c>
      <c r="O91" s="469" t="str">
        <f>IF($N91&gt;Q!$O$8,"",VLOOKUP($B91,Q!$J$9:$AI$10,6,FALSE))</f>
        <v/>
      </c>
      <c r="P91" s="469" t="str">
        <f>IF($N91&gt;Q!$O$8,"",VLOOKUP($B91,Q!$J$9:$AI$10,13,FALSE))</f>
        <v/>
      </c>
      <c r="Q91" s="469" t="str">
        <f>IF($N91&gt;Q!$O$8,"",VLOOKUP($B91,Q!$J$9:$AI$10,17,FALSE))</f>
        <v/>
      </c>
      <c r="R91" s="470" t="str">
        <f>IF($N91&gt;Q!$O$8,"",VLOOKUP($B91,Q!$J$9:$AI$10,18,FALSE))</f>
        <v/>
      </c>
      <c r="S91" s="469" t="str">
        <f>IF($N91&gt;Q!$O$8,"",VLOOKUP($B91,Q!$J$9:$AI$10,19,FALSE))</f>
        <v/>
      </c>
      <c r="T91" s="471" t="str">
        <f>IF($N91&gt;Q!$O$8,"",VLOOKUP($B91,Q!$J$9:$AI$10,20,FALSE))</f>
        <v/>
      </c>
      <c r="U91" s="470">
        <f t="shared" si="4"/>
        <v>0</v>
      </c>
      <c r="V91" s="481" t="str">
        <f>IF($N91&gt;Q!$O$8,"",VLOOKUP($B91,Q!$J$9:$AI$10,24,FALSE))</f>
        <v/>
      </c>
      <c r="W91" s="481" t="str">
        <f>IF($N91&gt;Q!$O$8,"",VLOOKUP($B91,Q!$J$9:$AI$10,25,FALSE))</f>
        <v/>
      </c>
      <c r="X91" s="226"/>
      <c r="Z91" s="476">
        <v>75</v>
      </c>
      <c r="AA91" s="469" t="str">
        <f>IF($Z91&gt;P!$O$8,"",VLOOKUP($Z91,P!$J$9:$AF$10,6,FALSE))</f>
        <v/>
      </c>
      <c r="AB91" s="469" t="str">
        <f>IF($Z91&gt;P!$O$8,"",VLOOKUP($Z91,P!$J$9:$AF$10,13,FALSE))</f>
        <v/>
      </c>
      <c r="AC91" s="469" t="str">
        <f>IF($Z91&gt;P!$O$8,"",VLOOKUP($Z91,P!$J$9:$AF$10,16,FALSE))</f>
        <v/>
      </c>
      <c r="AD91" s="470" t="str">
        <f>IF($Z91&gt;P!$O$8,"",VLOOKUP($Z91,P!$J$9:$AF$10,17,FALSE))</f>
        <v/>
      </c>
      <c r="AE91" s="469" t="str">
        <f>IF($Z91&gt;P!$O$8,"",VLOOKUP($Z91,P!$J$9:$AF$10,15,FALSE))</f>
        <v/>
      </c>
      <c r="AF91" s="471" t="str">
        <f>IF($Z91&gt;P!$O$8,"",VLOOKUP($Z91,P!$J$9:$AF$10,18,FALSE))</f>
        <v/>
      </c>
      <c r="AG91" s="482">
        <f t="shared" si="5"/>
        <v>0</v>
      </c>
      <c r="AH91" s="469" t="str">
        <f>IF($Z91&gt;P!$O$8,"",VLOOKUP($Z91,P!$J$9:$AF$10,21,FALSE))</f>
        <v/>
      </c>
      <c r="AI91" s="483" t="str">
        <f>IF($Z91&gt;P!$O$8,"",VLOOKUP($Z91,P!$J$9:$AF$10,22,FALSE))</f>
        <v/>
      </c>
      <c r="AJ91" s="226"/>
      <c r="AL91" s="476">
        <v>75</v>
      </c>
      <c r="AM91" s="469" t="str">
        <f>IF($AL91&gt;S!$O$8,"",VLOOKUP($AL91,S!$J$9:$AF$10,6,FALSE))</f>
        <v/>
      </c>
      <c r="AN91" s="469" t="str">
        <f>IF($AL91&gt;S!$O$8,"",VLOOKUP($AL91,S!$J$9:$AF$10,13,FALSE))</f>
        <v/>
      </c>
      <c r="AO91" s="469" t="str">
        <f>IF($AL91&gt;S!$O$8,"",VLOOKUP($AL91,S!$J$9:$AF$10,16,FALSE))</f>
        <v/>
      </c>
      <c r="AP91" s="470" t="str">
        <f>IF($AL91&gt;S!$O$8,"",VLOOKUP($AL91,S!$J$9:$AF$10,18,FALSE))</f>
        <v/>
      </c>
      <c r="AQ91" s="469" t="str">
        <f>IF($AL91&gt;S!$O$8,"",VLOOKUP($AL91,S!$J$9:$AF$10,19,FALSE))</f>
        <v/>
      </c>
      <c r="AR91" s="483" t="str">
        <f>IF($AL91&gt;S!$O$8,"",VLOOKUP($AL91,S!$J$9:$AF$10,20,FALSE))</f>
        <v/>
      </c>
      <c r="AS91" s="469" t="str">
        <f>IF($AL91&gt;S!$O$8,"",VLOOKUP($AL91,S!$J$9:$AF$10,22,FALSE))</f>
        <v/>
      </c>
      <c r="AT91" s="469" t="str">
        <f>IF($AL91&gt;S!$O$8,"",VLOOKUP($AL91,S!$J$9:$AF$10,23,FALSE))</f>
        <v/>
      </c>
      <c r="AU91" s="226"/>
    </row>
    <row r="92" spans="2:47" x14ac:dyDescent="0.2">
      <c r="B92" s="476">
        <v>76</v>
      </c>
      <c r="C92" s="469" t="str">
        <f>IF($B92&gt;O!$L$8,"",VLOOKUP($B92,O!$I$9:$AJ$10,4,FALSE))</f>
        <v/>
      </c>
      <c r="D92" s="467" t="str">
        <f>IF($B92&gt;O!$L$8,"",VLOOKUP($B92,O!$I$9:$AJ$10,7,FALSE))</f>
        <v/>
      </c>
      <c r="E92" s="468" t="str">
        <f>IF($D92="","",VLOOKUP(LEFT($D92,LEN($D92)-4),'C'!$P$9:$AP$10,10,FALSE))</f>
        <v/>
      </c>
      <c r="F92" s="469" t="str">
        <f>IF($B92&gt;O!$L$8,"",VLOOKUP($B92,O!$I$9:$AJ$10,17,FALSE))</f>
        <v/>
      </c>
      <c r="G92" s="470">
        <f>IF($B92&gt;O!$L$8,0,VLOOKUP($B92,O!$I$9:$AJ$10,19,FALSE))</f>
        <v>0</v>
      </c>
      <c r="H92" s="469" t="str">
        <f>IF($B92&gt;O!$L$8,"",VLOOKUP($B92,O!$I$9:$AJ$10,20,FALSE))</f>
        <v/>
      </c>
      <c r="I92" s="471">
        <f>IF($B92&gt;O!$L$8,0,VLOOKUP($B92,O!$I$9:$AJ$10,21,FALSE))</f>
        <v>0</v>
      </c>
      <c r="J92" s="470">
        <f t="shared" si="3"/>
        <v>0</v>
      </c>
      <c r="K92" s="469" t="str">
        <f>IF($B92&gt;O!$L$8,"",VLOOKUP($B92,O!$I$9:$AJ$10,27,FALSE))</f>
        <v/>
      </c>
      <c r="L92" s="226"/>
      <c r="N92" s="476">
        <v>76</v>
      </c>
      <c r="O92" s="469" t="str">
        <f>IF($N92&gt;Q!$O$8,"",VLOOKUP($B92,Q!$J$9:$AI$10,6,FALSE))</f>
        <v/>
      </c>
      <c r="P92" s="469" t="str">
        <f>IF($N92&gt;Q!$O$8,"",VLOOKUP($B92,Q!$J$9:$AI$10,13,FALSE))</f>
        <v/>
      </c>
      <c r="Q92" s="469" t="str">
        <f>IF($N92&gt;Q!$O$8,"",VLOOKUP($B92,Q!$J$9:$AI$10,17,FALSE))</f>
        <v/>
      </c>
      <c r="R92" s="470" t="str">
        <f>IF($N92&gt;Q!$O$8,"",VLOOKUP($B92,Q!$J$9:$AI$10,18,FALSE))</f>
        <v/>
      </c>
      <c r="S92" s="469" t="str">
        <f>IF($N92&gt;Q!$O$8,"",VLOOKUP($B92,Q!$J$9:$AI$10,19,FALSE))</f>
        <v/>
      </c>
      <c r="T92" s="471" t="str">
        <f>IF($N92&gt;Q!$O$8,"",VLOOKUP($B92,Q!$J$9:$AI$10,20,FALSE))</f>
        <v/>
      </c>
      <c r="U92" s="470">
        <f t="shared" si="4"/>
        <v>0</v>
      </c>
      <c r="V92" s="481" t="str">
        <f>IF($N92&gt;Q!$O$8,"",VLOOKUP($B92,Q!$J$9:$AI$10,24,FALSE))</f>
        <v/>
      </c>
      <c r="W92" s="481" t="str">
        <f>IF($N92&gt;Q!$O$8,"",VLOOKUP($B92,Q!$J$9:$AI$10,25,FALSE))</f>
        <v/>
      </c>
      <c r="X92" s="226"/>
      <c r="Z92" s="476">
        <v>76</v>
      </c>
      <c r="AA92" s="469" t="str">
        <f>IF($Z92&gt;P!$O$8,"",VLOOKUP($Z92,P!$J$9:$AF$10,6,FALSE))</f>
        <v/>
      </c>
      <c r="AB92" s="469" t="str">
        <f>IF($Z92&gt;P!$O$8,"",VLOOKUP($Z92,P!$J$9:$AF$10,13,FALSE))</f>
        <v/>
      </c>
      <c r="AC92" s="469" t="str">
        <f>IF($Z92&gt;P!$O$8,"",VLOOKUP($Z92,P!$J$9:$AF$10,16,FALSE))</f>
        <v/>
      </c>
      <c r="AD92" s="470" t="str">
        <f>IF($Z92&gt;P!$O$8,"",VLOOKUP($Z92,P!$J$9:$AF$10,17,FALSE))</f>
        <v/>
      </c>
      <c r="AE92" s="469" t="str">
        <f>IF($Z92&gt;P!$O$8,"",VLOOKUP($Z92,P!$J$9:$AF$10,15,FALSE))</f>
        <v/>
      </c>
      <c r="AF92" s="471" t="str">
        <f>IF($Z92&gt;P!$O$8,"",VLOOKUP($Z92,P!$J$9:$AF$10,18,FALSE))</f>
        <v/>
      </c>
      <c r="AG92" s="482">
        <f t="shared" si="5"/>
        <v>0</v>
      </c>
      <c r="AH92" s="469" t="str">
        <f>IF($Z92&gt;P!$O$8,"",VLOOKUP($Z92,P!$J$9:$AF$10,21,FALSE))</f>
        <v/>
      </c>
      <c r="AI92" s="483" t="str">
        <f>IF($Z92&gt;P!$O$8,"",VLOOKUP($Z92,P!$J$9:$AF$10,22,FALSE))</f>
        <v/>
      </c>
      <c r="AJ92" s="226"/>
      <c r="AL92" s="476">
        <v>76</v>
      </c>
      <c r="AM92" s="469" t="str">
        <f>IF($AL92&gt;S!$O$8,"",VLOOKUP($AL92,S!$J$9:$AF$10,6,FALSE))</f>
        <v/>
      </c>
      <c r="AN92" s="469" t="str">
        <f>IF($AL92&gt;S!$O$8,"",VLOOKUP($AL92,S!$J$9:$AF$10,13,FALSE))</f>
        <v/>
      </c>
      <c r="AO92" s="469" t="str">
        <f>IF($AL92&gt;S!$O$8,"",VLOOKUP($AL92,S!$J$9:$AF$10,16,FALSE))</f>
        <v/>
      </c>
      <c r="AP92" s="470" t="str">
        <f>IF($AL92&gt;S!$O$8,"",VLOOKUP($AL92,S!$J$9:$AF$10,18,FALSE))</f>
        <v/>
      </c>
      <c r="AQ92" s="469" t="str">
        <f>IF($AL92&gt;S!$O$8,"",VLOOKUP($AL92,S!$J$9:$AF$10,19,FALSE))</f>
        <v/>
      </c>
      <c r="AR92" s="483" t="str">
        <f>IF($AL92&gt;S!$O$8,"",VLOOKUP($AL92,S!$J$9:$AF$10,20,FALSE))</f>
        <v/>
      </c>
      <c r="AS92" s="469" t="str">
        <f>IF($AL92&gt;S!$O$8,"",VLOOKUP($AL92,S!$J$9:$AF$10,22,FALSE))</f>
        <v/>
      </c>
      <c r="AT92" s="469" t="str">
        <f>IF($AL92&gt;S!$O$8,"",VLOOKUP($AL92,S!$J$9:$AF$10,23,FALSE))</f>
        <v/>
      </c>
      <c r="AU92" s="226"/>
    </row>
    <row r="93" spans="2:47" x14ac:dyDescent="0.2">
      <c r="B93" s="476">
        <v>77</v>
      </c>
      <c r="C93" s="469" t="str">
        <f>IF($B93&gt;O!$L$8,"",VLOOKUP($B93,O!$I$9:$AJ$10,4,FALSE))</f>
        <v/>
      </c>
      <c r="D93" s="467" t="str">
        <f>IF($B93&gt;O!$L$8,"",VLOOKUP($B93,O!$I$9:$AJ$10,7,FALSE))</f>
        <v/>
      </c>
      <c r="E93" s="468" t="str">
        <f>IF($D93="","",VLOOKUP(LEFT($D93,LEN($D93)-4),'C'!$P$9:$AP$10,10,FALSE))</f>
        <v/>
      </c>
      <c r="F93" s="469" t="str">
        <f>IF($B93&gt;O!$L$8,"",VLOOKUP($B93,O!$I$9:$AJ$10,17,FALSE))</f>
        <v/>
      </c>
      <c r="G93" s="470">
        <f>IF($B93&gt;O!$L$8,0,VLOOKUP($B93,O!$I$9:$AJ$10,19,FALSE))</f>
        <v>0</v>
      </c>
      <c r="H93" s="469" t="str">
        <f>IF($B93&gt;O!$L$8,"",VLOOKUP($B93,O!$I$9:$AJ$10,20,FALSE))</f>
        <v/>
      </c>
      <c r="I93" s="471">
        <f>IF($B93&gt;O!$L$8,0,VLOOKUP($B93,O!$I$9:$AJ$10,21,FALSE))</f>
        <v>0</v>
      </c>
      <c r="J93" s="470">
        <f t="shared" si="3"/>
        <v>0</v>
      </c>
      <c r="K93" s="469" t="str">
        <f>IF($B93&gt;O!$L$8,"",VLOOKUP($B93,O!$I$9:$AJ$10,27,FALSE))</f>
        <v/>
      </c>
      <c r="L93" s="226"/>
      <c r="N93" s="476">
        <v>77</v>
      </c>
      <c r="O93" s="469" t="str">
        <f>IF($N93&gt;Q!$O$8,"",VLOOKUP($B93,Q!$J$9:$AI$10,6,FALSE))</f>
        <v/>
      </c>
      <c r="P93" s="469" t="str">
        <f>IF($N93&gt;Q!$O$8,"",VLOOKUP($B93,Q!$J$9:$AI$10,13,FALSE))</f>
        <v/>
      </c>
      <c r="Q93" s="469" t="str">
        <f>IF($N93&gt;Q!$O$8,"",VLOOKUP($B93,Q!$J$9:$AI$10,17,FALSE))</f>
        <v/>
      </c>
      <c r="R93" s="470" t="str">
        <f>IF($N93&gt;Q!$O$8,"",VLOOKUP($B93,Q!$J$9:$AI$10,18,FALSE))</f>
        <v/>
      </c>
      <c r="S93" s="469" t="str">
        <f>IF($N93&gt;Q!$O$8,"",VLOOKUP($B93,Q!$J$9:$AI$10,19,FALSE))</f>
        <v/>
      </c>
      <c r="T93" s="471" t="str">
        <f>IF($N93&gt;Q!$O$8,"",VLOOKUP($B93,Q!$J$9:$AI$10,20,FALSE))</f>
        <v/>
      </c>
      <c r="U93" s="470">
        <f t="shared" si="4"/>
        <v>0</v>
      </c>
      <c r="V93" s="481" t="str">
        <f>IF($N93&gt;Q!$O$8,"",VLOOKUP($B93,Q!$J$9:$AI$10,24,FALSE))</f>
        <v/>
      </c>
      <c r="W93" s="481" t="str">
        <f>IF($N93&gt;Q!$O$8,"",VLOOKUP($B93,Q!$J$9:$AI$10,25,FALSE))</f>
        <v/>
      </c>
      <c r="X93" s="226"/>
      <c r="Z93" s="476">
        <v>77</v>
      </c>
      <c r="AA93" s="469" t="str">
        <f>IF($Z93&gt;P!$O$8,"",VLOOKUP($Z93,P!$J$9:$AF$10,6,FALSE))</f>
        <v/>
      </c>
      <c r="AB93" s="469" t="str">
        <f>IF($Z93&gt;P!$O$8,"",VLOOKUP($Z93,P!$J$9:$AF$10,13,FALSE))</f>
        <v/>
      </c>
      <c r="AC93" s="469" t="str">
        <f>IF($Z93&gt;P!$O$8,"",VLOOKUP($Z93,P!$J$9:$AF$10,16,FALSE))</f>
        <v/>
      </c>
      <c r="AD93" s="470" t="str">
        <f>IF($Z93&gt;P!$O$8,"",VLOOKUP($Z93,P!$J$9:$AF$10,17,FALSE))</f>
        <v/>
      </c>
      <c r="AE93" s="469" t="str">
        <f>IF($Z93&gt;P!$O$8,"",VLOOKUP($Z93,P!$J$9:$AF$10,15,FALSE))</f>
        <v/>
      </c>
      <c r="AF93" s="471" t="str">
        <f>IF($Z93&gt;P!$O$8,"",VLOOKUP($Z93,P!$J$9:$AF$10,18,FALSE))</f>
        <v/>
      </c>
      <c r="AG93" s="482">
        <f t="shared" si="5"/>
        <v>0</v>
      </c>
      <c r="AH93" s="469" t="str">
        <f>IF($Z93&gt;P!$O$8,"",VLOOKUP($Z93,P!$J$9:$AF$10,21,FALSE))</f>
        <v/>
      </c>
      <c r="AI93" s="483" t="str">
        <f>IF($Z93&gt;P!$O$8,"",VLOOKUP($Z93,P!$J$9:$AF$10,22,FALSE))</f>
        <v/>
      </c>
      <c r="AJ93" s="226"/>
      <c r="AL93" s="476">
        <v>77</v>
      </c>
      <c r="AM93" s="469" t="str">
        <f>IF($AL93&gt;S!$O$8,"",VLOOKUP($AL93,S!$J$9:$AF$10,6,FALSE))</f>
        <v/>
      </c>
      <c r="AN93" s="469" t="str">
        <f>IF($AL93&gt;S!$O$8,"",VLOOKUP($AL93,S!$J$9:$AF$10,13,FALSE))</f>
        <v/>
      </c>
      <c r="AO93" s="469" t="str">
        <f>IF($AL93&gt;S!$O$8,"",VLOOKUP($AL93,S!$J$9:$AF$10,16,FALSE))</f>
        <v/>
      </c>
      <c r="AP93" s="470" t="str">
        <f>IF($AL93&gt;S!$O$8,"",VLOOKUP($AL93,S!$J$9:$AF$10,18,FALSE))</f>
        <v/>
      </c>
      <c r="AQ93" s="469" t="str">
        <f>IF($AL93&gt;S!$O$8,"",VLOOKUP($AL93,S!$J$9:$AF$10,19,FALSE))</f>
        <v/>
      </c>
      <c r="AR93" s="483" t="str">
        <f>IF($AL93&gt;S!$O$8,"",VLOOKUP($AL93,S!$J$9:$AF$10,20,FALSE))</f>
        <v/>
      </c>
      <c r="AS93" s="469" t="str">
        <f>IF($AL93&gt;S!$O$8,"",VLOOKUP($AL93,S!$J$9:$AF$10,22,FALSE))</f>
        <v/>
      </c>
      <c r="AT93" s="469" t="str">
        <f>IF($AL93&gt;S!$O$8,"",VLOOKUP($AL93,S!$J$9:$AF$10,23,FALSE))</f>
        <v/>
      </c>
      <c r="AU93" s="226"/>
    </row>
    <row r="94" spans="2:47" x14ac:dyDescent="0.2">
      <c r="B94" s="476">
        <v>78</v>
      </c>
      <c r="C94" s="469" t="str">
        <f>IF($B94&gt;O!$L$8,"",VLOOKUP($B94,O!$I$9:$AJ$10,4,FALSE))</f>
        <v/>
      </c>
      <c r="D94" s="467" t="str">
        <f>IF($B94&gt;O!$L$8,"",VLOOKUP($B94,O!$I$9:$AJ$10,7,FALSE))</f>
        <v/>
      </c>
      <c r="E94" s="468" t="str">
        <f>IF($D94="","",VLOOKUP(LEFT($D94,LEN($D94)-4),'C'!$P$9:$AP$10,10,FALSE))</f>
        <v/>
      </c>
      <c r="F94" s="469" t="str">
        <f>IF($B94&gt;O!$L$8,"",VLOOKUP($B94,O!$I$9:$AJ$10,17,FALSE))</f>
        <v/>
      </c>
      <c r="G94" s="470">
        <f>IF($B94&gt;O!$L$8,0,VLOOKUP($B94,O!$I$9:$AJ$10,19,FALSE))</f>
        <v>0</v>
      </c>
      <c r="H94" s="469" t="str">
        <f>IF($B94&gt;O!$L$8,"",VLOOKUP($B94,O!$I$9:$AJ$10,20,FALSE))</f>
        <v/>
      </c>
      <c r="I94" s="471">
        <f>IF($B94&gt;O!$L$8,0,VLOOKUP($B94,O!$I$9:$AJ$10,21,FALSE))</f>
        <v>0</v>
      </c>
      <c r="J94" s="470">
        <f t="shared" si="3"/>
        <v>0</v>
      </c>
      <c r="K94" s="469" t="str">
        <f>IF($B94&gt;O!$L$8,"",VLOOKUP($B94,O!$I$9:$AJ$10,27,FALSE))</f>
        <v/>
      </c>
      <c r="L94" s="226"/>
      <c r="N94" s="476">
        <v>78</v>
      </c>
      <c r="O94" s="469" t="str">
        <f>IF($N94&gt;Q!$O$8,"",VLOOKUP($B94,Q!$J$9:$AI$10,6,FALSE))</f>
        <v/>
      </c>
      <c r="P94" s="469" t="str">
        <f>IF($N94&gt;Q!$O$8,"",VLOOKUP($B94,Q!$J$9:$AI$10,13,FALSE))</f>
        <v/>
      </c>
      <c r="Q94" s="469" t="str">
        <f>IF($N94&gt;Q!$O$8,"",VLOOKUP($B94,Q!$J$9:$AI$10,17,FALSE))</f>
        <v/>
      </c>
      <c r="R94" s="470" t="str">
        <f>IF($N94&gt;Q!$O$8,"",VLOOKUP($B94,Q!$J$9:$AI$10,18,FALSE))</f>
        <v/>
      </c>
      <c r="S94" s="469" t="str">
        <f>IF($N94&gt;Q!$O$8,"",VLOOKUP($B94,Q!$J$9:$AI$10,19,FALSE))</f>
        <v/>
      </c>
      <c r="T94" s="471" t="str">
        <f>IF($N94&gt;Q!$O$8,"",VLOOKUP($B94,Q!$J$9:$AI$10,20,FALSE))</f>
        <v/>
      </c>
      <c r="U94" s="470">
        <f t="shared" si="4"/>
        <v>0</v>
      </c>
      <c r="V94" s="481" t="str">
        <f>IF($N94&gt;Q!$O$8,"",VLOOKUP($B94,Q!$J$9:$AI$10,24,FALSE))</f>
        <v/>
      </c>
      <c r="W94" s="481" t="str">
        <f>IF($N94&gt;Q!$O$8,"",VLOOKUP($B94,Q!$J$9:$AI$10,25,FALSE))</f>
        <v/>
      </c>
      <c r="X94" s="226"/>
      <c r="Z94" s="476">
        <v>78</v>
      </c>
      <c r="AA94" s="469" t="str">
        <f>IF($Z94&gt;P!$O$8,"",VLOOKUP($Z94,P!$J$9:$AF$10,6,FALSE))</f>
        <v/>
      </c>
      <c r="AB94" s="469" t="str">
        <f>IF($Z94&gt;P!$O$8,"",VLOOKUP($Z94,P!$J$9:$AF$10,13,FALSE))</f>
        <v/>
      </c>
      <c r="AC94" s="469" t="str">
        <f>IF($Z94&gt;P!$O$8,"",VLOOKUP($Z94,P!$J$9:$AF$10,16,FALSE))</f>
        <v/>
      </c>
      <c r="AD94" s="470" t="str">
        <f>IF($Z94&gt;P!$O$8,"",VLOOKUP($Z94,P!$J$9:$AF$10,17,FALSE))</f>
        <v/>
      </c>
      <c r="AE94" s="469" t="str">
        <f>IF($Z94&gt;P!$O$8,"",VLOOKUP($Z94,P!$J$9:$AF$10,15,FALSE))</f>
        <v/>
      </c>
      <c r="AF94" s="471" t="str">
        <f>IF($Z94&gt;P!$O$8,"",VLOOKUP($Z94,P!$J$9:$AF$10,18,FALSE))</f>
        <v/>
      </c>
      <c r="AG94" s="482">
        <f t="shared" si="5"/>
        <v>0</v>
      </c>
      <c r="AH94" s="469" t="str">
        <f>IF($Z94&gt;P!$O$8,"",VLOOKUP($Z94,P!$J$9:$AF$10,21,FALSE))</f>
        <v/>
      </c>
      <c r="AI94" s="483" t="str">
        <f>IF($Z94&gt;P!$O$8,"",VLOOKUP($Z94,P!$J$9:$AF$10,22,FALSE))</f>
        <v/>
      </c>
      <c r="AJ94" s="226"/>
      <c r="AL94" s="476">
        <v>78</v>
      </c>
      <c r="AM94" s="469" t="str">
        <f>IF($AL94&gt;S!$O$8,"",VLOOKUP($AL94,S!$J$9:$AF$10,6,FALSE))</f>
        <v/>
      </c>
      <c r="AN94" s="469" t="str">
        <f>IF($AL94&gt;S!$O$8,"",VLOOKUP($AL94,S!$J$9:$AF$10,13,FALSE))</f>
        <v/>
      </c>
      <c r="AO94" s="469" t="str">
        <f>IF($AL94&gt;S!$O$8,"",VLOOKUP($AL94,S!$J$9:$AF$10,16,FALSE))</f>
        <v/>
      </c>
      <c r="AP94" s="470" t="str">
        <f>IF($AL94&gt;S!$O$8,"",VLOOKUP($AL94,S!$J$9:$AF$10,18,FALSE))</f>
        <v/>
      </c>
      <c r="AQ94" s="469" t="str">
        <f>IF($AL94&gt;S!$O$8,"",VLOOKUP($AL94,S!$J$9:$AF$10,19,FALSE))</f>
        <v/>
      </c>
      <c r="AR94" s="483" t="str">
        <f>IF($AL94&gt;S!$O$8,"",VLOOKUP($AL94,S!$J$9:$AF$10,20,FALSE))</f>
        <v/>
      </c>
      <c r="AS94" s="469" t="str">
        <f>IF($AL94&gt;S!$O$8,"",VLOOKUP($AL94,S!$J$9:$AF$10,22,FALSE))</f>
        <v/>
      </c>
      <c r="AT94" s="469" t="str">
        <f>IF($AL94&gt;S!$O$8,"",VLOOKUP($AL94,S!$J$9:$AF$10,23,FALSE))</f>
        <v/>
      </c>
      <c r="AU94" s="226"/>
    </row>
    <row r="95" spans="2:47" x14ac:dyDescent="0.2">
      <c r="B95" s="476">
        <v>79</v>
      </c>
      <c r="C95" s="469" t="str">
        <f>IF($B95&gt;O!$L$8,"",VLOOKUP($B95,O!$I$9:$AJ$10,4,FALSE))</f>
        <v/>
      </c>
      <c r="D95" s="467" t="str">
        <f>IF($B95&gt;O!$L$8,"",VLOOKUP($B95,O!$I$9:$AJ$10,7,FALSE))</f>
        <v/>
      </c>
      <c r="E95" s="468" t="str">
        <f>IF($D95="","",VLOOKUP(LEFT($D95,LEN($D95)-4),'C'!$P$9:$AP$10,10,FALSE))</f>
        <v/>
      </c>
      <c r="F95" s="469" t="str">
        <f>IF($B95&gt;O!$L$8,"",VLOOKUP($B95,O!$I$9:$AJ$10,17,FALSE))</f>
        <v/>
      </c>
      <c r="G95" s="470">
        <f>IF($B95&gt;O!$L$8,0,VLOOKUP($B95,O!$I$9:$AJ$10,19,FALSE))</f>
        <v>0</v>
      </c>
      <c r="H95" s="469" t="str">
        <f>IF($B95&gt;O!$L$8,"",VLOOKUP($B95,O!$I$9:$AJ$10,20,FALSE))</f>
        <v/>
      </c>
      <c r="I95" s="471">
        <f>IF($B95&gt;O!$L$8,0,VLOOKUP($B95,O!$I$9:$AJ$10,21,FALSE))</f>
        <v>0</v>
      </c>
      <c r="J95" s="470">
        <f t="shared" si="3"/>
        <v>0</v>
      </c>
      <c r="K95" s="469" t="str">
        <f>IF($B95&gt;O!$L$8,"",VLOOKUP($B95,O!$I$9:$AJ$10,27,FALSE))</f>
        <v/>
      </c>
      <c r="L95" s="226"/>
      <c r="N95" s="476">
        <v>79</v>
      </c>
      <c r="O95" s="469" t="str">
        <f>IF($N95&gt;Q!$O$8,"",VLOOKUP($B95,Q!$J$9:$AI$10,6,FALSE))</f>
        <v/>
      </c>
      <c r="P95" s="469" t="str">
        <f>IF($N95&gt;Q!$O$8,"",VLOOKUP($B95,Q!$J$9:$AI$10,13,FALSE))</f>
        <v/>
      </c>
      <c r="Q95" s="469" t="str">
        <f>IF($N95&gt;Q!$O$8,"",VLOOKUP($B95,Q!$J$9:$AI$10,17,FALSE))</f>
        <v/>
      </c>
      <c r="R95" s="470" t="str">
        <f>IF($N95&gt;Q!$O$8,"",VLOOKUP($B95,Q!$J$9:$AI$10,18,FALSE))</f>
        <v/>
      </c>
      <c r="S95" s="469" t="str">
        <f>IF($N95&gt;Q!$O$8,"",VLOOKUP($B95,Q!$J$9:$AI$10,19,FALSE))</f>
        <v/>
      </c>
      <c r="T95" s="471" t="str">
        <f>IF($N95&gt;Q!$O$8,"",VLOOKUP($B95,Q!$J$9:$AI$10,20,FALSE))</f>
        <v/>
      </c>
      <c r="U95" s="470">
        <f t="shared" si="4"/>
        <v>0</v>
      </c>
      <c r="V95" s="481" t="str">
        <f>IF($N95&gt;Q!$O$8,"",VLOOKUP($B95,Q!$J$9:$AI$10,24,FALSE))</f>
        <v/>
      </c>
      <c r="W95" s="481" t="str">
        <f>IF($N95&gt;Q!$O$8,"",VLOOKUP($B95,Q!$J$9:$AI$10,25,FALSE))</f>
        <v/>
      </c>
      <c r="X95" s="226"/>
      <c r="Z95" s="476">
        <v>79</v>
      </c>
      <c r="AA95" s="469" t="str">
        <f>IF($Z95&gt;P!$O$8,"",VLOOKUP($Z95,P!$J$9:$AF$10,6,FALSE))</f>
        <v/>
      </c>
      <c r="AB95" s="469" t="str">
        <f>IF($Z95&gt;P!$O$8,"",VLOOKUP($Z95,P!$J$9:$AF$10,13,FALSE))</f>
        <v/>
      </c>
      <c r="AC95" s="469" t="str">
        <f>IF($Z95&gt;P!$O$8,"",VLOOKUP($Z95,P!$J$9:$AF$10,16,FALSE))</f>
        <v/>
      </c>
      <c r="AD95" s="470" t="str">
        <f>IF($Z95&gt;P!$O$8,"",VLOOKUP($Z95,P!$J$9:$AF$10,17,FALSE))</f>
        <v/>
      </c>
      <c r="AE95" s="469" t="str">
        <f>IF($Z95&gt;P!$O$8,"",VLOOKUP($Z95,P!$J$9:$AF$10,15,FALSE))</f>
        <v/>
      </c>
      <c r="AF95" s="471" t="str">
        <f>IF($Z95&gt;P!$O$8,"",VLOOKUP($Z95,P!$J$9:$AF$10,18,FALSE))</f>
        <v/>
      </c>
      <c r="AG95" s="482">
        <f t="shared" si="5"/>
        <v>0</v>
      </c>
      <c r="AH95" s="469" t="str">
        <f>IF($Z95&gt;P!$O$8,"",VLOOKUP($Z95,P!$J$9:$AF$10,21,FALSE))</f>
        <v/>
      </c>
      <c r="AI95" s="483" t="str">
        <f>IF($Z95&gt;P!$O$8,"",VLOOKUP($Z95,P!$J$9:$AF$10,22,FALSE))</f>
        <v/>
      </c>
      <c r="AJ95" s="226"/>
      <c r="AL95" s="476">
        <v>79</v>
      </c>
      <c r="AM95" s="469" t="str">
        <f>IF($AL95&gt;S!$O$8,"",VLOOKUP($AL95,S!$J$9:$AF$10,6,FALSE))</f>
        <v/>
      </c>
      <c r="AN95" s="469" t="str">
        <f>IF($AL95&gt;S!$O$8,"",VLOOKUP($AL95,S!$J$9:$AF$10,13,FALSE))</f>
        <v/>
      </c>
      <c r="AO95" s="469" t="str">
        <f>IF($AL95&gt;S!$O$8,"",VLOOKUP($AL95,S!$J$9:$AF$10,16,FALSE))</f>
        <v/>
      </c>
      <c r="AP95" s="470" t="str">
        <f>IF($AL95&gt;S!$O$8,"",VLOOKUP($AL95,S!$J$9:$AF$10,18,FALSE))</f>
        <v/>
      </c>
      <c r="AQ95" s="469" t="str">
        <f>IF($AL95&gt;S!$O$8,"",VLOOKUP($AL95,S!$J$9:$AF$10,19,FALSE))</f>
        <v/>
      </c>
      <c r="AR95" s="483" t="str">
        <f>IF($AL95&gt;S!$O$8,"",VLOOKUP($AL95,S!$J$9:$AF$10,20,FALSE))</f>
        <v/>
      </c>
      <c r="AS95" s="469" t="str">
        <f>IF($AL95&gt;S!$O$8,"",VLOOKUP($AL95,S!$J$9:$AF$10,22,FALSE))</f>
        <v/>
      </c>
      <c r="AT95" s="469" t="str">
        <f>IF($AL95&gt;S!$O$8,"",VLOOKUP($AL95,S!$J$9:$AF$10,23,FALSE))</f>
        <v/>
      </c>
      <c r="AU95" s="226"/>
    </row>
    <row r="96" spans="2:47" x14ac:dyDescent="0.2">
      <c r="B96" s="476">
        <v>80</v>
      </c>
      <c r="C96" s="469" t="str">
        <f>IF($B96&gt;O!$L$8,"",VLOOKUP($B96,O!$I$9:$AJ$10,4,FALSE))</f>
        <v/>
      </c>
      <c r="D96" s="467" t="str">
        <f>IF($B96&gt;O!$L$8,"",VLOOKUP($B96,O!$I$9:$AJ$10,7,FALSE))</f>
        <v/>
      </c>
      <c r="E96" s="468" t="str">
        <f>IF($D96="","",VLOOKUP(LEFT($D96,LEN($D96)-4),'C'!$P$9:$AP$10,10,FALSE))</f>
        <v/>
      </c>
      <c r="F96" s="469" t="str">
        <f>IF($B96&gt;O!$L$8,"",VLOOKUP($B96,O!$I$9:$AJ$10,17,FALSE))</f>
        <v/>
      </c>
      <c r="G96" s="470">
        <f>IF($B96&gt;O!$L$8,0,VLOOKUP($B96,O!$I$9:$AJ$10,19,FALSE))</f>
        <v>0</v>
      </c>
      <c r="H96" s="469" t="str">
        <f>IF($B96&gt;O!$L$8,"",VLOOKUP($B96,O!$I$9:$AJ$10,20,FALSE))</f>
        <v/>
      </c>
      <c r="I96" s="471">
        <f>IF($B96&gt;O!$L$8,0,VLOOKUP($B96,O!$I$9:$AJ$10,21,FALSE))</f>
        <v>0</v>
      </c>
      <c r="J96" s="470">
        <f t="shared" si="3"/>
        <v>0</v>
      </c>
      <c r="K96" s="469" t="str">
        <f>IF($B96&gt;O!$L$8,"",VLOOKUP($B96,O!$I$9:$AJ$10,27,FALSE))</f>
        <v/>
      </c>
      <c r="L96" s="226"/>
      <c r="N96" s="476">
        <v>80</v>
      </c>
      <c r="O96" s="469" t="str">
        <f>IF($N96&gt;Q!$O$8,"",VLOOKUP($B96,Q!$J$9:$AI$10,6,FALSE))</f>
        <v/>
      </c>
      <c r="P96" s="469" t="str">
        <f>IF($N96&gt;Q!$O$8,"",VLOOKUP($B96,Q!$J$9:$AI$10,13,FALSE))</f>
        <v/>
      </c>
      <c r="Q96" s="469" t="str">
        <f>IF($N96&gt;Q!$O$8,"",VLOOKUP($B96,Q!$J$9:$AI$10,17,FALSE))</f>
        <v/>
      </c>
      <c r="R96" s="470" t="str">
        <f>IF($N96&gt;Q!$O$8,"",VLOOKUP($B96,Q!$J$9:$AI$10,18,FALSE))</f>
        <v/>
      </c>
      <c r="S96" s="469" t="str">
        <f>IF($N96&gt;Q!$O$8,"",VLOOKUP($B96,Q!$J$9:$AI$10,19,FALSE))</f>
        <v/>
      </c>
      <c r="T96" s="471" t="str">
        <f>IF($N96&gt;Q!$O$8,"",VLOOKUP($B96,Q!$J$9:$AI$10,20,FALSE))</f>
        <v/>
      </c>
      <c r="U96" s="470">
        <f t="shared" si="4"/>
        <v>0</v>
      </c>
      <c r="V96" s="481" t="str">
        <f>IF($N96&gt;Q!$O$8,"",VLOOKUP($B96,Q!$J$9:$AI$10,24,FALSE))</f>
        <v/>
      </c>
      <c r="W96" s="481" t="str">
        <f>IF($N96&gt;Q!$O$8,"",VLOOKUP($B96,Q!$J$9:$AI$10,25,FALSE))</f>
        <v/>
      </c>
      <c r="X96" s="226"/>
      <c r="Z96" s="476">
        <v>80</v>
      </c>
      <c r="AA96" s="469" t="str">
        <f>IF($Z96&gt;P!$O$8,"",VLOOKUP($Z96,P!$J$9:$AF$10,6,FALSE))</f>
        <v/>
      </c>
      <c r="AB96" s="469" t="str">
        <f>IF($Z96&gt;P!$O$8,"",VLOOKUP($Z96,P!$J$9:$AF$10,13,FALSE))</f>
        <v/>
      </c>
      <c r="AC96" s="469" t="str">
        <f>IF($Z96&gt;P!$O$8,"",VLOOKUP($Z96,P!$J$9:$AF$10,16,FALSE))</f>
        <v/>
      </c>
      <c r="AD96" s="470" t="str">
        <f>IF($Z96&gt;P!$O$8,"",VLOOKUP($Z96,P!$J$9:$AF$10,17,FALSE))</f>
        <v/>
      </c>
      <c r="AE96" s="469" t="str">
        <f>IF($Z96&gt;P!$O$8,"",VLOOKUP($Z96,P!$J$9:$AF$10,15,FALSE))</f>
        <v/>
      </c>
      <c r="AF96" s="471" t="str">
        <f>IF($Z96&gt;P!$O$8,"",VLOOKUP($Z96,P!$J$9:$AF$10,18,FALSE))</f>
        <v/>
      </c>
      <c r="AG96" s="482">
        <f t="shared" si="5"/>
        <v>0</v>
      </c>
      <c r="AH96" s="469" t="str">
        <f>IF($Z96&gt;P!$O$8,"",VLOOKUP($Z96,P!$J$9:$AF$10,21,FALSE))</f>
        <v/>
      </c>
      <c r="AI96" s="483" t="str">
        <f>IF($Z96&gt;P!$O$8,"",VLOOKUP($Z96,P!$J$9:$AF$10,22,FALSE))</f>
        <v/>
      </c>
      <c r="AJ96" s="226"/>
      <c r="AL96" s="476">
        <v>80</v>
      </c>
      <c r="AM96" s="469" t="str">
        <f>IF($AL96&gt;S!$O$8,"",VLOOKUP($AL96,S!$J$9:$AF$10,6,FALSE))</f>
        <v/>
      </c>
      <c r="AN96" s="469" t="str">
        <f>IF($AL96&gt;S!$O$8,"",VLOOKUP($AL96,S!$J$9:$AF$10,13,FALSE))</f>
        <v/>
      </c>
      <c r="AO96" s="469" t="str">
        <f>IF($AL96&gt;S!$O$8,"",VLOOKUP($AL96,S!$J$9:$AF$10,16,FALSE))</f>
        <v/>
      </c>
      <c r="AP96" s="470" t="str">
        <f>IF($AL96&gt;S!$O$8,"",VLOOKUP($AL96,S!$J$9:$AF$10,18,FALSE))</f>
        <v/>
      </c>
      <c r="AQ96" s="469" t="str">
        <f>IF($AL96&gt;S!$O$8,"",VLOOKUP($AL96,S!$J$9:$AF$10,19,FALSE))</f>
        <v/>
      </c>
      <c r="AR96" s="483" t="str">
        <f>IF($AL96&gt;S!$O$8,"",VLOOKUP($AL96,S!$J$9:$AF$10,20,FALSE))</f>
        <v/>
      </c>
      <c r="AS96" s="469" t="str">
        <f>IF($AL96&gt;S!$O$8,"",VLOOKUP($AL96,S!$J$9:$AF$10,22,FALSE))</f>
        <v/>
      </c>
      <c r="AT96" s="469" t="str">
        <f>IF($AL96&gt;S!$O$8,"",VLOOKUP($AL96,S!$J$9:$AF$10,23,FALSE))</f>
        <v/>
      </c>
      <c r="AU96" s="226"/>
    </row>
    <row r="97" spans="2:47" x14ac:dyDescent="0.2">
      <c r="B97" s="476">
        <v>81</v>
      </c>
      <c r="C97" s="469" t="str">
        <f>IF($B97&gt;O!$L$8,"",VLOOKUP($B97,O!$I$9:$AJ$10,4,FALSE))</f>
        <v/>
      </c>
      <c r="D97" s="467" t="str">
        <f>IF($B97&gt;O!$L$8,"",VLOOKUP($B97,O!$I$9:$AJ$10,7,FALSE))</f>
        <v/>
      </c>
      <c r="E97" s="468" t="str">
        <f>IF($D97="","",VLOOKUP(LEFT($D97,LEN($D97)-4),'C'!$P$9:$AP$10,10,FALSE))</f>
        <v/>
      </c>
      <c r="F97" s="469" t="str">
        <f>IF($B97&gt;O!$L$8,"",VLOOKUP($B97,O!$I$9:$AJ$10,17,FALSE))</f>
        <v/>
      </c>
      <c r="G97" s="470">
        <f>IF($B97&gt;O!$L$8,0,VLOOKUP($B97,O!$I$9:$AJ$10,19,FALSE))</f>
        <v>0</v>
      </c>
      <c r="H97" s="469" t="str">
        <f>IF($B97&gt;O!$L$8,"",VLOOKUP($B97,O!$I$9:$AJ$10,20,FALSE))</f>
        <v/>
      </c>
      <c r="I97" s="471">
        <f>IF($B97&gt;O!$L$8,0,VLOOKUP($B97,O!$I$9:$AJ$10,21,FALSE))</f>
        <v>0</v>
      </c>
      <c r="J97" s="470">
        <f t="shared" si="3"/>
        <v>0</v>
      </c>
      <c r="K97" s="469" t="str">
        <f>IF($B97&gt;O!$L$8,"",VLOOKUP($B97,O!$I$9:$AJ$10,27,FALSE))</f>
        <v/>
      </c>
      <c r="L97" s="226"/>
      <c r="N97" s="476">
        <v>81</v>
      </c>
      <c r="O97" s="469" t="str">
        <f>IF($N97&gt;Q!$O$8,"",VLOOKUP($B97,Q!$J$9:$AI$10,6,FALSE))</f>
        <v/>
      </c>
      <c r="P97" s="469" t="str">
        <f>IF($N97&gt;Q!$O$8,"",VLOOKUP($B97,Q!$J$9:$AI$10,13,FALSE))</f>
        <v/>
      </c>
      <c r="Q97" s="469" t="str">
        <f>IF($N97&gt;Q!$O$8,"",VLOOKUP($B97,Q!$J$9:$AI$10,17,FALSE))</f>
        <v/>
      </c>
      <c r="R97" s="470" t="str">
        <f>IF($N97&gt;Q!$O$8,"",VLOOKUP($B97,Q!$J$9:$AI$10,18,FALSE))</f>
        <v/>
      </c>
      <c r="S97" s="469" t="str">
        <f>IF($N97&gt;Q!$O$8,"",VLOOKUP($B97,Q!$J$9:$AI$10,19,FALSE))</f>
        <v/>
      </c>
      <c r="T97" s="471" t="str">
        <f>IF($N97&gt;Q!$O$8,"",VLOOKUP($B97,Q!$J$9:$AI$10,20,FALSE))</f>
        <v/>
      </c>
      <c r="U97" s="470">
        <f t="shared" si="4"/>
        <v>0</v>
      </c>
      <c r="V97" s="481" t="str">
        <f>IF($N97&gt;Q!$O$8,"",VLOOKUP($B97,Q!$J$9:$AI$10,24,FALSE))</f>
        <v/>
      </c>
      <c r="W97" s="481" t="str">
        <f>IF($N97&gt;Q!$O$8,"",VLOOKUP($B97,Q!$J$9:$AI$10,25,FALSE))</f>
        <v/>
      </c>
      <c r="X97" s="226"/>
      <c r="Z97" s="476">
        <v>81</v>
      </c>
      <c r="AA97" s="469" t="str">
        <f>IF($Z97&gt;P!$O$8,"",VLOOKUP($Z97,P!$J$9:$AF$10,6,FALSE))</f>
        <v/>
      </c>
      <c r="AB97" s="469" t="str">
        <f>IF($Z97&gt;P!$O$8,"",VLOOKUP($Z97,P!$J$9:$AF$10,13,FALSE))</f>
        <v/>
      </c>
      <c r="AC97" s="469" t="str">
        <f>IF($Z97&gt;P!$O$8,"",VLOOKUP($Z97,P!$J$9:$AF$10,16,FALSE))</f>
        <v/>
      </c>
      <c r="AD97" s="470" t="str">
        <f>IF($Z97&gt;P!$O$8,"",VLOOKUP($Z97,P!$J$9:$AF$10,17,FALSE))</f>
        <v/>
      </c>
      <c r="AE97" s="469" t="str">
        <f>IF($Z97&gt;P!$O$8,"",VLOOKUP($Z97,P!$J$9:$AF$10,15,FALSE))</f>
        <v/>
      </c>
      <c r="AF97" s="471" t="str">
        <f>IF($Z97&gt;P!$O$8,"",VLOOKUP($Z97,P!$J$9:$AF$10,18,FALSE))</f>
        <v/>
      </c>
      <c r="AG97" s="482">
        <f t="shared" si="5"/>
        <v>0</v>
      </c>
      <c r="AH97" s="469" t="str">
        <f>IF($Z97&gt;P!$O$8,"",VLOOKUP($Z97,P!$J$9:$AF$10,21,FALSE))</f>
        <v/>
      </c>
      <c r="AI97" s="483" t="str">
        <f>IF($Z97&gt;P!$O$8,"",VLOOKUP($Z97,P!$J$9:$AF$10,22,FALSE))</f>
        <v/>
      </c>
      <c r="AJ97" s="226"/>
      <c r="AL97" s="476">
        <v>81</v>
      </c>
      <c r="AM97" s="469" t="str">
        <f>IF($AL97&gt;S!$O$8,"",VLOOKUP($AL97,S!$J$9:$AF$10,6,FALSE))</f>
        <v/>
      </c>
      <c r="AN97" s="469" t="str">
        <f>IF($AL97&gt;S!$O$8,"",VLOOKUP($AL97,S!$J$9:$AF$10,13,FALSE))</f>
        <v/>
      </c>
      <c r="AO97" s="469" t="str">
        <f>IF($AL97&gt;S!$O$8,"",VLOOKUP($AL97,S!$J$9:$AF$10,16,FALSE))</f>
        <v/>
      </c>
      <c r="AP97" s="470" t="str">
        <f>IF($AL97&gt;S!$O$8,"",VLOOKUP($AL97,S!$J$9:$AF$10,18,FALSE))</f>
        <v/>
      </c>
      <c r="AQ97" s="469" t="str">
        <f>IF($AL97&gt;S!$O$8,"",VLOOKUP($AL97,S!$J$9:$AF$10,19,FALSE))</f>
        <v/>
      </c>
      <c r="AR97" s="483" t="str">
        <f>IF($AL97&gt;S!$O$8,"",VLOOKUP($AL97,S!$J$9:$AF$10,20,FALSE))</f>
        <v/>
      </c>
      <c r="AS97" s="469" t="str">
        <f>IF($AL97&gt;S!$O$8,"",VLOOKUP($AL97,S!$J$9:$AF$10,22,FALSE))</f>
        <v/>
      </c>
      <c r="AT97" s="469" t="str">
        <f>IF($AL97&gt;S!$O$8,"",VLOOKUP($AL97,S!$J$9:$AF$10,23,FALSE))</f>
        <v/>
      </c>
      <c r="AU97" s="226"/>
    </row>
    <row r="98" spans="2:47" x14ac:dyDescent="0.2">
      <c r="B98" s="476">
        <v>82</v>
      </c>
      <c r="C98" s="469" t="str">
        <f>IF($B98&gt;O!$L$8,"",VLOOKUP($B98,O!$I$9:$AJ$10,4,FALSE))</f>
        <v/>
      </c>
      <c r="D98" s="467" t="str">
        <f>IF($B98&gt;O!$L$8,"",VLOOKUP($B98,O!$I$9:$AJ$10,7,FALSE))</f>
        <v/>
      </c>
      <c r="E98" s="468" t="str">
        <f>IF($D98="","",VLOOKUP(LEFT($D98,LEN($D98)-4),'C'!$P$9:$AP$10,10,FALSE))</f>
        <v/>
      </c>
      <c r="F98" s="469" t="str">
        <f>IF($B98&gt;O!$L$8,"",VLOOKUP($B98,O!$I$9:$AJ$10,17,FALSE))</f>
        <v/>
      </c>
      <c r="G98" s="470">
        <f>IF($B98&gt;O!$L$8,0,VLOOKUP($B98,O!$I$9:$AJ$10,19,FALSE))</f>
        <v>0</v>
      </c>
      <c r="H98" s="469" t="str">
        <f>IF($B98&gt;O!$L$8,"",VLOOKUP($B98,O!$I$9:$AJ$10,20,FALSE))</f>
        <v/>
      </c>
      <c r="I98" s="471">
        <f>IF($B98&gt;O!$L$8,0,VLOOKUP($B98,O!$I$9:$AJ$10,21,FALSE))</f>
        <v>0</v>
      </c>
      <c r="J98" s="470">
        <f t="shared" si="3"/>
        <v>0</v>
      </c>
      <c r="K98" s="469" t="str">
        <f>IF($B98&gt;O!$L$8,"",VLOOKUP($B98,O!$I$9:$AJ$10,27,FALSE))</f>
        <v/>
      </c>
      <c r="L98" s="226"/>
      <c r="N98" s="476">
        <v>82</v>
      </c>
      <c r="O98" s="469" t="str">
        <f>IF($N98&gt;Q!$O$8,"",VLOOKUP($B98,Q!$J$9:$AI$10,6,FALSE))</f>
        <v/>
      </c>
      <c r="P98" s="469" t="str">
        <f>IF($N98&gt;Q!$O$8,"",VLOOKUP($B98,Q!$J$9:$AI$10,13,FALSE))</f>
        <v/>
      </c>
      <c r="Q98" s="469" t="str">
        <f>IF($N98&gt;Q!$O$8,"",VLOOKUP($B98,Q!$J$9:$AI$10,17,FALSE))</f>
        <v/>
      </c>
      <c r="R98" s="470" t="str">
        <f>IF($N98&gt;Q!$O$8,"",VLOOKUP($B98,Q!$J$9:$AI$10,18,FALSE))</f>
        <v/>
      </c>
      <c r="S98" s="469" t="str">
        <f>IF($N98&gt;Q!$O$8,"",VLOOKUP($B98,Q!$J$9:$AI$10,19,FALSE))</f>
        <v/>
      </c>
      <c r="T98" s="471" t="str">
        <f>IF($N98&gt;Q!$O$8,"",VLOOKUP($B98,Q!$J$9:$AI$10,20,FALSE))</f>
        <v/>
      </c>
      <c r="U98" s="470">
        <f t="shared" si="4"/>
        <v>0</v>
      </c>
      <c r="V98" s="481" t="str">
        <f>IF($N98&gt;Q!$O$8,"",VLOOKUP($B98,Q!$J$9:$AI$10,24,FALSE))</f>
        <v/>
      </c>
      <c r="W98" s="481" t="str">
        <f>IF($N98&gt;Q!$O$8,"",VLOOKUP($B98,Q!$J$9:$AI$10,25,FALSE))</f>
        <v/>
      </c>
      <c r="X98" s="226"/>
      <c r="Z98" s="476">
        <v>82</v>
      </c>
      <c r="AA98" s="469" t="str">
        <f>IF($Z98&gt;P!$O$8,"",VLOOKUP($Z98,P!$J$9:$AF$10,6,FALSE))</f>
        <v/>
      </c>
      <c r="AB98" s="469" t="str">
        <f>IF($Z98&gt;P!$O$8,"",VLOOKUP($Z98,P!$J$9:$AF$10,13,FALSE))</f>
        <v/>
      </c>
      <c r="AC98" s="469" t="str">
        <f>IF($Z98&gt;P!$O$8,"",VLOOKUP($Z98,P!$J$9:$AF$10,16,FALSE))</f>
        <v/>
      </c>
      <c r="AD98" s="470" t="str">
        <f>IF($Z98&gt;P!$O$8,"",VLOOKUP($Z98,P!$J$9:$AF$10,17,FALSE))</f>
        <v/>
      </c>
      <c r="AE98" s="469" t="str">
        <f>IF($Z98&gt;P!$O$8,"",VLOOKUP($Z98,P!$J$9:$AF$10,15,FALSE))</f>
        <v/>
      </c>
      <c r="AF98" s="471" t="str">
        <f>IF($Z98&gt;P!$O$8,"",VLOOKUP($Z98,P!$J$9:$AF$10,18,FALSE))</f>
        <v/>
      </c>
      <c r="AG98" s="482">
        <f t="shared" si="5"/>
        <v>0</v>
      </c>
      <c r="AH98" s="469" t="str">
        <f>IF($Z98&gt;P!$O$8,"",VLOOKUP($Z98,P!$J$9:$AF$10,21,FALSE))</f>
        <v/>
      </c>
      <c r="AI98" s="483" t="str">
        <f>IF($Z98&gt;P!$O$8,"",VLOOKUP($Z98,P!$J$9:$AF$10,22,FALSE))</f>
        <v/>
      </c>
      <c r="AJ98" s="226"/>
      <c r="AL98" s="476">
        <v>82</v>
      </c>
      <c r="AM98" s="469" t="str">
        <f>IF($AL98&gt;S!$O$8,"",VLOOKUP($AL98,S!$J$9:$AF$10,6,FALSE))</f>
        <v/>
      </c>
      <c r="AN98" s="469" t="str">
        <f>IF($AL98&gt;S!$O$8,"",VLOOKUP($AL98,S!$J$9:$AF$10,13,FALSE))</f>
        <v/>
      </c>
      <c r="AO98" s="469" t="str">
        <f>IF($AL98&gt;S!$O$8,"",VLOOKUP($AL98,S!$J$9:$AF$10,16,FALSE))</f>
        <v/>
      </c>
      <c r="AP98" s="470" t="str">
        <f>IF($AL98&gt;S!$O$8,"",VLOOKUP($AL98,S!$J$9:$AF$10,18,FALSE))</f>
        <v/>
      </c>
      <c r="AQ98" s="469" t="str">
        <f>IF($AL98&gt;S!$O$8,"",VLOOKUP($AL98,S!$J$9:$AF$10,19,FALSE))</f>
        <v/>
      </c>
      <c r="AR98" s="483" t="str">
        <f>IF($AL98&gt;S!$O$8,"",VLOOKUP($AL98,S!$J$9:$AF$10,20,FALSE))</f>
        <v/>
      </c>
      <c r="AS98" s="469" t="str">
        <f>IF($AL98&gt;S!$O$8,"",VLOOKUP($AL98,S!$J$9:$AF$10,22,FALSE))</f>
        <v/>
      </c>
      <c r="AT98" s="469" t="str">
        <f>IF($AL98&gt;S!$O$8,"",VLOOKUP($AL98,S!$J$9:$AF$10,23,FALSE))</f>
        <v/>
      </c>
      <c r="AU98" s="226"/>
    </row>
    <row r="99" spans="2:47" x14ac:dyDescent="0.2">
      <c r="B99" s="476">
        <v>83</v>
      </c>
      <c r="C99" s="469" t="str">
        <f>IF($B99&gt;O!$L$8,"",VLOOKUP($B99,O!$I$9:$AJ$10,4,FALSE))</f>
        <v/>
      </c>
      <c r="D99" s="467" t="str">
        <f>IF($B99&gt;O!$L$8,"",VLOOKUP($B99,O!$I$9:$AJ$10,7,FALSE))</f>
        <v/>
      </c>
      <c r="E99" s="468" t="str">
        <f>IF($D99="","",VLOOKUP(LEFT($D99,LEN($D99)-4),'C'!$P$9:$AP$10,10,FALSE))</f>
        <v/>
      </c>
      <c r="F99" s="469" t="str">
        <f>IF($B99&gt;O!$L$8,"",VLOOKUP($B99,O!$I$9:$AJ$10,17,FALSE))</f>
        <v/>
      </c>
      <c r="G99" s="470">
        <f>IF($B99&gt;O!$L$8,0,VLOOKUP($B99,O!$I$9:$AJ$10,19,FALSE))</f>
        <v>0</v>
      </c>
      <c r="H99" s="469" t="str">
        <f>IF($B99&gt;O!$L$8,"",VLOOKUP($B99,O!$I$9:$AJ$10,20,FALSE))</f>
        <v/>
      </c>
      <c r="I99" s="471">
        <f>IF($B99&gt;O!$L$8,0,VLOOKUP($B99,O!$I$9:$AJ$10,21,FALSE))</f>
        <v>0</v>
      </c>
      <c r="J99" s="470">
        <f t="shared" si="3"/>
        <v>0</v>
      </c>
      <c r="K99" s="469" t="str">
        <f>IF($B99&gt;O!$L$8,"",VLOOKUP($B99,O!$I$9:$AJ$10,27,FALSE))</f>
        <v/>
      </c>
      <c r="L99" s="226"/>
      <c r="N99" s="476">
        <v>83</v>
      </c>
      <c r="O99" s="469" t="str">
        <f>IF($N99&gt;Q!$O$8,"",VLOOKUP($B99,Q!$J$9:$AI$10,6,FALSE))</f>
        <v/>
      </c>
      <c r="P99" s="469" t="str">
        <f>IF($N99&gt;Q!$O$8,"",VLOOKUP($B99,Q!$J$9:$AI$10,13,FALSE))</f>
        <v/>
      </c>
      <c r="Q99" s="469" t="str">
        <f>IF($N99&gt;Q!$O$8,"",VLOOKUP($B99,Q!$J$9:$AI$10,17,FALSE))</f>
        <v/>
      </c>
      <c r="R99" s="470" t="str">
        <f>IF($N99&gt;Q!$O$8,"",VLOOKUP($B99,Q!$J$9:$AI$10,18,FALSE))</f>
        <v/>
      </c>
      <c r="S99" s="469" t="str">
        <f>IF($N99&gt;Q!$O$8,"",VLOOKUP($B99,Q!$J$9:$AI$10,19,FALSE))</f>
        <v/>
      </c>
      <c r="T99" s="471" t="str">
        <f>IF($N99&gt;Q!$O$8,"",VLOOKUP($B99,Q!$J$9:$AI$10,20,FALSE))</f>
        <v/>
      </c>
      <c r="U99" s="470">
        <f t="shared" si="4"/>
        <v>0</v>
      </c>
      <c r="V99" s="481" t="str">
        <f>IF($N99&gt;Q!$O$8,"",VLOOKUP($B99,Q!$J$9:$AI$10,24,FALSE))</f>
        <v/>
      </c>
      <c r="W99" s="481" t="str">
        <f>IF($N99&gt;Q!$O$8,"",VLOOKUP($B99,Q!$J$9:$AI$10,25,FALSE))</f>
        <v/>
      </c>
      <c r="X99" s="226"/>
      <c r="Z99" s="476">
        <v>83</v>
      </c>
      <c r="AA99" s="469" t="str">
        <f>IF($Z99&gt;P!$O$8,"",VLOOKUP($Z99,P!$J$9:$AF$10,6,FALSE))</f>
        <v/>
      </c>
      <c r="AB99" s="469" t="str">
        <f>IF($Z99&gt;P!$O$8,"",VLOOKUP($Z99,P!$J$9:$AF$10,13,FALSE))</f>
        <v/>
      </c>
      <c r="AC99" s="469" t="str">
        <f>IF($Z99&gt;P!$O$8,"",VLOOKUP($Z99,P!$J$9:$AF$10,16,FALSE))</f>
        <v/>
      </c>
      <c r="AD99" s="470" t="str">
        <f>IF($Z99&gt;P!$O$8,"",VLOOKUP($Z99,P!$J$9:$AF$10,17,FALSE))</f>
        <v/>
      </c>
      <c r="AE99" s="469" t="str">
        <f>IF($Z99&gt;P!$O$8,"",VLOOKUP($Z99,P!$J$9:$AF$10,15,FALSE))</f>
        <v/>
      </c>
      <c r="AF99" s="471" t="str">
        <f>IF($Z99&gt;P!$O$8,"",VLOOKUP($Z99,P!$J$9:$AF$10,18,FALSE))</f>
        <v/>
      </c>
      <c r="AG99" s="482">
        <f t="shared" si="5"/>
        <v>0</v>
      </c>
      <c r="AH99" s="469" t="str">
        <f>IF($Z99&gt;P!$O$8,"",VLOOKUP($Z99,P!$J$9:$AF$10,21,FALSE))</f>
        <v/>
      </c>
      <c r="AI99" s="483" t="str">
        <f>IF($Z99&gt;P!$O$8,"",VLOOKUP($Z99,P!$J$9:$AF$10,22,FALSE))</f>
        <v/>
      </c>
      <c r="AJ99" s="226"/>
      <c r="AL99" s="476">
        <v>83</v>
      </c>
      <c r="AM99" s="469" t="str">
        <f>IF($AL99&gt;S!$O$8,"",VLOOKUP($AL99,S!$J$9:$AF$10,6,FALSE))</f>
        <v/>
      </c>
      <c r="AN99" s="469" t="str">
        <f>IF($AL99&gt;S!$O$8,"",VLOOKUP($AL99,S!$J$9:$AF$10,13,FALSE))</f>
        <v/>
      </c>
      <c r="AO99" s="469" t="str">
        <f>IF($AL99&gt;S!$O$8,"",VLOOKUP($AL99,S!$J$9:$AF$10,16,FALSE))</f>
        <v/>
      </c>
      <c r="AP99" s="470" t="str">
        <f>IF($AL99&gt;S!$O$8,"",VLOOKUP($AL99,S!$J$9:$AF$10,18,FALSE))</f>
        <v/>
      </c>
      <c r="AQ99" s="469" t="str">
        <f>IF($AL99&gt;S!$O$8,"",VLOOKUP($AL99,S!$J$9:$AF$10,19,FALSE))</f>
        <v/>
      </c>
      <c r="AR99" s="483" t="str">
        <f>IF($AL99&gt;S!$O$8,"",VLOOKUP($AL99,S!$J$9:$AF$10,20,FALSE))</f>
        <v/>
      </c>
      <c r="AS99" s="469" t="str">
        <f>IF($AL99&gt;S!$O$8,"",VLOOKUP($AL99,S!$J$9:$AF$10,22,FALSE))</f>
        <v/>
      </c>
      <c r="AT99" s="469" t="str">
        <f>IF($AL99&gt;S!$O$8,"",VLOOKUP($AL99,S!$J$9:$AF$10,23,FALSE))</f>
        <v/>
      </c>
      <c r="AU99" s="226"/>
    </row>
    <row r="100" spans="2:47" x14ac:dyDescent="0.2">
      <c r="B100" s="476">
        <v>84</v>
      </c>
      <c r="C100" s="469" t="str">
        <f>IF($B100&gt;O!$L$8,"",VLOOKUP($B100,O!$I$9:$AJ$10,4,FALSE))</f>
        <v/>
      </c>
      <c r="D100" s="467" t="str">
        <f>IF($B100&gt;O!$L$8,"",VLOOKUP($B100,O!$I$9:$AJ$10,7,FALSE))</f>
        <v/>
      </c>
      <c r="E100" s="468" t="str">
        <f>IF($D100="","",VLOOKUP(LEFT($D100,LEN($D100)-4),'C'!$P$9:$AP$10,10,FALSE))</f>
        <v/>
      </c>
      <c r="F100" s="469" t="str">
        <f>IF($B100&gt;O!$L$8,"",VLOOKUP($B100,O!$I$9:$AJ$10,17,FALSE))</f>
        <v/>
      </c>
      <c r="G100" s="470">
        <f>IF($B100&gt;O!$L$8,0,VLOOKUP($B100,O!$I$9:$AJ$10,19,FALSE))</f>
        <v>0</v>
      </c>
      <c r="H100" s="469" t="str">
        <f>IF($B100&gt;O!$L$8,"",VLOOKUP($B100,O!$I$9:$AJ$10,20,FALSE))</f>
        <v/>
      </c>
      <c r="I100" s="471">
        <f>IF($B100&gt;O!$L$8,0,VLOOKUP($B100,O!$I$9:$AJ$10,21,FALSE))</f>
        <v>0</v>
      </c>
      <c r="J100" s="470">
        <f t="shared" si="3"/>
        <v>0</v>
      </c>
      <c r="K100" s="469" t="str">
        <f>IF($B100&gt;O!$L$8,"",VLOOKUP($B100,O!$I$9:$AJ$10,27,FALSE))</f>
        <v/>
      </c>
      <c r="L100" s="226"/>
      <c r="N100" s="476">
        <v>84</v>
      </c>
      <c r="O100" s="469" t="str">
        <f>IF($N100&gt;Q!$O$8,"",VLOOKUP($B100,Q!$J$9:$AI$10,6,FALSE))</f>
        <v/>
      </c>
      <c r="P100" s="469" t="str">
        <f>IF($N100&gt;Q!$O$8,"",VLOOKUP($B100,Q!$J$9:$AI$10,13,FALSE))</f>
        <v/>
      </c>
      <c r="Q100" s="469" t="str">
        <f>IF($N100&gt;Q!$O$8,"",VLOOKUP($B100,Q!$J$9:$AI$10,17,FALSE))</f>
        <v/>
      </c>
      <c r="R100" s="470" t="str">
        <f>IF($N100&gt;Q!$O$8,"",VLOOKUP($B100,Q!$J$9:$AI$10,18,FALSE))</f>
        <v/>
      </c>
      <c r="S100" s="469" t="str">
        <f>IF($N100&gt;Q!$O$8,"",VLOOKUP($B100,Q!$J$9:$AI$10,19,FALSE))</f>
        <v/>
      </c>
      <c r="T100" s="471" t="str">
        <f>IF($N100&gt;Q!$O$8,"",VLOOKUP($B100,Q!$J$9:$AI$10,20,FALSE))</f>
        <v/>
      </c>
      <c r="U100" s="470">
        <f t="shared" si="4"/>
        <v>0</v>
      </c>
      <c r="V100" s="481" t="str">
        <f>IF($N100&gt;Q!$O$8,"",VLOOKUP($B100,Q!$J$9:$AI$10,24,FALSE))</f>
        <v/>
      </c>
      <c r="W100" s="481" t="str">
        <f>IF($N100&gt;Q!$O$8,"",VLOOKUP($B100,Q!$J$9:$AI$10,25,FALSE))</f>
        <v/>
      </c>
      <c r="X100" s="226"/>
      <c r="Z100" s="476">
        <v>84</v>
      </c>
      <c r="AA100" s="469" t="str">
        <f>IF($Z100&gt;P!$O$8,"",VLOOKUP($Z100,P!$J$9:$AF$10,6,FALSE))</f>
        <v/>
      </c>
      <c r="AB100" s="469" t="str">
        <f>IF($Z100&gt;P!$O$8,"",VLOOKUP($Z100,P!$J$9:$AF$10,13,FALSE))</f>
        <v/>
      </c>
      <c r="AC100" s="469" t="str">
        <f>IF($Z100&gt;P!$O$8,"",VLOOKUP($Z100,P!$J$9:$AF$10,16,FALSE))</f>
        <v/>
      </c>
      <c r="AD100" s="470" t="str">
        <f>IF($Z100&gt;P!$O$8,"",VLOOKUP($Z100,P!$J$9:$AF$10,17,FALSE))</f>
        <v/>
      </c>
      <c r="AE100" s="469" t="str">
        <f>IF($Z100&gt;P!$O$8,"",VLOOKUP($Z100,P!$J$9:$AF$10,15,FALSE))</f>
        <v/>
      </c>
      <c r="AF100" s="471" t="str">
        <f>IF($Z100&gt;P!$O$8,"",VLOOKUP($Z100,P!$J$9:$AF$10,18,FALSE))</f>
        <v/>
      </c>
      <c r="AG100" s="482">
        <f t="shared" si="5"/>
        <v>0</v>
      </c>
      <c r="AH100" s="469" t="str">
        <f>IF($Z100&gt;P!$O$8,"",VLOOKUP($Z100,P!$J$9:$AF$10,21,FALSE))</f>
        <v/>
      </c>
      <c r="AI100" s="483" t="str">
        <f>IF($Z100&gt;P!$O$8,"",VLOOKUP($Z100,P!$J$9:$AF$10,22,FALSE))</f>
        <v/>
      </c>
      <c r="AJ100" s="226"/>
      <c r="AL100" s="476">
        <v>84</v>
      </c>
      <c r="AM100" s="469" t="str">
        <f>IF($AL100&gt;S!$O$8,"",VLOOKUP($AL100,S!$J$9:$AF$10,6,FALSE))</f>
        <v/>
      </c>
      <c r="AN100" s="469" t="str">
        <f>IF($AL100&gt;S!$O$8,"",VLOOKUP($AL100,S!$J$9:$AF$10,13,FALSE))</f>
        <v/>
      </c>
      <c r="AO100" s="469" t="str">
        <f>IF($AL100&gt;S!$O$8,"",VLOOKUP($AL100,S!$J$9:$AF$10,16,FALSE))</f>
        <v/>
      </c>
      <c r="AP100" s="470" t="str">
        <f>IF($AL100&gt;S!$O$8,"",VLOOKUP($AL100,S!$J$9:$AF$10,18,FALSE))</f>
        <v/>
      </c>
      <c r="AQ100" s="469" t="str">
        <f>IF($AL100&gt;S!$O$8,"",VLOOKUP($AL100,S!$J$9:$AF$10,19,FALSE))</f>
        <v/>
      </c>
      <c r="AR100" s="483" t="str">
        <f>IF($AL100&gt;S!$O$8,"",VLOOKUP($AL100,S!$J$9:$AF$10,20,FALSE))</f>
        <v/>
      </c>
      <c r="AS100" s="469" t="str">
        <f>IF($AL100&gt;S!$O$8,"",VLOOKUP($AL100,S!$J$9:$AF$10,22,FALSE))</f>
        <v/>
      </c>
      <c r="AT100" s="469" t="str">
        <f>IF($AL100&gt;S!$O$8,"",VLOOKUP($AL100,S!$J$9:$AF$10,23,FALSE))</f>
        <v/>
      </c>
      <c r="AU100" s="226"/>
    </row>
    <row r="101" spans="2:47" x14ac:dyDescent="0.2">
      <c r="B101" s="476">
        <v>85</v>
      </c>
      <c r="C101" s="469" t="str">
        <f>IF($B101&gt;O!$L$8,"",VLOOKUP($B101,O!$I$9:$AJ$10,4,FALSE))</f>
        <v/>
      </c>
      <c r="D101" s="467" t="str">
        <f>IF($B101&gt;O!$L$8,"",VLOOKUP($B101,O!$I$9:$AJ$10,7,FALSE))</f>
        <v/>
      </c>
      <c r="E101" s="468" t="str">
        <f>IF($D101="","",VLOOKUP(LEFT($D101,LEN($D101)-4),'C'!$P$9:$AP$10,10,FALSE))</f>
        <v/>
      </c>
      <c r="F101" s="469" t="str">
        <f>IF($B101&gt;O!$L$8,"",VLOOKUP($B101,O!$I$9:$AJ$10,17,FALSE))</f>
        <v/>
      </c>
      <c r="G101" s="470">
        <f>IF($B101&gt;O!$L$8,0,VLOOKUP($B101,O!$I$9:$AJ$10,19,FALSE))</f>
        <v>0</v>
      </c>
      <c r="H101" s="469" t="str">
        <f>IF($B101&gt;O!$L$8,"",VLOOKUP($B101,O!$I$9:$AJ$10,20,FALSE))</f>
        <v/>
      </c>
      <c r="I101" s="471">
        <f>IF($B101&gt;O!$L$8,0,VLOOKUP($B101,O!$I$9:$AJ$10,21,FALSE))</f>
        <v>0</v>
      </c>
      <c r="J101" s="470">
        <f t="shared" si="3"/>
        <v>0</v>
      </c>
      <c r="K101" s="469" t="str">
        <f>IF($B101&gt;O!$L$8,"",VLOOKUP($B101,O!$I$9:$AJ$10,27,FALSE))</f>
        <v/>
      </c>
      <c r="L101" s="226"/>
      <c r="N101" s="476">
        <v>85</v>
      </c>
      <c r="O101" s="469" t="str">
        <f>IF($N101&gt;Q!$O$8,"",VLOOKUP($B101,Q!$J$9:$AI$10,6,FALSE))</f>
        <v/>
      </c>
      <c r="P101" s="469" t="str">
        <f>IF($N101&gt;Q!$O$8,"",VLOOKUP($B101,Q!$J$9:$AI$10,13,FALSE))</f>
        <v/>
      </c>
      <c r="Q101" s="469" t="str">
        <f>IF($N101&gt;Q!$O$8,"",VLOOKUP($B101,Q!$J$9:$AI$10,17,FALSE))</f>
        <v/>
      </c>
      <c r="R101" s="470" t="str">
        <f>IF($N101&gt;Q!$O$8,"",VLOOKUP($B101,Q!$J$9:$AI$10,18,FALSE))</f>
        <v/>
      </c>
      <c r="S101" s="469" t="str">
        <f>IF($N101&gt;Q!$O$8,"",VLOOKUP($B101,Q!$J$9:$AI$10,19,FALSE))</f>
        <v/>
      </c>
      <c r="T101" s="471" t="str">
        <f>IF($N101&gt;Q!$O$8,"",VLOOKUP($B101,Q!$J$9:$AI$10,20,FALSE))</f>
        <v/>
      </c>
      <c r="U101" s="470">
        <f t="shared" si="4"/>
        <v>0</v>
      </c>
      <c r="V101" s="481" t="str">
        <f>IF($N101&gt;Q!$O$8,"",VLOOKUP($B101,Q!$J$9:$AI$10,24,FALSE))</f>
        <v/>
      </c>
      <c r="W101" s="481" t="str">
        <f>IF($N101&gt;Q!$O$8,"",VLOOKUP($B101,Q!$J$9:$AI$10,25,FALSE))</f>
        <v/>
      </c>
      <c r="X101" s="226"/>
      <c r="Z101" s="476">
        <v>85</v>
      </c>
      <c r="AA101" s="469" t="str">
        <f>IF($Z101&gt;P!$O$8,"",VLOOKUP($Z101,P!$J$9:$AF$10,6,FALSE))</f>
        <v/>
      </c>
      <c r="AB101" s="469" t="str">
        <f>IF($Z101&gt;P!$O$8,"",VLOOKUP($Z101,P!$J$9:$AF$10,13,FALSE))</f>
        <v/>
      </c>
      <c r="AC101" s="469" t="str">
        <f>IF($Z101&gt;P!$O$8,"",VLOOKUP($Z101,P!$J$9:$AF$10,16,FALSE))</f>
        <v/>
      </c>
      <c r="AD101" s="470" t="str">
        <f>IF($Z101&gt;P!$O$8,"",VLOOKUP($Z101,P!$J$9:$AF$10,17,FALSE))</f>
        <v/>
      </c>
      <c r="AE101" s="469" t="str">
        <f>IF($Z101&gt;P!$O$8,"",VLOOKUP($Z101,P!$J$9:$AF$10,15,FALSE))</f>
        <v/>
      </c>
      <c r="AF101" s="471" t="str">
        <f>IF($Z101&gt;P!$O$8,"",VLOOKUP($Z101,P!$J$9:$AF$10,18,FALSE))</f>
        <v/>
      </c>
      <c r="AG101" s="482">
        <f t="shared" si="5"/>
        <v>0</v>
      </c>
      <c r="AH101" s="469" t="str">
        <f>IF($Z101&gt;P!$O$8,"",VLOOKUP($Z101,P!$J$9:$AF$10,21,FALSE))</f>
        <v/>
      </c>
      <c r="AI101" s="483" t="str">
        <f>IF($Z101&gt;P!$O$8,"",VLOOKUP($Z101,P!$J$9:$AF$10,22,FALSE))</f>
        <v/>
      </c>
      <c r="AJ101" s="226"/>
      <c r="AL101" s="476">
        <v>85</v>
      </c>
      <c r="AM101" s="469" t="str">
        <f>IF($AL101&gt;S!$O$8,"",VLOOKUP($AL101,S!$J$9:$AF$10,6,FALSE))</f>
        <v/>
      </c>
      <c r="AN101" s="469" t="str">
        <f>IF($AL101&gt;S!$O$8,"",VLOOKUP($AL101,S!$J$9:$AF$10,13,FALSE))</f>
        <v/>
      </c>
      <c r="AO101" s="469" t="str">
        <f>IF($AL101&gt;S!$O$8,"",VLOOKUP($AL101,S!$J$9:$AF$10,16,FALSE))</f>
        <v/>
      </c>
      <c r="AP101" s="470" t="str">
        <f>IF($AL101&gt;S!$O$8,"",VLOOKUP($AL101,S!$J$9:$AF$10,18,FALSE))</f>
        <v/>
      </c>
      <c r="AQ101" s="469" t="str">
        <f>IF($AL101&gt;S!$O$8,"",VLOOKUP($AL101,S!$J$9:$AF$10,19,FALSE))</f>
        <v/>
      </c>
      <c r="AR101" s="483" t="str">
        <f>IF($AL101&gt;S!$O$8,"",VLOOKUP($AL101,S!$J$9:$AF$10,20,FALSE))</f>
        <v/>
      </c>
      <c r="AS101" s="469" t="str">
        <f>IF($AL101&gt;S!$O$8,"",VLOOKUP($AL101,S!$J$9:$AF$10,22,FALSE))</f>
        <v/>
      </c>
      <c r="AT101" s="469" t="str">
        <f>IF($AL101&gt;S!$O$8,"",VLOOKUP($AL101,S!$J$9:$AF$10,23,FALSE))</f>
        <v/>
      </c>
      <c r="AU101" s="226"/>
    </row>
    <row r="102" spans="2:47" x14ac:dyDescent="0.2">
      <c r="B102" s="476">
        <v>86</v>
      </c>
      <c r="C102" s="469" t="str">
        <f>IF($B102&gt;O!$L$8,"",VLOOKUP($B102,O!$I$9:$AJ$10,4,FALSE))</f>
        <v/>
      </c>
      <c r="D102" s="467" t="str">
        <f>IF($B102&gt;O!$L$8,"",VLOOKUP($B102,O!$I$9:$AJ$10,7,FALSE))</f>
        <v/>
      </c>
      <c r="E102" s="468" t="str">
        <f>IF($D102="","",VLOOKUP(LEFT($D102,LEN($D102)-4),'C'!$P$9:$AP$10,10,FALSE))</f>
        <v/>
      </c>
      <c r="F102" s="469" t="str">
        <f>IF($B102&gt;O!$L$8,"",VLOOKUP($B102,O!$I$9:$AJ$10,17,FALSE))</f>
        <v/>
      </c>
      <c r="G102" s="470">
        <f>IF($B102&gt;O!$L$8,0,VLOOKUP($B102,O!$I$9:$AJ$10,19,FALSE))</f>
        <v>0</v>
      </c>
      <c r="H102" s="469" t="str">
        <f>IF($B102&gt;O!$L$8,"",VLOOKUP($B102,O!$I$9:$AJ$10,20,FALSE))</f>
        <v/>
      </c>
      <c r="I102" s="471">
        <f>IF($B102&gt;O!$L$8,0,VLOOKUP($B102,O!$I$9:$AJ$10,21,FALSE))</f>
        <v>0</v>
      </c>
      <c r="J102" s="470">
        <f t="shared" si="3"/>
        <v>0</v>
      </c>
      <c r="K102" s="469" t="str">
        <f>IF($B102&gt;O!$L$8,"",VLOOKUP($B102,O!$I$9:$AJ$10,27,FALSE))</f>
        <v/>
      </c>
      <c r="L102" s="226"/>
      <c r="N102" s="476">
        <v>86</v>
      </c>
      <c r="O102" s="469" t="str">
        <f>IF($N102&gt;Q!$O$8,"",VLOOKUP($B102,Q!$J$9:$AI$10,6,FALSE))</f>
        <v/>
      </c>
      <c r="P102" s="469" t="str">
        <f>IF($N102&gt;Q!$O$8,"",VLOOKUP($B102,Q!$J$9:$AI$10,13,FALSE))</f>
        <v/>
      </c>
      <c r="Q102" s="469" t="str">
        <f>IF($N102&gt;Q!$O$8,"",VLOOKUP($B102,Q!$J$9:$AI$10,17,FALSE))</f>
        <v/>
      </c>
      <c r="R102" s="470" t="str">
        <f>IF($N102&gt;Q!$O$8,"",VLOOKUP($B102,Q!$J$9:$AI$10,18,FALSE))</f>
        <v/>
      </c>
      <c r="S102" s="469" t="str">
        <f>IF($N102&gt;Q!$O$8,"",VLOOKUP($B102,Q!$J$9:$AI$10,19,FALSE))</f>
        <v/>
      </c>
      <c r="T102" s="471" t="str">
        <f>IF($N102&gt;Q!$O$8,"",VLOOKUP($B102,Q!$J$9:$AI$10,20,FALSE))</f>
        <v/>
      </c>
      <c r="U102" s="470">
        <f t="shared" si="4"/>
        <v>0</v>
      </c>
      <c r="V102" s="481" t="str">
        <f>IF($N102&gt;Q!$O$8,"",VLOOKUP($B102,Q!$J$9:$AI$10,24,FALSE))</f>
        <v/>
      </c>
      <c r="W102" s="481" t="str">
        <f>IF($N102&gt;Q!$O$8,"",VLOOKUP($B102,Q!$J$9:$AI$10,25,FALSE))</f>
        <v/>
      </c>
      <c r="X102" s="226"/>
      <c r="Z102" s="476">
        <v>86</v>
      </c>
      <c r="AA102" s="469" t="str">
        <f>IF($Z102&gt;P!$O$8,"",VLOOKUP($Z102,P!$J$9:$AF$10,6,FALSE))</f>
        <v/>
      </c>
      <c r="AB102" s="469" t="str">
        <f>IF($Z102&gt;P!$O$8,"",VLOOKUP($Z102,P!$J$9:$AF$10,13,FALSE))</f>
        <v/>
      </c>
      <c r="AC102" s="469" t="str">
        <f>IF($Z102&gt;P!$O$8,"",VLOOKUP($Z102,P!$J$9:$AF$10,16,FALSE))</f>
        <v/>
      </c>
      <c r="AD102" s="470" t="str">
        <f>IF($Z102&gt;P!$O$8,"",VLOOKUP($Z102,P!$J$9:$AF$10,17,FALSE))</f>
        <v/>
      </c>
      <c r="AE102" s="469" t="str">
        <f>IF($Z102&gt;P!$O$8,"",VLOOKUP($Z102,P!$J$9:$AF$10,15,FALSE))</f>
        <v/>
      </c>
      <c r="AF102" s="471" t="str">
        <f>IF($Z102&gt;P!$O$8,"",VLOOKUP($Z102,P!$J$9:$AF$10,18,FALSE))</f>
        <v/>
      </c>
      <c r="AG102" s="482">
        <f t="shared" si="5"/>
        <v>0</v>
      </c>
      <c r="AH102" s="469" t="str">
        <f>IF($Z102&gt;P!$O$8,"",VLOOKUP($Z102,P!$J$9:$AF$10,21,FALSE))</f>
        <v/>
      </c>
      <c r="AI102" s="483" t="str">
        <f>IF($Z102&gt;P!$O$8,"",VLOOKUP($Z102,P!$J$9:$AF$10,22,FALSE))</f>
        <v/>
      </c>
      <c r="AJ102" s="226"/>
      <c r="AL102" s="476">
        <v>86</v>
      </c>
      <c r="AM102" s="469" t="str">
        <f>IF($AL102&gt;S!$O$8,"",VLOOKUP($AL102,S!$J$9:$AF$10,6,FALSE))</f>
        <v/>
      </c>
      <c r="AN102" s="469" t="str">
        <f>IF($AL102&gt;S!$O$8,"",VLOOKUP($AL102,S!$J$9:$AF$10,13,FALSE))</f>
        <v/>
      </c>
      <c r="AO102" s="469" t="str">
        <f>IF($AL102&gt;S!$O$8,"",VLOOKUP($AL102,S!$J$9:$AF$10,16,FALSE))</f>
        <v/>
      </c>
      <c r="AP102" s="470" t="str">
        <f>IF($AL102&gt;S!$O$8,"",VLOOKUP($AL102,S!$J$9:$AF$10,18,FALSE))</f>
        <v/>
      </c>
      <c r="AQ102" s="469" t="str">
        <f>IF($AL102&gt;S!$O$8,"",VLOOKUP($AL102,S!$J$9:$AF$10,19,FALSE))</f>
        <v/>
      </c>
      <c r="AR102" s="483" t="str">
        <f>IF($AL102&gt;S!$O$8,"",VLOOKUP($AL102,S!$J$9:$AF$10,20,FALSE))</f>
        <v/>
      </c>
      <c r="AS102" s="469" t="str">
        <f>IF($AL102&gt;S!$O$8,"",VLOOKUP($AL102,S!$J$9:$AF$10,22,FALSE))</f>
        <v/>
      </c>
      <c r="AT102" s="469" t="str">
        <f>IF($AL102&gt;S!$O$8,"",VLOOKUP($AL102,S!$J$9:$AF$10,23,FALSE))</f>
        <v/>
      </c>
      <c r="AU102" s="226"/>
    </row>
    <row r="103" spans="2:47" x14ac:dyDescent="0.2">
      <c r="B103" s="476">
        <v>87</v>
      </c>
      <c r="C103" s="469" t="str">
        <f>IF($B103&gt;O!$L$8,"",VLOOKUP($B103,O!$I$9:$AJ$10,4,FALSE))</f>
        <v/>
      </c>
      <c r="D103" s="467" t="str">
        <f>IF($B103&gt;O!$L$8,"",VLOOKUP($B103,O!$I$9:$AJ$10,7,FALSE))</f>
        <v/>
      </c>
      <c r="E103" s="468" t="str">
        <f>IF($D103="","",VLOOKUP(LEFT($D103,LEN($D103)-4),'C'!$P$9:$AP$10,10,FALSE))</f>
        <v/>
      </c>
      <c r="F103" s="469" t="str">
        <f>IF($B103&gt;O!$L$8,"",VLOOKUP($B103,O!$I$9:$AJ$10,17,FALSE))</f>
        <v/>
      </c>
      <c r="G103" s="470">
        <f>IF($B103&gt;O!$L$8,0,VLOOKUP($B103,O!$I$9:$AJ$10,19,FALSE))</f>
        <v>0</v>
      </c>
      <c r="H103" s="469" t="str">
        <f>IF($B103&gt;O!$L$8,"",VLOOKUP($B103,O!$I$9:$AJ$10,20,FALSE))</f>
        <v/>
      </c>
      <c r="I103" s="471">
        <f>IF($B103&gt;O!$L$8,0,VLOOKUP($B103,O!$I$9:$AJ$10,21,FALSE))</f>
        <v>0</v>
      </c>
      <c r="J103" s="470">
        <f t="shared" si="3"/>
        <v>0</v>
      </c>
      <c r="K103" s="469" t="str">
        <f>IF($B103&gt;O!$L$8,"",VLOOKUP($B103,O!$I$9:$AJ$10,27,FALSE))</f>
        <v/>
      </c>
      <c r="L103" s="226"/>
      <c r="N103" s="476">
        <v>87</v>
      </c>
      <c r="O103" s="469" t="str">
        <f>IF($N103&gt;Q!$O$8,"",VLOOKUP($B103,Q!$J$9:$AI$10,6,FALSE))</f>
        <v/>
      </c>
      <c r="P103" s="469" t="str">
        <f>IF($N103&gt;Q!$O$8,"",VLOOKUP($B103,Q!$J$9:$AI$10,13,FALSE))</f>
        <v/>
      </c>
      <c r="Q103" s="469" t="str">
        <f>IF($N103&gt;Q!$O$8,"",VLOOKUP($B103,Q!$J$9:$AI$10,17,FALSE))</f>
        <v/>
      </c>
      <c r="R103" s="470" t="str">
        <f>IF($N103&gt;Q!$O$8,"",VLOOKUP($B103,Q!$J$9:$AI$10,18,FALSE))</f>
        <v/>
      </c>
      <c r="S103" s="469" t="str">
        <f>IF($N103&gt;Q!$O$8,"",VLOOKUP($B103,Q!$J$9:$AI$10,19,FALSE))</f>
        <v/>
      </c>
      <c r="T103" s="471" t="str">
        <f>IF($N103&gt;Q!$O$8,"",VLOOKUP($B103,Q!$J$9:$AI$10,20,FALSE))</f>
        <v/>
      </c>
      <c r="U103" s="470">
        <f t="shared" si="4"/>
        <v>0</v>
      </c>
      <c r="V103" s="481" t="str">
        <f>IF($N103&gt;Q!$O$8,"",VLOOKUP($B103,Q!$J$9:$AI$10,24,FALSE))</f>
        <v/>
      </c>
      <c r="W103" s="481" t="str">
        <f>IF($N103&gt;Q!$O$8,"",VLOOKUP($B103,Q!$J$9:$AI$10,25,FALSE))</f>
        <v/>
      </c>
      <c r="X103" s="226"/>
      <c r="Z103" s="476">
        <v>87</v>
      </c>
      <c r="AA103" s="469" t="str">
        <f>IF($Z103&gt;P!$O$8,"",VLOOKUP($Z103,P!$J$9:$AF$10,6,FALSE))</f>
        <v/>
      </c>
      <c r="AB103" s="469" t="str">
        <f>IF($Z103&gt;P!$O$8,"",VLOOKUP($Z103,P!$J$9:$AF$10,13,FALSE))</f>
        <v/>
      </c>
      <c r="AC103" s="469" t="str">
        <f>IF($Z103&gt;P!$O$8,"",VLOOKUP($Z103,P!$J$9:$AF$10,16,FALSE))</f>
        <v/>
      </c>
      <c r="AD103" s="470" t="str">
        <f>IF($Z103&gt;P!$O$8,"",VLOOKUP($Z103,P!$J$9:$AF$10,17,FALSE))</f>
        <v/>
      </c>
      <c r="AE103" s="469" t="str">
        <f>IF($Z103&gt;P!$O$8,"",VLOOKUP($Z103,P!$J$9:$AF$10,15,FALSE))</f>
        <v/>
      </c>
      <c r="AF103" s="471" t="str">
        <f>IF($Z103&gt;P!$O$8,"",VLOOKUP($Z103,P!$J$9:$AF$10,18,FALSE))</f>
        <v/>
      </c>
      <c r="AG103" s="482">
        <f t="shared" si="5"/>
        <v>0</v>
      </c>
      <c r="AH103" s="469" t="str">
        <f>IF($Z103&gt;P!$O$8,"",VLOOKUP($Z103,P!$J$9:$AF$10,21,FALSE))</f>
        <v/>
      </c>
      <c r="AI103" s="483" t="str">
        <f>IF($Z103&gt;P!$O$8,"",VLOOKUP($Z103,P!$J$9:$AF$10,22,FALSE))</f>
        <v/>
      </c>
      <c r="AJ103" s="226"/>
      <c r="AL103" s="476">
        <v>87</v>
      </c>
      <c r="AM103" s="469" t="str">
        <f>IF($AL103&gt;S!$O$8,"",VLOOKUP($AL103,S!$J$9:$AF$10,6,FALSE))</f>
        <v/>
      </c>
      <c r="AN103" s="469" t="str">
        <f>IF($AL103&gt;S!$O$8,"",VLOOKUP($AL103,S!$J$9:$AF$10,13,FALSE))</f>
        <v/>
      </c>
      <c r="AO103" s="469" t="str">
        <f>IF($AL103&gt;S!$O$8,"",VLOOKUP($AL103,S!$J$9:$AF$10,16,FALSE))</f>
        <v/>
      </c>
      <c r="AP103" s="470" t="str">
        <f>IF($AL103&gt;S!$O$8,"",VLOOKUP($AL103,S!$J$9:$AF$10,18,FALSE))</f>
        <v/>
      </c>
      <c r="AQ103" s="469" t="str">
        <f>IF($AL103&gt;S!$O$8,"",VLOOKUP($AL103,S!$J$9:$AF$10,19,FALSE))</f>
        <v/>
      </c>
      <c r="AR103" s="483" t="str">
        <f>IF($AL103&gt;S!$O$8,"",VLOOKUP($AL103,S!$J$9:$AF$10,20,FALSE))</f>
        <v/>
      </c>
      <c r="AS103" s="469" t="str">
        <f>IF($AL103&gt;S!$O$8,"",VLOOKUP($AL103,S!$J$9:$AF$10,22,FALSE))</f>
        <v/>
      </c>
      <c r="AT103" s="469" t="str">
        <f>IF($AL103&gt;S!$O$8,"",VLOOKUP($AL103,S!$J$9:$AF$10,23,FALSE))</f>
        <v/>
      </c>
      <c r="AU103" s="226"/>
    </row>
    <row r="104" spans="2:47" x14ac:dyDescent="0.2">
      <c r="B104" s="476">
        <v>88</v>
      </c>
      <c r="C104" s="469" t="str">
        <f>IF($B104&gt;O!$L$8,"",VLOOKUP($B104,O!$I$9:$AJ$10,4,FALSE))</f>
        <v/>
      </c>
      <c r="D104" s="467" t="str">
        <f>IF($B104&gt;O!$L$8,"",VLOOKUP($B104,O!$I$9:$AJ$10,7,FALSE))</f>
        <v/>
      </c>
      <c r="E104" s="468" t="str">
        <f>IF($D104="","",VLOOKUP(LEFT($D104,LEN($D104)-4),'C'!$P$9:$AP$10,10,FALSE))</f>
        <v/>
      </c>
      <c r="F104" s="469" t="str">
        <f>IF($B104&gt;O!$L$8,"",VLOOKUP($B104,O!$I$9:$AJ$10,17,FALSE))</f>
        <v/>
      </c>
      <c r="G104" s="470">
        <f>IF($B104&gt;O!$L$8,0,VLOOKUP($B104,O!$I$9:$AJ$10,19,FALSE))</f>
        <v>0</v>
      </c>
      <c r="H104" s="469" t="str">
        <f>IF($B104&gt;O!$L$8,"",VLOOKUP($B104,O!$I$9:$AJ$10,20,FALSE))</f>
        <v/>
      </c>
      <c r="I104" s="471">
        <f>IF($B104&gt;O!$L$8,0,VLOOKUP($B104,O!$I$9:$AJ$10,21,FALSE))</f>
        <v>0</v>
      </c>
      <c r="J104" s="470">
        <f t="shared" si="3"/>
        <v>0</v>
      </c>
      <c r="K104" s="469" t="str">
        <f>IF($B104&gt;O!$L$8,"",VLOOKUP($B104,O!$I$9:$AJ$10,27,FALSE))</f>
        <v/>
      </c>
      <c r="L104" s="226"/>
      <c r="N104" s="476">
        <v>88</v>
      </c>
      <c r="O104" s="469" t="str">
        <f>IF($N104&gt;Q!$O$8,"",VLOOKUP($B104,Q!$J$9:$AI$10,6,FALSE))</f>
        <v/>
      </c>
      <c r="P104" s="469" t="str">
        <f>IF($N104&gt;Q!$O$8,"",VLOOKUP($B104,Q!$J$9:$AI$10,13,FALSE))</f>
        <v/>
      </c>
      <c r="Q104" s="469" t="str">
        <f>IF($N104&gt;Q!$O$8,"",VLOOKUP($B104,Q!$J$9:$AI$10,17,FALSE))</f>
        <v/>
      </c>
      <c r="R104" s="470" t="str">
        <f>IF($N104&gt;Q!$O$8,"",VLOOKUP($B104,Q!$J$9:$AI$10,18,FALSE))</f>
        <v/>
      </c>
      <c r="S104" s="469" t="str">
        <f>IF($N104&gt;Q!$O$8,"",VLOOKUP($B104,Q!$J$9:$AI$10,19,FALSE))</f>
        <v/>
      </c>
      <c r="T104" s="471" t="str">
        <f>IF($N104&gt;Q!$O$8,"",VLOOKUP($B104,Q!$J$9:$AI$10,20,FALSE))</f>
        <v/>
      </c>
      <c r="U104" s="470">
        <f t="shared" si="4"/>
        <v>0</v>
      </c>
      <c r="V104" s="481" t="str">
        <f>IF($N104&gt;Q!$O$8,"",VLOOKUP($B104,Q!$J$9:$AI$10,24,FALSE))</f>
        <v/>
      </c>
      <c r="W104" s="481" t="str">
        <f>IF($N104&gt;Q!$O$8,"",VLOOKUP($B104,Q!$J$9:$AI$10,25,FALSE))</f>
        <v/>
      </c>
      <c r="X104" s="226"/>
      <c r="Z104" s="476">
        <v>88</v>
      </c>
      <c r="AA104" s="469" t="str">
        <f>IF($Z104&gt;P!$O$8,"",VLOOKUP($Z104,P!$J$9:$AF$10,6,FALSE))</f>
        <v/>
      </c>
      <c r="AB104" s="469" t="str">
        <f>IF($Z104&gt;P!$O$8,"",VLOOKUP($Z104,P!$J$9:$AF$10,13,FALSE))</f>
        <v/>
      </c>
      <c r="AC104" s="469" t="str">
        <f>IF($Z104&gt;P!$O$8,"",VLOOKUP($Z104,P!$J$9:$AF$10,16,FALSE))</f>
        <v/>
      </c>
      <c r="AD104" s="470" t="str">
        <f>IF($Z104&gt;P!$O$8,"",VLOOKUP($Z104,P!$J$9:$AF$10,17,FALSE))</f>
        <v/>
      </c>
      <c r="AE104" s="469" t="str">
        <f>IF($Z104&gt;P!$O$8,"",VLOOKUP($Z104,P!$J$9:$AF$10,15,FALSE))</f>
        <v/>
      </c>
      <c r="AF104" s="471" t="str">
        <f>IF($Z104&gt;P!$O$8,"",VLOOKUP($Z104,P!$J$9:$AF$10,18,FALSE))</f>
        <v/>
      </c>
      <c r="AG104" s="482">
        <f t="shared" si="5"/>
        <v>0</v>
      </c>
      <c r="AH104" s="469" t="str">
        <f>IF($Z104&gt;P!$O$8,"",VLOOKUP($Z104,P!$J$9:$AF$10,21,FALSE))</f>
        <v/>
      </c>
      <c r="AI104" s="483" t="str">
        <f>IF($Z104&gt;P!$O$8,"",VLOOKUP($Z104,P!$J$9:$AF$10,22,FALSE))</f>
        <v/>
      </c>
      <c r="AJ104" s="226"/>
      <c r="AL104" s="476">
        <v>88</v>
      </c>
      <c r="AM104" s="469" t="str">
        <f>IF($AL104&gt;S!$O$8,"",VLOOKUP($AL104,S!$J$9:$AF$10,6,FALSE))</f>
        <v/>
      </c>
      <c r="AN104" s="469" t="str">
        <f>IF($AL104&gt;S!$O$8,"",VLOOKUP($AL104,S!$J$9:$AF$10,13,FALSE))</f>
        <v/>
      </c>
      <c r="AO104" s="469" t="str">
        <f>IF($AL104&gt;S!$O$8,"",VLOOKUP($AL104,S!$J$9:$AF$10,16,FALSE))</f>
        <v/>
      </c>
      <c r="AP104" s="470" t="str">
        <f>IF($AL104&gt;S!$O$8,"",VLOOKUP($AL104,S!$J$9:$AF$10,18,FALSE))</f>
        <v/>
      </c>
      <c r="AQ104" s="469" t="str">
        <f>IF($AL104&gt;S!$O$8,"",VLOOKUP($AL104,S!$J$9:$AF$10,19,FALSE))</f>
        <v/>
      </c>
      <c r="AR104" s="483" t="str">
        <f>IF($AL104&gt;S!$O$8,"",VLOOKUP($AL104,S!$J$9:$AF$10,20,FALSE))</f>
        <v/>
      </c>
      <c r="AS104" s="469" t="str">
        <f>IF($AL104&gt;S!$O$8,"",VLOOKUP($AL104,S!$J$9:$AF$10,22,FALSE))</f>
        <v/>
      </c>
      <c r="AT104" s="469" t="str">
        <f>IF($AL104&gt;S!$O$8,"",VLOOKUP($AL104,S!$J$9:$AF$10,23,FALSE))</f>
        <v/>
      </c>
      <c r="AU104" s="226"/>
    </row>
    <row r="105" spans="2:47" x14ac:dyDescent="0.2">
      <c r="B105" s="476">
        <v>89</v>
      </c>
      <c r="C105" s="469" t="str">
        <f>IF($B105&gt;O!$L$8,"",VLOOKUP($B105,O!$I$9:$AJ$10,4,FALSE))</f>
        <v/>
      </c>
      <c r="D105" s="467" t="str">
        <f>IF($B105&gt;O!$L$8,"",VLOOKUP($B105,O!$I$9:$AJ$10,7,FALSE))</f>
        <v/>
      </c>
      <c r="E105" s="468" t="str">
        <f>IF($D105="","",VLOOKUP(LEFT($D105,LEN($D105)-4),'C'!$P$9:$AP$10,10,FALSE))</f>
        <v/>
      </c>
      <c r="F105" s="469" t="str">
        <f>IF($B105&gt;O!$L$8,"",VLOOKUP($B105,O!$I$9:$AJ$10,17,FALSE))</f>
        <v/>
      </c>
      <c r="G105" s="470">
        <f>IF($B105&gt;O!$L$8,0,VLOOKUP($B105,O!$I$9:$AJ$10,19,FALSE))</f>
        <v>0</v>
      </c>
      <c r="H105" s="469" t="str">
        <f>IF($B105&gt;O!$L$8,"",VLOOKUP($B105,O!$I$9:$AJ$10,20,FALSE))</f>
        <v/>
      </c>
      <c r="I105" s="471">
        <f>IF($B105&gt;O!$L$8,0,VLOOKUP($B105,O!$I$9:$AJ$10,21,FALSE))</f>
        <v>0</v>
      </c>
      <c r="J105" s="470">
        <f t="shared" si="3"/>
        <v>0</v>
      </c>
      <c r="K105" s="469" t="str">
        <f>IF($B105&gt;O!$L$8,"",VLOOKUP($B105,O!$I$9:$AJ$10,27,FALSE))</f>
        <v/>
      </c>
      <c r="L105" s="226"/>
      <c r="N105" s="476">
        <v>89</v>
      </c>
      <c r="O105" s="469" t="str">
        <f>IF($N105&gt;Q!$O$8,"",VLOOKUP($B105,Q!$J$9:$AI$10,6,FALSE))</f>
        <v/>
      </c>
      <c r="P105" s="469" t="str">
        <f>IF($N105&gt;Q!$O$8,"",VLOOKUP($B105,Q!$J$9:$AI$10,13,FALSE))</f>
        <v/>
      </c>
      <c r="Q105" s="469" t="str">
        <f>IF($N105&gt;Q!$O$8,"",VLOOKUP($B105,Q!$J$9:$AI$10,17,FALSE))</f>
        <v/>
      </c>
      <c r="R105" s="470" t="str">
        <f>IF($N105&gt;Q!$O$8,"",VLOOKUP($B105,Q!$J$9:$AI$10,18,FALSE))</f>
        <v/>
      </c>
      <c r="S105" s="469" t="str">
        <f>IF($N105&gt;Q!$O$8,"",VLOOKUP($B105,Q!$J$9:$AI$10,19,FALSE))</f>
        <v/>
      </c>
      <c r="T105" s="471" t="str">
        <f>IF($N105&gt;Q!$O$8,"",VLOOKUP($B105,Q!$J$9:$AI$10,20,FALSE))</f>
        <v/>
      </c>
      <c r="U105" s="470">
        <f t="shared" si="4"/>
        <v>0</v>
      </c>
      <c r="V105" s="481" t="str">
        <f>IF($N105&gt;Q!$O$8,"",VLOOKUP($B105,Q!$J$9:$AI$10,24,FALSE))</f>
        <v/>
      </c>
      <c r="W105" s="481" t="str">
        <f>IF($N105&gt;Q!$O$8,"",VLOOKUP($B105,Q!$J$9:$AI$10,25,FALSE))</f>
        <v/>
      </c>
      <c r="X105" s="226"/>
      <c r="Z105" s="476">
        <v>89</v>
      </c>
      <c r="AA105" s="469" t="str">
        <f>IF($Z105&gt;P!$O$8,"",VLOOKUP($Z105,P!$J$9:$AF$10,6,FALSE))</f>
        <v/>
      </c>
      <c r="AB105" s="469" t="str">
        <f>IF($Z105&gt;P!$O$8,"",VLOOKUP($Z105,P!$J$9:$AF$10,13,FALSE))</f>
        <v/>
      </c>
      <c r="AC105" s="469" t="str">
        <f>IF($Z105&gt;P!$O$8,"",VLOOKUP($Z105,P!$J$9:$AF$10,16,FALSE))</f>
        <v/>
      </c>
      <c r="AD105" s="470" t="str">
        <f>IF($Z105&gt;P!$O$8,"",VLOOKUP($Z105,P!$J$9:$AF$10,17,FALSE))</f>
        <v/>
      </c>
      <c r="AE105" s="469" t="str">
        <f>IF($Z105&gt;P!$O$8,"",VLOOKUP($Z105,P!$J$9:$AF$10,15,FALSE))</f>
        <v/>
      </c>
      <c r="AF105" s="471" t="str">
        <f>IF($Z105&gt;P!$O$8,"",VLOOKUP($Z105,P!$J$9:$AF$10,18,FALSE))</f>
        <v/>
      </c>
      <c r="AG105" s="482">
        <f t="shared" si="5"/>
        <v>0</v>
      </c>
      <c r="AH105" s="469" t="str">
        <f>IF($Z105&gt;P!$O$8,"",VLOOKUP($Z105,P!$J$9:$AF$10,21,FALSE))</f>
        <v/>
      </c>
      <c r="AI105" s="483" t="str">
        <f>IF($Z105&gt;P!$O$8,"",VLOOKUP($Z105,P!$J$9:$AF$10,22,FALSE))</f>
        <v/>
      </c>
      <c r="AJ105" s="226"/>
      <c r="AL105" s="476">
        <v>89</v>
      </c>
      <c r="AM105" s="469" t="str">
        <f>IF($AL105&gt;S!$O$8,"",VLOOKUP($AL105,S!$J$9:$AF$10,6,FALSE))</f>
        <v/>
      </c>
      <c r="AN105" s="469" t="str">
        <f>IF($AL105&gt;S!$O$8,"",VLOOKUP($AL105,S!$J$9:$AF$10,13,FALSE))</f>
        <v/>
      </c>
      <c r="AO105" s="469" t="str">
        <f>IF($AL105&gt;S!$O$8,"",VLOOKUP($AL105,S!$J$9:$AF$10,16,FALSE))</f>
        <v/>
      </c>
      <c r="AP105" s="470" t="str">
        <f>IF($AL105&gt;S!$O$8,"",VLOOKUP($AL105,S!$J$9:$AF$10,18,FALSE))</f>
        <v/>
      </c>
      <c r="AQ105" s="469" t="str">
        <f>IF($AL105&gt;S!$O$8,"",VLOOKUP($AL105,S!$J$9:$AF$10,19,FALSE))</f>
        <v/>
      </c>
      <c r="AR105" s="483" t="str">
        <f>IF($AL105&gt;S!$O$8,"",VLOOKUP($AL105,S!$J$9:$AF$10,20,FALSE))</f>
        <v/>
      </c>
      <c r="AS105" s="469" t="str">
        <f>IF($AL105&gt;S!$O$8,"",VLOOKUP($AL105,S!$J$9:$AF$10,22,FALSE))</f>
        <v/>
      </c>
      <c r="AT105" s="469" t="str">
        <f>IF($AL105&gt;S!$O$8,"",VLOOKUP($AL105,S!$J$9:$AF$10,23,FALSE))</f>
        <v/>
      </c>
      <c r="AU105" s="226"/>
    </row>
    <row r="106" spans="2:47" x14ac:dyDescent="0.2">
      <c r="B106" s="476">
        <v>90</v>
      </c>
      <c r="C106" s="469" t="str">
        <f>IF($B106&gt;O!$L$8,"",VLOOKUP($B106,O!$I$9:$AJ$10,4,FALSE))</f>
        <v/>
      </c>
      <c r="D106" s="467" t="str">
        <f>IF($B106&gt;O!$L$8,"",VLOOKUP($B106,O!$I$9:$AJ$10,7,FALSE))</f>
        <v/>
      </c>
      <c r="E106" s="468" t="str">
        <f>IF($D106="","",VLOOKUP(LEFT($D106,LEN($D106)-4),'C'!$P$9:$AP$10,10,FALSE))</f>
        <v/>
      </c>
      <c r="F106" s="469" t="str">
        <f>IF($B106&gt;O!$L$8,"",VLOOKUP($B106,O!$I$9:$AJ$10,17,FALSE))</f>
        <v/>
      </c>
      <c r="G106" s="470">
        <f>IF($B106&gt;O!$L$8,0,VLOOKUP($B106,O!$I$9:$AJ$10,19,FALSE))</f>
        <v>0</v>
      </c>
      <c r="H106" s="469" t="str">
        <f>IF($B106&gt;O!$L$8,"",VLOOKUP($B106,O!$I$9:$AJ$10,20,FALSE))</f>
        <v/>
      </c>
      <c r="I106" s="471">
        <f>IF($B106&gt;O!$L$8,0,VLOOKUP($B106,O!$I$9:$AJ$10,21,FALSE))</f>
        <v>0</v>
      </c>
      <c r="J106" s="470">
        <f t="shared" si="3"/>
        <v>0</v>
      </c>
      <c r="K106" s="469" t="str">
        <f>IF($B106&gt;O!$L$8,"",VLOOKUP($B106,O!$I$9:$AJ$10,27,FALSE))</f>
        <v/>
      </c>
      <c r="L106" s="226"/>
      <c r="N106" s="476">
        <v>90</v>
      </c>
      <c r="O106" s="469" t="str">
        <f>IF($N106&gt;Q!$O$8,"",VLOOKUP($B106,Q!$J$9:$AI$10,6,FALSE))</f>
        <v/>
      </c>
      <c r="P106" s="469" t="str">
        <f>IF($N106&gt;Q!$O$8,"",VLOOKUP($B106,Q!$J$9:$AI$10,13,FALSE))</f>
        <v/>
      </c>
      <c r="Q106" s="469" t="str">
        <f>IF($N106&gt;Q!$O$8,"",VLOOKUP($B106,Q!$J$9:$AI$10,17,FALSE))</f>
        <v/>
      </c>
      <c r="R106" s="470" t="str">
        <f>IF($N106&gt;Q!$O$8,"",VLOOKUP($B106,Q!$J$9:$AI$10,18,FALSE))</f>
        <v/>
      </c>
      <c r="S106" s="469" t="str">
        <f>IF($N106&gt;Q!$O$8,"",VLOOKUP($B106,Q!$J$9:$AI$10,19,FALSE))</f>
        <v/>
      </c>
      <c r="T106" s="471" t="str">
        <f>IF($N106&gt;Q!$O$8,"",VLOOKUP($B106,Q!$J$9:$AI$10,20,FALSE))</f>
        <v/>
      </c>
      <c r="U106" s="470">
        <f t="shared" si="4"/>
        <v>0</v>
      </c>
      <c r="V106" s="481" t="str">
        <f>IF($N106&gt;Q!$O$8,"",VLOOKUP($B106,Q!$J$9:$AI$10,24,FALSE))</f>
        <v/>
      </c>
      <c r="W106" s="481" t="str">
        <f>IF($N106&gt;Q!$O$8,"",VLOOKUP($B106,Q!$J$9:$AI$10,25,FALSE))</f>
        <v/>
      </c>
      <c r="X106" s="226"/>
      <c r="Z106" s="476">
        <v>90</v>
      </c>
      <c r="AA106" s="469" t="str">
        <f>IF($Z106&gt;P!$O$8,"",VLOOKUP($Z106,P!$J$9:$AF$10,6,FALSE))</f>
        <v/>
      </c>
      <c r="AB106" s="469" t="str">
        <f>IF($Z106&gt;P!$O$8,"",VLOOKUP($Z106,P!$J$9:$AF$10,13,FALSE))</f>
        <v/>
      </c>
      <c r="AC106" s="469" t="str">
        <f>IF($Z106&gt;P!$O$8,"",VLOOKUP($Z106,P!$J$9:$AF$10,16,FALSE))</f>
        <v/>
      </c>
      <c r="AD106" s="470" t="str">
        <f>IF($Z106&gt;P!$O$8,"",VLOOKUP($Z106,P!$J$9:$AF$10,17,FALSE))</f>
        <v/>
      </c>
      <c r="AE106" s="469" t="str">
        <f>IF($Z106&gt;P!$O$8,"",VLOOKUP($Z106,P!$J$9:$AF$10,15,FALSE))</f>
        <v/>
      </c>
      <c r="AF106" s="471" t="str">
        <f>IF($Z106&gt;P!$O$8,"",VLOOKUP($Z106,P!$J$9:$AF$10,18,FALSE))</f>
        <v/>
      </c>
      <c r="AG106" s="482">
        <f t="shared" si="5"/>
        <v>0</v>
      </c>
      <c r="AH106" s="469" t="str">
        <f>IF($Z106&gt;P!$O$8,"",VLOOKUP($Z106,P!$J$9:$AF$10,21,FALSE))</f>
        <v/>
      </c>
      <c r="AI106" s="483" t="str">
        <f>IF($Z106&gt;P!$O$8,"",VLOOKUP($Z106,P!$J$9:$AF$10,22,FALSE))</f>
        <v/>
      </c>
      <c r="AJ106" s="226"/>
      <c r="AL106" s="476">
        <v>90</v>
      </c>
      <c r="AM106" s="469" t="str">
        <f>IF($AL106&gt;S!$O$8,"",VLOOKUP($AL106,S!$J$9:$AF$10,6,FALSE))</f>
        <v/>
      </c>
      <c r="AN106" s="469" t="str">
        <f>IF($AL106&gt;S!$O$8,"",VLOOKUP($AL106,S!$J$9:$AF$10,13,FALSE))</f>
        <v/>
      </c>
      <c r="AO106" s="469" t="str">
        <f>IF($AL106&gt;S!$O$8,"",VLOOKUP($AL106,S!$J$9:$AF$10,16,FALSE))</f>
        <v/>
      </c>
      <c r="AP106" s="470" t="str">
        <f>IF($AL106&gt;S!$O$8,"",VLOOKUP($AL106,S!$J$9:$AF$10,18,FALSE))</f>
        <v/>
      </c>
      <c r="AQ106" s="469" t="str">
        <f>IF($AL106&gt;S!$O$8,"",VLOOKUP($AL106,S!$J$9:$AF$10,19,FALSE))</f>
        <v/>
      </c>
      <c r="AR106" s="483" t="str">
        <f>IF($AL106&gt;S!$O$8,"",VLOOKUP($AL106,S!$J$9:$AF$10,20,FALSE))</f>
        <v/>
      </c>
      <c r="AS106" s="469" t="str">
        <f>IF($AL106&gt;S!$O$8,"",VLOOKUP($AL106,S!$J$9:$AF$10,22,FALSE))</f>
        <v/>
      </c>
      <c r="AT106" s="469" t="str">
        <f>IF($AL106&gt;S!$O$8,"",VLOOKUP($AL106,S!$J$9:$AF$10,23,FALSE))</f>
        <v/>
      </c>
      <c r="AU106" s="226"/>
    </row>
    <row r="107" spans="2:47" x14ac:dyDescent="0.2">
      <c r="B107" s="476">
        <v>91</v>
      </c>
      <c r="C107" s="469" t="str">
        <f>IF($B107&gt;O!$L$8,"",VLOOKUP($B107,O!$I$9:$AJ$10,4,FALSE))</f>
        <v/>
      </c>
      <c r="D107" s="467" t="str">
        <f>IF($B107&gt;O!$L$8,"",VLOOKUP($B107,O!$I$9:$AJ$10,7,FALSE))</f>
        <v/>
      </c>
      <c r="E107" s="468" t="str">
        <f>IF($D107="","",VLOOKUP(LEFT($D107,LEN($D107)-4),'C'!$P$9:$AP$10,10,FALSE))</f>
        <v/>
      </c>
      <c r="F107" s="469" t="str">
        <f>IF($B107&gt;O!$L$8,"",VLOOKUP($B107,O!$I$9:$AJ$10,17,FALSE))</f>
        <v/>
      </c>
      <c r="G107" s="470">
        <f>IF($B107&gt;O!$L$8,0,VLOOKUP($B107,O!$I$9:$AJ$10,19,FALSE))</f>
        <v>0</v>
      </c>
      <c r="H107" s="469" t="str">
        <f>IF($B107&gt;O!$L$8,"",VLOOKUP($B107,O!$I$9:$AJ$10,20,FALSE))</f>
        <v/>
      </c>
      <c r="I107" s="471">
        <f>IF($B107&gt;O!$L$8,0,VLOOKUP($B107,O!$I$9:$AJ$10,21,FALSE))</f>
        <v>0</v>
      </c>
      <c r="J107" s="470">
        <f t="shared" si="3"/>
        <v>0</v>
      </c>
      <c r="K107" s="469" t="str">
        <f>IF($B107&gt;O!$L$8,"",VLOOKUP($B107,O!$I$9:$AJ$10,27,FALSE))</f>
        <v/>
      </c>
      <c r="L107" s="226"/>
      <c r="N107" s="476">
        <v>91</v>
      </c>
      <c r="O107" s="469" t="str">
        <f>IF($N107&gt;Q!$O$8,"",VLOOKUP($B107,Q!$J$9:$AI$10,6,FALSE))</f>
        <v/>
      </c>
      <c r="P107" s="469" t="str">
        <f>IF($N107&gt;Q!$O$8,"",VLOOKUP($B107,Q!$J$9:$AI$10,13,FALSE))</f>
        <v/>
      </c>
      <c r="Q107" s="469" t="str">
        <f>IF($N107&gt;Q!$O$8,"",VLOOKUP($B107,Q!$J$9:$AI$10,17,FALSE))</f>
        <v/>
      </c>
      <c r="R107" s="470" t="str">
        <f>IF($N107&gt;Q!$O$8,"",VLOOKUP($B107,Q!$J$9:$AI$10,18,FALSE))</f>
        <v/>
      </c>
      <c r="S107" s="469" t="str">
        <f>IF($N107&gt;Q!$O$8,"",VLOOKUP($B107,Q!$J$9:$AI$10,19,FALSE))</f>
        <v/>
      </c>
      <c r="T107" s="471" t="str">
        <f>IF($N107&gt;Q!$O$8,"",VLOOKUP($B107,Q!$J$9:$AI$10,20,FALSE))</f>
        <v/>
      </c>
      <c r="U107" s="470">
        <f t="shared" si="4"/>
        <v>0</v>
      </c>
      <c r="V107" s="481" t="str">
        <f>IF($N107&gt;Q!$O$8,"",VLOOKUP($B107,Q!$J$9:$AI$10,24,FALSE))</f>
        <v/>
      </c>
      <c r="W107" s="481" t="str">
        <f>IF($N107&gt;Q!$O$8,"",VLOOKUP($B107,Q!$J$9:$AI$10,25,FALSE))</f>
        <v/>
      </c>
      <c r="X107" s="226"/>
      <c r="Z107" s="476">
        <v>91</v>
      </c>
      <c r="AA107" s="469" t="str">
        <f>IF($Z107&gt;P!$O$8,"",VLOOKUP($Z107,P!$J$9:$AF$10,6,FALSE))</f>
        <v/>
      </c>
      <c r="AB107" s="469" t="str">
        <f>IF($Z107&gt;P!$O$8,"",VLOOKUP($Z107,P!$J$9:$AF$10,13,FALSE))</f>
        <v/>
      </c>
      <c r="AC107" s="469" t="str">
        <f>IF($Z107&gt;P!$O$8,"",VLOOKUP($Z107,P!$J$9:$AF$10,16,FALSE))</f>
        <v/>
      </c>
      <c r="AD107" s="470" t="str">
        <f>IF($Z107&gt;P!$O$8,"",VLOOKUP($Z107,P!$J$9:$AF$10,17,FALSE))</f>
        <v/>
      </c>
      <c r="AE107" s="469" t="str">
        <f>IF($Z107&gt;P!$O$8,"",VLOOKUP($Z107,P!$J$9:$AF$10,15,FALSE))</f>
        <v/>
      </c>
      <c r="AF107" s="471" t="str">
        <f>IF($Z107&gt;P!$O$8,"",VLOOKUP($Z107,P!$J$9:$AF$10,18,FALSE))</f>
        <v/>
      </c>
      <c r="AG107" s="482">
        <f t="shared" si="5"/>
        <v>0</v>
      </c>
      <c r="AH107" s="469" t="str">
        <f>IF($Z107&gt;P!$O$8,"",VLOOKUP($Z107,P!$J$9:$AF$10,21,FALSE))</f>
        <v/>
      </c>
      <c r="AI107" s="483" t="str">
        <f>IF($Z107&gt;P!$O$8,"",VLOOKUP($Z107,P!$J$9:$AF$10,22,FALSE))</f>
        <v/>
      </c>
      <c r="AJ107" s="226"/>
      <c r="AL107" s="476">
        <v>91</v>
      </c>
      <c r="AM107" s="469" t="str">
        <f>IF($AL107&gt;S!$O$8,"",VLOOKUP($AL107,S!$J$9:$AF$10,6,FALSE))</f>
        <v/>
      </c>
      <c r="AN107" s="469" t="str">
        <f>IF($AL107&gt;S!$O$8,"",VLOOKUP($AL107,S!$J$9:$AF$10,13,FALSE))</f>
        <v/>
      </c>
      <c r="AO107" s="469" t="str">
        <f>IF($AL107&gt;S!$O$8,"",VLOOKUP($AL107,S!$J$9:$AF$10,16,FALSE))</f>
        <v/>
      </c>
      <c r="AP107" s="470" t="str">
        <f>IF($AL107&gt;S!$O$8,"",VLOOKUP($AL107,S!$J$9:$AF$10,18,FALSE))</f>
        <v/>
      </c>
      <c r="AQ107" s="469" t="str">
        <f>IF($AL107&gt;S!$O$8,"",VLOOKUP($AL107,S!$J$9:$AF$10,19,FALSE))</f>
        <v/>
      </c>
      <c r="AR107" s="483" t="str">
        <f>IF($AL107&gt;S!$O$8,"",VLOOKUP($AL107,S!$J$9:$AF$10,20,FALSE))</f>
        <v/>
      </c>
      <c r="AS107" s="469" t="str">
        <f>IF($AL107&gt;S!$O$8,"",VLOOKUP($AL107,S!$J$9:$AF$10,22,FALSE))</f>
        <v/>
      </c>
      <c r="AT107" s="469" t="str">
        <f>IF($AL107&gt;S!$O$8,"",VLOOKUP($AL107,S!$J$9:$AF$10,23,FALSE))</f>
        <v/>
      </c>
      <c r="AU107" s="226"/>
    </row>
    <row r="108" spans="2:47" x14ac:dyDescent="0.2">
      <c r="B108" s="476">
        <v>92</v>
      </c>
      <c r="C108" s="469" t="str">
        <f>IF($B108&gt;O!$L$8,"",VLOOKUP($B108,O!$I$9:$AJ$10,4,FALSE))</f>
        <v/>
      </c>
      <c r="D108" s="467" t="str">
        <f>IF($B108&gt;O!$L$8,"",VLOOKUP($B108,O!$I$9:$AJ$10,7,FALSE))</f>
        <v/>
      </c>
      <c r="E108" s="468" t="str">
        <f>IF($D108="","",VLOOKUP(LEFT($D108,LEN($D108)-4),'C'!$P$9:$AP$10,10,FALSE))</f>
        <v/>
      </c>
      <c r="F108" s="469" t="str">
        <f>IF($B108&gt;O!$L$8,"",VLOOKUP($B108,O!$I$9:$AJ$10,17,FALSE))</f>
        <v/>
      </c>
      <c r="G108" s="470">
        <f>IF($B108&gt;O!$L$8,0,VLOOKUP($B108,O!$I$9:$AJ$10,19,FALSE))</f>
        <v>0</v>
      </c>
      <c r="H108" s="469" t="str">
        <f>IF($B108&gt;O!$L$8,"",VLOOKUP($B108,O!$I$9:$AJ$10,20,FALSE))</f>
        <v/>
      </c>
      <c r="I108" s="471">
        <f>IF($B108&gt;O!$L$8,0,VLOOKUP($B108,O!$I$9:$AJ$10,21,FALSE))</f>
        <v>0</v>
      </c>
      <c r="J108" s="470">
        <f t="shared" si="3"/>
        <v>0</v>
      </c>
      <c r="K108" s="469" t="str">
        <f>IF($B108&gt;O!$L$8,"",VLOOKUP($B108,O!$I$9:$AJ$10,27,FALSE))</f>
        <v/>
      </c>
      <c r="L108" s="226"/>
      <c r="N108" s="476">
        <v>92</v>
      </c>
      <c r="O108" s="469" t="str">
        <f>IF($N108&gt;Q!$O$8,"",VLOOKUP($B108,Q!$J$9:$AI$10,6,FALSE))</f>
        <v/>
      </c>
      <c r="P108" s="469" t="str">
        <f>IF($N108&gt;Q!$O$8,"",VLOOKUP($B108,Q!$J$9:$AI$10,13,FALSE))</f>
        <v/>
      </c>
      <c r="Q108" s="469" t="str">
        <f>IF($N108&gt;Q!$O$8,"",VLOOKUP($B108,Q!$J$9:$AI$10,17,FALSE))</f>
        <v/>
      </c>
      <c r="R108" s="470" t="str">
        <f>IF($N108&gt;Q!$O$8,"",VLOOKUP($B108,Q!$J$9:$AI$10,18,FALSE))</f>
        <v/>
      </c>
      <c r="S108" s="469" t="str">
        <f>IF($N108&gt;Q!$O$8,"",VLOOKUP($B108,Q!$J$9:$AI$10,19,FALSE))</f>
        <v/>
      </c>
      <c r="T108" s="471" t="str">
        <f>IF($N108&gt;Q!$O$8,"",VLOOKUP($B108,Q!$J$9:$AI$10,20,FALSE))</f>
        <v/>
      </c>
      <c r="U108" s="470">
        <f t="shared" si="4"/>
        <v>0</v>
      </c>
      <c r="V108" s="481" t="str">
        <f>IF($N108&gt;Q!$O$8,"",VLOOKUP($B108,Q!$J$9:$AI$10,24,FALSE))</f>
        <v/>
      </c>
      <c r="W108" s="481" t="str">
        <f>IF($N108&gt;Q!$O$8,"",VLOOKUP($B108,Q!$J$9:$AI$10,25,FALSE))</f>
        <v/>
      </c>
      <c r="X108" s="226"/>
      <c r="Z108" s="476">
        <v>92</v>
      </c>
      <c r="AA108" s="469" t="str">
        <f>IF($Z108&gt;P!$O$8,"",VLOOKUP($Z108,P!$J$9:$AF$10,6,FALSE))</f>
        <v/>
      </c>
      <c r="AB108" s="469" t="str">
        <f>IF($Z108&gt;P!$O$8,"",VLOOKUP($Z108,P!$J$9:$AF$10,13,FALSE))</f>
        <v/>
      </c>
      <c r="AC108" s="469" t="str">
        <f>IF($Z108&gt;P!$O$8,"",VLOOKUP($Z108,P!$J$9:$AF$10,16,FALSE))</f>
        <v/>
      </c>
      <c r="AD108" s="470" t="str">
        <f>IF($Z108&gt;P!$O$8,"",VLOOKUP($Z108,P!$J$9:$AF$10,17,FALSE))</f>
        <v/>
      </c>
      <c r="AE108" s="469" t="str">
        <f>IF($Z108&gt;P!$O$8,"",VLOOKUP($Z108,P!$J$9:$AF$10,15,FALSE))</f>
        <v/>
      </c>
      <c r="AF108" s="471" t="str">
        <f>IF($Z108&gt;P!$O$8,"",VLOOKUP($Z108,P!$J$9:$AF$10,18,FALSE))</f>
        <v/>
      </c>
      <c r="AG108" s="482">
        <f t="shared" si="5"/>
        <v>0</v>
      </c>
      <c r="AH108" s="469" t="str">
        <f>IF($Z108&gt;P!$O$8,"",VLOOKUP($Z108,P!$J$9:$AF$10,21,FALSE))</f>
        <v/>
      </c>
      <c r="AI108" s="483" t="str">
        <f>IF($Z108&gt;P!$O$8,"",VLOOKUP($Z108,P!$J$9:$AF$10,22,FALSE))</f>
        <v/>
      </c>
      <c r="AJ108" s="226"/>
      <c r="AL108" s="476">
        <v>92</v>
      </c>
      <c r="AM108" s="469" t="str">
        <f>IF($AL108&gt;S!$O$8,"",VLOOKUP($AL108,S!$J$9:$AF$10,6,FALSE))</f>
        <v/>
      </c>
      <c r="AN108" s="469" t="str">
        <f>IF($AL108&gt;S!$O$8,"",VLOOKUP($AL108,S!$J$9:$AF$10,13,FALSE))</f>
        <v/>
      </c>
      <c r="AO108" s="469" t="str">
        <f>IF($AL108&gt;S!$O$8,"",VLOOKUP($AL108,S!$J$9:$AF$10,16,FALSE))</f>
        <v/>
      </c>
      <c r="AP108" s="470" t="str">
        <f>IF($AL108&gt;S!$O$8,"",VLOOKUP($AL108,S!$J$9:$AF$10,18,FALSE))</f>
        <v/>
      </c>
      <c r="AQ108" s="469" t="str">
        <f>IF($AL108&gt;S!$O$8,"",VLOOKUP($AL108,S!$J$9:$AF$10,19,FALSE))</f>
        <v/>
      </c>
      <c r="AR108" s="483" t="str">
        <f>IF($AL108&gt;S!$O$8,"",VLOOKUP($AL108,S!$J$9:$AF$10,20,FALSE))</f>
        <v/>
      </c>
      <c r="AS108" s="469" t="str">
        <f>IF($AL108&gt;S!$O$8,"",VLOOKUP($AL108,S!$J$9:$AF$10,22,FALSE))</f>
        <v/>
      </c>
      <c r="AT108" s="469" t="str">
        <f>IF($AL108&gt;S!$O$8,"",VLOOKUP($AL108,S!$J$9:$AF$10,23,FALSE))</f>
        <v/>
      </c>
      <c r="AU108" s="226"/>
    </row>
    <row r="109" spans="2:47" x14ac:dyDescent="0.2">
      <c r="B109" s="476">
        <v>93</v>
      </c>
      <c r="C109" s="469" t="str">
        <f>IF($B109&gt;O!$L$8,"",VLOOKUP($B109,O!$I$9:$AJ$10,4,FALSE))</f>
        <v/>
      </c>
      <c r="D109" s="467" t="str">
        <f>IF($B109&gt;O!$L$8,"",VLOOKUP($B109,O!$I$9:$AJ$10,7,FALSE))</f>
        <v/>
      </c>
      <c r="E109" s="468" t="str">
        <f>IF($D109="","",VLOOKUP(LEFT($D109,LEN($D109)-4),'C'!$P$9:$AP$10,10,FALSE))</f>
        <v/>
      </c>
      <c r="F109" s="469" t="str">
        <f>IF($B109&gt;O!$L$8,"",VLOOKUP($B109,O!$I$9:$AJ$10,17,FALSE))</f>
        <v/>
      </c>
      <c r="G109" s="470">
        <f>IF($B109&gt;O!$L$8,0,VLOOKUP($B109,O!$I$9:$AJ$10,19,FALSE))</f>
        <v>0</v>
      </c>
      <c r="H109" s="469" t="str">
        <f>IF($B109&gt;O!$L$8,"",VLOOKUP($B109,O!$I$9:$AJ$10,20,FALSE))</f>
        <v/>
      </c>
      <c r="I109" s="471">
        <f>IF($B109&gt;O!$L$8,0,VLOOKUP($B109,O!$I$9:$AJ$10,21,FALSE))</f>
        <v>0</v>
      </c>
      <c r="J109" s="470">
        <f t="shared" si="3"/>
        <v>0</v>
      </c>
      <c r="K109" s="469" t="str">
        <f>IF($B109&gt;O!$L$8,"",VLOOKUP($B109,O!$I$9:$AJ$10,27,FALSE))</f>
        <v/>
      </c>
      <c r="L109" s="226"/>
      <c r="N109" s="476">
        <v>93</v>
      </c>
      <c r="O109" s="469" t="str">
        <f>IF($N109&gt;Q!$O$8,"",VLOOKUP($B109,Q!$J$9:$AI$10,6,FALSE))</f>
        <v/>
      </c>
      <c r="P109" s="469" t="str">
        <f>IF($N109&gt;Q!$O$8,"",VLOOKUP($B109,Q!$J$9:$AI$10,13,FALSE))</f>
        <v/>
      </c>
      <c r="Q109" s="469" t="str">
        <f>IF($N109&gt;Q!$O$8,"",VLOOKUP($B109,Q!$J$9:$AI$10,17,FALSE))</f>
        <v/>
      </c>
      <c r="R109" s="470" t="str">
        <f>IF($N109&gt;Q!$O$8,"",VLOOKUP($B109,Q!$J$9:$AI$10,18,FALSE))</f>
        <v/>
      </c>
      <c r="S109" s="469" t="str">
        <f>IF($N109&gt;Q!$O$8,"",VLOOKUP($B109,Q!$J$9:$AI$10,19,FALSE))</f>
        <v/>
      </c>
      <c r="T109" s="471" t="str">
        <f>IF($N109&gt;Q!$O$8,"",VLOOKUP($B109,Q!$J$9:$AI$10,20,FALSE))</f>
        <v/>
      </c>
      <c r="U109" s="470">
        <f t="shared" si="4"/>
        <v>0</v>
      </c>
      <c r="V109" s="481" t="str">
        <f>IF($N109&gt;Q!$O$8,"",VLOOKUP($B109,Q!$J$9:$AI$10,24,FALSE))</f>
        <v/>
      </c>
      <c r="W109" s="481" t="str">
        <f>IF($N109&gt;Q!$O$8,"",VLOOKUP($B109,Q!$J$9:$AI$10,25,FALSE))</f>
        <v/>
      </c>
      <c r="X109" s="226"/>
      <c r="Z109" s="476">
        <v>93</v>
      </c>
      <c r="AA109" s="469" t="str">
        <f>IF($Z109&gt;P!$O$8,"",VLOOKUP($Z109,P!$J$9:$AF$10,6,FALSE))</f>
        <v/>
      </c>
      <c r="AB109" s="469" t="str">
        <f>IF($Z109&gt;P!$O$8,"",VLOOKUP($Z109,P!$J$9:$AF$10,13,FALSE))</f>
        <v/>
      </c>
      <c r="AC109" s="469" t="str">
        <f>IF($Z109&gt;P!$O$8,"",VLOOKUP($Z109,P!$J$9:$AF$10,16,FALSE))</f>
        <v/>
      </c>
      <c r="AD109" s="470" t="str">
        <f>IF($Z109&gt;P!$O$8,"",VLOOKUP($Z109,P!$J$9:$AF$10,17,FALSE))</f>
        <v/>
      </c>
      <c r="AE109" s="469" t="str">
        <f>IF($Z109&gt;P!$O$8,"",VLOOKUP($Z109,P!$J$9:$AF$10,15,FALSE))</f>
        <v/>
      </c>
      <c r="AF109" s="471" t="str">
        <f>IF($Z109&gt;P!$O$8,"",VLOOKUP($Z109,P!$J$9:$AF$10,18,FALSE))</f>
        <v/>
      </c>
      <c r="AG109" s="482">
        <f t="shared" si="5"/>
        <v>0</v>
      </c>
      <c r="AH109" s="469" t="str">
        <f>IF($Z109&gt;P!$O$8,"",VLOOKUP($Z109,P!$J$9:$AF$10,21,FALSE))</f>
        <v/>
      </c>
      <c r="AI109" s="483" t="str">
        <f>IF($Z109&gt;P!$O$8,"",VLOOKUP($Z109,P!$J$9:$AF$10,22,FALSE))</f>
        <v/>
      </c>
      <c r="AJ109" s="226"/>
      <c r="AL109" s="476">
        <v>93</v>
      </c>
      <c r="AM109" s="469" t="str">
        <f>IF($AL109&gt;S!$O$8,"",VLOOKUP($AL109,S!$J$9:$AF$10,6,FALSE))</f>
        <v/>
      </c>
      <c r="AN109" s="469" t="str">
        <f>IF($AL109&gt;S!$O$8,"",VLOOKUP($AL109,S!$J$9:$AF$10,13,FALSE))</f>
        <v/>
      </c>
      <c r="AO109" s="469" t="str">
        <f>IF($AL109&gt;S!$O$8,"",VLOOKUP($AL109,S!$J$9:$AF$10,16,FALSE))</f>
        <v/>
      </c>
      <c r="AP109" s="470" t="str">
        <f>IF($AL109&gt;S!$O$8,"",VLOOKUP($AL109,S!$J$9:$AF$10,18,FALSE))</f>
        <v/>
      </c>
      <c r="AQ109" s="469" t="str">
        <f>IF($AL109&gt;S!$O$8,"",VLOOKUP($AL109,S!$J$9:$AF$10,19,FALSE))</f>
        <v/>
      </c>
      <c r="AR109" s="483" t="str">
        <f>IF($AL109&gt;S!$O$8,"",VLOOKUP($AL109,S!$J$9:$AF$10,20,FALSE))</f>
        <v/>
      </c>
      <c r="AS109" s="469" t="str">
        <f>IF($AL109&gt;S!$O$8,"",VLOOKUP($AL109,S!$J$9:$AF$10,22,FALSE))</f>
        <v/>
      </c>
      <c r="AT109" s="469" t="str">
        <f>IF($AL109&gt;S!$O$8,"",VLOOKUP($AL109,S!$J$9:$AF$10,23,FALSE))</f>
        <v/>
      </c>
      <c r="AU109" s="226"/>
    </row>
    <row r="110" spans="2:47" x14ac:dyDescent="0.2">
      <c r="B110" s="476">
        <v>94</v>
      </c>
      <c r="C110" s="469" t="str">
        <f>IF($B110&gt;O!$L$8,"",VLOOKUP($B110,O!$I$9:$AJ$10,4,FALSE))</f>
        <v/>
      </c>
      <c r="D110" s="467" t="str">
        <f>IF($B110&gt;O!$L$8,"",VLOOKUP($B110,O!$I$9:$AJ$10,7,FALSE))</f>
        <v/>
      </c>
      <c r="E110" s="468" t="str">
        <f>IF($D110="","",VLOOKUP(LEFT($D110,LEN($D110)-4),'C'!$P$9:$AP$10,10,FALSE))</f>
        <v/>
      </c>
      <c r="F110" s="469" t="str">
        <f>IF($B110&gt;O!$L$8,"",VLOOKUP($B110,O!$I$9:$AJ$10,17,FALSE))</f>
        <v/>
      </c>
      <c r="G110" s="470">
        <f>IF($B110&gt;O!$L$8,0,VLOOKUP($B110,O!$I$9:$AJ$10,19,FALSE))</f>
        <v>0</v>
      </c>
      <c r="H110" s="469" t="str">
        <f>IF($B110&gt;O!$L$8,"",VLOOKUP($B110,O!$I$9:$AJ$10,20,FALSE))</f>
        <v/>
      </c>
      <c r="I110" s="471">
        <f>IF($B110&gt;O!$L$8,0,VLOOKUP($B110,O!$I$9:$AJ$10,21,FALSE))</f>
        <v>0</v>
      </c>
      <c r="J110" s="470">
        <f t="shared" si="3"/>
        <v>0</v>
      </c>
      <c r="K110" s="469" t="str">
        <f>IF($B110&gt;O!$L$8,"",VLOOKUP($B110,O!$I$9:$AJ$10,27,FALSE))</f>
        <v/>
      </c>
      <c r="L110" s="226"/>
      <c r="N110" s="476">
        <v>94</v>
      </c>
      <c r="O110" s="469" t="str">
        <f>IF($N110&gt;Q!$O$8,"",VLOOKUP($B110,Q!$J$9:$AI$10,6,FALSE))</f>
        <v/>
      </c>
      <c r="P110" s="469" t="str">
        <f>IF($N110&gt;Q!$O$8,"",VLOOKUP($B110,Q!$J$9:$AI$10,13,FALSE))</f>
        <v/>
      </c>
      <c r="Q110" s="469" t="str">
        <f>IF($N110&gt;Q!$O$8,"",VLOOKUP($B110,Q!$J$9:$AI$10,17,FALSE))</f>
        <v/>
      </c>
      <c r="R110" s="470" t="str">
        <f>IF($N110&gt;Q!$O$8,"",VLOOKUP($B110,Q!$J$9:$AI$10,18,FALSE))</f>
        <v/>
      </c>
      <c r="S110" s="469" t="str">
        <f>IF($N110&gt;Q!$O$8,"",VLOOKUP($B110,Q!$J$9:$AI$10,19,FALSE))</f>
        <v/>
      </c>
      <c r="T110" s="471" t="str">
        <f>IF($N110&gt;Q!$O$8,"",VLOOKUP($B110,Q!$J$9:$AI$10,20,FALSE))</f>
        <v/>
      </c>
      <c r="U110" s="470">
        <f t="shared" si="4"/>
        <v>0</v>
      </c>
      <c r="V110" s="481" t="str">
        <f>IF($N110&gt;Q!$O$8,"",VLOOKUP($B110,Q!$J$9:$AI$10,24,FALSE))</f>
        <v/>
      </c>
      <c r="W110" s="481" t="str">
        <f>IF($N110&gt;Q!$O$8,"",VLOOKUP($B110,Q!$J$9:$AI$10,25,FALSE))</f>
        <v/>
      </c>
      <c r="X110" s="226"/>
      <c r="Z110" s="476">
        <v>94</v>
      </c>
      <c r="AA110" s="469" t="str">
        <f>IF($Z110&gt;P!$O$8,"",VLOOKUP($Z110,P!$J$9:$AF$10,6,FALSE))</f>
        <v/>
      </c>
      <c r="AB110" s="469" t="str">
        <f>IF($Z110&gt;P!$O$8,"",VLOOKUP($Z110,P!$J$9:$AF$10,13,FALSE))</f>
        <v/>
      </c>
      <c r="AC110" s="469" t="str">
        <f>IF($Z110&gt;P!$O$8,"",VLOOKUP($Z110,P!$J$9:$AF$10,16,FALSE))</f>
        <v/>
      </c>
      <c r="AD110" s="470" t="str">
        <f>IF($Z110&gt;P!$O$8,"",VLOOKUP($Z110,P!$J$9:$AF$10,17,FALSE))</f>
        <v/>
      </c>
      <c r="AE110" s="469" t="str">
        <f>IF($Z110&gt;P!$O$8,"",VLOOKUP($Z110,P!$J$9:$AF$10,15,FALSE))</f>
        <v/>
      </c>
      <c r="AF110" s="471" t="str">
        <f>IF($Z110&gt;P!$O$8,"",VLOOKUP($Z110,P!$J$9:$AF$10,18,FALSE))</f>
        <v/>
      </c>
      <c r="AG110" s="482">
        <f t="shared" si="5"/>
        <v>0</v>
      </c>
      <c r="AH110" s="469" t="str">
        <f>IF($Z110&gt;P!$O$8,"",VLOOKUP($Z110,P!$J$9:$AF$10,21,FALSE))</f>
        <v/>
      </c>
      <c r="AI110" s="483" t="str">
        <f>IF($Z110&gt;P!$O$8,"",VLOOKUP($Z110,P!$J$9:$AF$10,22,FALSE))</f>
        <v/>
      </c>
      <c r="AJ110" s="226"/>
      <c r="AL110" s="476">
        <v>94</v>
      </c>
      <c r="AM110" s="469" t="str">
        <f>IF($AL110&gt;S!$O$8,"",VLOOKUP($AL110,S!$J$9:$AF$10,6,FALSE))</f>
        <v/>
      </c>
      <c r="AN110" s="469" t="str">
        <f>IF($AL110&gt;S!$O$8,"",VLOOKUP($AL110,S!$J$9:$AF$10,13,FALSE))</f>
        <v/>
      </c>
      <c r="AO110" s="469" t="str">
        <f>IF($AL110&gt;S!$O$8,"",VLOOKUP($AL110,S!$J$9:$AF$10,16,FALSE))</f>
        <v/>
      </c>
      <c r="AP110" s="470" t="str">
        <f>IF($AL110&gt;S!$O$8,"",VLOOKUP($AL110,S!$J$9:$AF$10,18,FALSE))</f>
        <v/>
      </c>
      <c r="AQ110" s="469" t="str">
        <f>IF($AL110&gt;S!$O$8,"",VLOOKUP($AL110,S!$J$9:$AF$10,19,FALSE))</f>
        <v/>
      </c>
      <c r="AR110" s="483" t="str">
        <f>IF($AL110&gt;S!$O$8,"",VLOOKUP($AL110,S!$J$9:$AF$10,20,FALSE))</f>
        <v/>
      </c>
      <c r="AS110" s="469" t="str">
        <f>IF($AL110&gt;S!$O$8,"",VLOOKUP($AL110,S!$J$9:$AF$10,22,FALSE))</f>
        <v/>
      </c>
      <c r="AT110" s="469" t="str">
        <f>IF($AL110&gt;S!$O$8,"",VLOOKUP($AL110,S!$J$9:$AF$10,23,FALSE))</f>
        <v/>
      </c>
      <c r="AU110" s="226"/>
    </row>
    <row r="111" spans="2:47" x14ac:dyDescent="0.2">
      <c r="B111" s="476">
        <v>95</v>
      </c>
      <c r="C111" s="469" t="str">
        <f>IF($B111&gt;O!$L$8,"",VLOOKUP($B111,O!$I$9:$AJ$10,4,FALSE))</f>
        <v/>
      </c>
      <c r="D111" s="467" t="str">
        <f>IF($B111&gt;O!$L$8,"",VLOOKUP($B111,O!$I$9:$AJ$10,7,FALSE))</f>
        <v/>
      </c>
      <c r="E111" s="468" t="str">
        <f>IF($D111="","",VLOOKUP(LEFT($D111,LEN($D111)-4),'C'!$P$9:$AP$10,10,FALSE))</f>
        <v/>
      </c>
      <c r="F111" s="469" t="str">
        <f>IF($B111&gt;O!$L$8,"",VLOOKUP($B111,O!$I$9:$AJ$10,17,FALSE))</f>
        <v/>
      </c>
      <c r="G111" s="470">
        <f>IF($B111&gt;O!$L$8,0,VLOOKUP($B111,O!$I$9:$AJ$10,19,FALSE))</f>
        <v>0</v>
      </c>
      <c r="H111" s="469" t="str">
        <f>IF($B111&gt;O!$L$8,"",VLOOKUP($B111,O!$I$9:$AJ$10,20,FALSE))</f>
        <v/>
      </c>
      <c r="I111" s="471">
        <f>IF($B111&gt;O!$L$8,0,VLOOKUP($B111,O!$I$9:$AJ$10,21,FALSE))</f>
        <v>0</v>
      </c>
      <c r="J111" s="470">
        <f t="shared" si="3"/>
        <v>0</v>
      </c>
      <c r="K111" s="469" t="str">
        <f>IF($B111&gt;O!$L$8,"",VLOOKUP($B111,O!$I$9:$AJ$10,27,FALSE))</f>
        <v/>
      </c>
      <c r="L111" s="226"/>
      <c r="N111" s="476">
        <v>95</v>
      </c>
      <c r="O111" s="469" t="str">
        <f>IF($N111&gt;Q!$O$8,"",VLOOKUP($B111,Q!$J$9:$AI$10,6,FALSE))</f>
        <v/>
      </c>
      <c r="P111" s="469" t="str">
        <f>IF($N111&gt;Q!$O$8,"",VLOOKUP($B111,Q!$J$9:$AI$10,13,FALSE))</f>
        <v/>
      </c>
      <c r="Q111" s="469" t="str">
        <f>IF($N111&gt;Q!$O$8,"",VLOOKUP($B111,Q!$J$9:$AI$10,17,FALSE))</f>
        <v/>
      </c>
      <c r="R111" s="470" t="str">
        <f>IF($N111&gt;Q!$O$8,"",VLOOKUP($B111,Q!$J$9:$AI$10,18,FALSE))</f>
        <v/>
      </c>
      <c r="S111" s="469" t="str">
        <f>IF($N111&gt;Q!$O$8,"",VLOOKUP($B111,Q!$J$9:$AI$10,19,FALSE))</f>
        <v/>
      </c>
      <c r="T111" s="471" t="str">
        <f>IF($N111&gt;Q!$O$8,"",VLOOKUP($B111,Q!$J$9:$AI$10,20,FALSE))</f>
        <v/>
      </c>
      <c r="U111" s="470">
        <f t="shared" si="4"/>
        <v>0</v>
      </c>
      <c r="V111" s="481" t="str">
        <f>IF($N111&gt;Q!$O$8,"",VLOOKUP($B111,Q!$J$9:$AI$10,24,FALSE))</f>
        <v/>
      </c>
      <c r="W111" s="481" t="str">
        <f>IF($N111&gt;Q!$O$8,"",VLOOKUP($B111,Q!$J$9:$AI$10,25,FALSE))</f>
        <v/>
      </c>
      <c r="X111" s="226"/>
      <c r="Z111" s="476">
        <v>95</v>
      </c>
      <c r="AA111" s="469" t="str">
        <f>IF($Z111&gt;P!$O$8,"",VLOOKUP($Z111,P!$J$9:$AF$10,6,FALSE))</f>
        <v/>
      </c>
      <c r="AB111" s="469" t="str">
        <f>IF($Z111&gt;P!$O$8,"",VLOOKUP($Z111,P!$J$9:$AF$10,13,FALSE))</f>
        <v/>
      </c>
      <c r="AC111" s="469" t="str">
        <f>IF($Z111&gt;P!$O$8,"",VLOOKUP($Z111,P!$J$9:$AF$10,16,FALSE))</f>
        <v/>
      </c>
      <c r="AD111" s="470" t="str">
        <f>IF($Z111&gt;P!$O$8,"",VLOOKUP($Z111,P!$J$9:$AF$10,17,FALSE))</f>
        <v/>
      </c>
      <c r="AE111" s="469" t="str">
        <f>IF($Z111&gt;P!$O$8,"",VLOOKUP($Z111,P!$J$9:$AF$10,15,FALSE))</f>
        <v/>
      </c>
      <c r="AF111" s="471" t="str">
        <f>IF($Z111&gt;P!$O$8,"",VLOOKUP($Z111,P!$J$9:$AF$10,18,FALSE))</f>
        <v/>
      </c>
      <c r="AG111" s="482">
        <f t="shared" si="5"/>
        <v>0</v>
      </c>
      <c r="AH111" s="469" t="str">
        <f>IF($Z111&gt;P!$O$8,"",VLOOKUP($Z111,P!$J$9:$AF$10,21,FALSE))</f>
        <v/>
      </c>
      <c r="AI111" s="483" t="str">
        <f>IF($Z111&gt;P!$O$8,"",VLOOKUP($Z111,P!$J$9:$AF$10,22,FALSE))</f>
        <v/>
      </c>
      <c r="AJ111" s="226"/>
      <c r="AL111" s="476">
        <v>95</v>
      </c>
      <c r="AM111" s="469" t="str">
        <f>IF($AL111&gt;S!$O$8,"",VLOOKUP($AL111,S!$J$9:$AF$10,6,FALSE))</f>
        <v/>
      </c>
      <c r="AN111" s="469" t="str">
        <f>IF($AL111&gt;S!$O$8,"",VLOOKUP($AL111,S!$J$9:$AF$10,13,FALSE))</f>
        <v/>
      </c>
      <c r="AO111" s="469" t="str">
        <f>IF($AL111&gt;S!$O$8,"",VLOOKUP($AL111,S!$J$9:$AF$10,16,FALSE))</f>
        <v/>
      </c>
      <c r="AP111" s="470" t="str">
        <f>IF($AL111&gt;S!$O$8,"",VLOOKUP($AL111,S!$J$9:$AF$10,18,FALSE))</f>
        <v/>
      </c>
      <c r="AQ111" s="469" t="str">
        <f>IF($AL111&gt;S!$O$8,"",VLOOKUP($AL111,S!$J$9:$AF$10,19,FALSE))</f>
        <v/>
      </c>
      <c r="AR111" s="483" t="str">
        <f>IF($AL111&gt;S!$O$8,"",VLOOKUP($AL111,S!$J$9:$AF$10,20,FALSE))</f>
        <v/>
      </c>
      <c r="AS111" s="469" t="str">
        <f>IF($AL111&gt;S!$O$8,"",VLOOKUP($AL111,S!$J$9:$AF$10,22,FALSE))</f>
        <v/>
      </c>
      <c r="AT111" s="469" t="str">
        <f>IF($AL111&gt;S!$O$8,"",VLOOKUP($AL111,S!$J$9:$AF$10,23,FALSE))</f>
        <v/>
      </c>
      <c r="AU111" s="226"/>
    </row>
    <row r="112" spans="2:47" x14ac:dyDescent="0.2">
      <c r="B112" s="476">
        <v>96</v>
      </c>
      <c r="C112" s="469" t="str">
        <f>IF($B112&gt;O!$L$8,"",VLOOKUP($B112,O!$I$9:$AJ$10,4,FALSE))</f>
        <v/>
      </c>
      <c r="D112" s="467" t="str">
        <f>IF($B112&gt;O!$L$8,"",VLOOKUP($B112,O!$I$9:$AJ$10,7,FALSE))</f>
        <v/>
      </c>
      <c r="E112" s="468" t="str">
        <f>IF($D112="","",VLOOKUP(LEFT($D112,LEN($D112)-4),'C'!$P$9:$AP$10,10,FALSE))</f>
        <v/>
      </c>
      <c r="F112" s="469" t="str">
        <f>IF($B112&gt;O!$L$8,"",VLOOKUP($B112,O!$I$9:$AJ$10,17,FALSE))</f>
        <v/>
      </c>
      <c r="G112" s="470">
        <f>IF($B112&gt;O!$L$8,0,VLOOKUP($B112,O!$I$9:$AJ$10,19,FALSE))</f>
        <v>0</v>
      </c>
      <c r="H112" s="469" t="str">
        <f>IF($B112&gt;O!$L$8,"",VLOOKUP($B112,O!$I$9:$AJ$10,20,FALSE))</f>
        <v/>
      </c>
      <c r="I112" s="471">
        <f>IF($B112&gt;O!$L$8,0,VLOOKUP($B112,O!$I$9:$AJ$10,21,FALSE))</f>
        <v>0</v>
      </c>
      <c r="J112" s="470">
        <f t="shared" si="3"/>
        <v>0</v>
      </c>
      <c r="K112" s="469" t="str">
        <f>IF($B112&gt;O!$L$8,"",VLOOKUP($B112,O!$I$9:$AJ$10,27,FALSE))</f>
        <v/>
      </c>
      <c r="L112" s="226"/>
      <c r="N112" s="476">
        <v>96</v>
      </c>
      <c r="O112" s="469" t="str">
        <f>IF($N112&gt;Q!$O$8,"",VLOOKUP($B112,Q!$J$9:$AI$10,6,FALSE))</f>
        <v/>
      </c>
      <c r="P112" s="469" t="str">
        <f>IF($N112&gt;Q!$O$8,"",VLOOKUP($B112,Q!$J$9:$AI$10,13,FALSE))</f>
        <v/>
      </c>
      <c r="Q112" s="469" t="str">
        <f>IF($N112&gt;Q!$O$8,"",VLOOKUP($B112,Q!$J$9:$AI$10,17,FALSE))</f>
        <v/>
      </c>
      <c r="R112" s="470" t="str">
        <f>IF($N112&gt;Q!$O$8,"",VLOOKUP($B112,Q!$J$9:$AI$10,18,FALSE))</f>
        <v/>
      </c>
      <c r="S112" s="469" t="str">
        <f>IF($N112&gt;Q!$O$8,"",VLOOKUP($B112,Q!$J$9:$AI$10,19,FALSE))</f>
        <v/>
      </c>
      <c r="T112" s="471" t="str">
        <f>IF($N112&gt;Q!$O$8,"",VLOOKUP($B112,Q!$J$9:$AI$10,20,FALSE))</f>
        <v/>
      </c>
      <c r="U112" s="470">
        <f t="shared" si="4"/>
        <v>0</v>
      </c>
      <c r="V112" s="481" t="str">
        <f>IF($N112&gt;Q!$O$8,"",VLOOKUP($B112,Q!$J$9:$AI$10,24,FALSE))</f>
        <v/>
      </c>
      <c r="W112" s="481" t="str">
        <f>IF($N112&gt;Q!$O$8,"",VLOOKUP($B112,Q!$J$9:$AI$10,25,FALSE))</f>
        <v/>
      </c>
      <c r="X112" s="226"/>
      <c r="Z112" s="476">
        <v>96</v>
      </c>
      <c r="AA112" s="469" t="str">
        <f>IF($Z112&gt;P!$O$8,"",VLOOKUP($Z112,P!$J$9:$AF$10,6,FALSE))</f>
        <v/>
      </c>
      <c r="AB112" s="469" t="str">
        <f>IF($Z112&gt;P!$O$8,"",VLOOKUP($Z112,P!$J$9:$AF$10,13,FALSE))</f>
        <v/>
      </c>
      <c r="AC112" s="469" t="str">
        <f>IF($Z112&gt;P!$O$8,"",VLOOKUP($Z112,P!$J$9:$AF$10,16,FALSE))</f>
        <v/>
      </c>
      <c r="AD112" s="470" t="str">
        <f>IF($Z112&gt;P!$O$8,"",VLOOKUP($Z112,P!$J$9:$AF$10,17,FALSE))</f>
        <v/>
      </c>
      <c r="AE112" s="469" t="str">
        <f>IF($Z112&gt;P!$O$8,"",VLOOKUP($Z112,P!$J$9:$AF$10,15,FALSE))</f>
        <v/>
      </c>
      <c r="AF112" s="471" t="str">
        <f>IF($Z112&gt;P!$O$8,"",VLOOKUP($Z112,P!$J$9:$AF$10,18,FALSE))</f>
        <v/>
      </c>
      <c r="AG112" s="482">
        <f t="shared" si="5"/>
        <v>0</v>
      </c>
      <c r="AH112" s="469" t="str">
        <f>IF($Z112&gt;P!$O$8,"",VLOOKUP($Z112,P!$J$9:$AF$10,21,FALSE))</f>
        <v/>
      </c>
      <c r="AI112" s="483" t="str">
        <f>IF($Z112&gt;P!$O$8,"",VLOOKUP($Z112,P!$J$9:$AF$10,22,FALSE))</f>
        <v/>
      </c>
      <c r="AJ112" s="226"/>
      <c r="AL112" s="476">
        <v>96</v>
      </c>
      <c r="AM112" s="469" t="str">
        <f>IF($AL112&gt;S!$O$8,"",VLOOKUP($AL112,S!$J$9:$AF$10,6,FALSE))</f>
        <v/>
      </c>
      <c r="AN112" s="469" t="str">
        <f>IF($AL112&gt;S!$O$8,"",VLOOKUP($AL112,S!$J$9:$AF$10,13,FALSE))</f>
        <v/>
      </c>
      <c r="AO112" s="469" t="str">
        <f>IF($AL112&gt;S!$O$8,"",VLOOKUP($AL112,S!$J$9:$AF$10,16,FALSE))</f>
        <v/>
      </c>
      <c r="AP112" s="470" t="str">
        <f>IF($AL112&gt;S!$O$8,"",VLOOKUP($AL112,S!$J$9:$AF$10,18,FALSE))</f>
        <v/>
      </c>
      <c r="AQ112" s="469" t="str">
        <f>IF($AL112&gt;S!$O$8,"",VLOOKUP($AL112,S!$J$9:$AF$10,19,FALSE))</f>
        <v/>
      </c>
      <c r="AR112" s="483" t="str">
        <f>IF($AL112&gt;S!$O$8,"",VLOOKUP($AL112,S!$J$9:$AF$10,20,FALSE))</f>
        <v/>
      </c>
      <c r="AS112" s="469" t="str">
        <f>IF($AL112&gt;S!$O$8,"",VLOOKUP($AL112,S!$J$9:$AF$10,22,FALSE))</f>
        <v/>
      </c>
      <c r="AT112" s="469" t="str">
        <f>IF($AL112&gt;S!$O$8,"",VLOOKUP($AL112,S!$J$9:$AF$10,23,FALSE))</f>
        <v/>
      </c>
      <c r="AU112" s="226"/>
    </row>
    <row r="113" spans="1:56" x14ac:dyDescent="0.2">
      <c r="B113" s="476">
        <v>97</v>
      </c>
      <c r="C113" s="469" t="str">
        <f>IF($B113&gt;O!$L$8,"",VLOOKUP($B113,O!$I$9:$AJ$10,4,FALSE))</f>
        <v/>
      </c>
      <c r="D113" s="467" t="str">
        <f>IF($B113&gt;O!$L$8,"",VLOOKUP($B113,O!$I$9:$AJ$10,7,FALSE))</f>
        <v/>
      </c>
      <c r="E113" s="468" t="str">
        <f>IF($D113="","",VLOOKUP(LEFT($D113,LEN($D113)-4),'C'!$P$9:$AP$10,10,FALSE))</f>
        <v/>
      </c>
      <c r="F113" s="469" t="str">
        <f>IF($B113&gt;O!$L$8,"",VLOOKUP($B113,O!$I$9:$AJ$10,17,FALSE))</f>
        <v/>
      </c>
      <c r="G113" s="470">
        <f>IF($B113&gt;O!$L$8,0,VLOOKUP($B113,O!$I$9:$AJ$10,19,FALSE))</f>
        <v>0</v>
      </c>
      <c r="H113" s="469" t="str">
        <f>IF($B113&gt;O!$L$8,"",VLOOKUP($B113,O!$I$9:$AJ$10,20,FALSE))</f>
        <v/>
      </c>
      <c r="I113" s="471">
        <f>IF($B113&gt;O!$L$8,0,VLOOKUP($B113,O!$I$9:$AJ$10,21,FALSE))</f>
        <v>0</v>
      </c>
      <c r="J113" s="470">
        <f t="shared" si="3"/>
        <v>0</v>
      </c>
      <c r="K113" s="469" t="str">
        <f>IF($B113&gt;O!$L$8,"",VLOOKUP($B113,O!$I$9:$AJ$10,27,FALSE))</f>
        <v/>
      </c>
      <c r="L113" s="226"/>
      <c r="N113" s="476">
        <v>97</v>
      </c>
      <c r="O113" s="469" t="str">
        <f>IF($N113&gt;Q!$O$8,"",VLOOKUP($B113,Q!$J$9:$AI$10,6,FALSE))</f>
        <v/>
      </c>
      <c r="P113" s="469" t="str">
        <f>IF($N113&gt;Q!$O$8,"",VLOOKUP($B113,Q!$J$9:$AI$10,13,FALSE))</f>
        <v/>
      </c>
      <c r="Q113" s="469" t="str">
        <f>IF($N113&gt;Q!$O$8,"",VLOOKUP($B113,Q!$J$9:$AI$10,17,FALSE))</f>
        <v/>
      </c>
      <c r="R113" s="470" t="str">
        <f>IF($N113&gt;Q!$O$8,"",VLOOKUP($B113,Q!$J$9:$AI$10,18,FALSE))</f>
        <v/>
      </c>
      <c r="S113" s="469" t="str">
        <f>IF($N113&gt;Q!$O$8,"",VLOOKUP($B113,Q!$J$9:$AI$10,19,FALSE))</f>
        <v/>
      </c>
      <c r="T113" s="471" t="str">
        <f>IF($N113&gt;Q!$O$8,"",VLOOKUP($B113,Q!$J$9:$AI$10,20,FALSE))</f>
        <v/>
      </c>
      <c r="U113" s="470">
        <f t="shared" si="4"/>
        <v>0</v>
      </c>
      <c r="V113" s="481" t="str">
        <f>IF($N113&gt;Q!$O$8,"",VLOOKUP($B113,Q!$J$9:$AI$10,24,FALSE))</f>
        <v/>
      </c>
      <c r="W113" s="481" t="str">
        <f>IF($N113&gt;Q!$O$8,"",VLOOKUP($B113,Q!$J$9:$AI$10,25,FALSE))</f>
        <v/>
      </c>
      <c r="X113" s="226"/>
      <c r="Z113" s="476">
        <v>97</v>
      </c>
      <c r="AA113" s="469" t="str">
        <f>IF($Z113&gt;P!$O$8,"",VLOOKUP($Z113,P!$J$9:$AF$10,6,FALSE))</f>
        <v/>
      </c>
      <c r="AB113" s="469" t="str">
        <f>IF($Z113&gt;P!$O$8,"",VLOOKUP($Z113,P!$J$9:$AF$10,13,FALSE))</f>
        <v/>
      </c>
      <c r="AC113" s="469" t="str">
        <f>IF($Z113&gt;P!$O$8,"",VLOOKUP($Z113,P!$J$9:$AF$10,16,FALSE))</f>
        <v/>
      </c>
      <c r="AD113" s="470" t="str">
        <f>IF($Z113&gt;P!$O$8,"",VLOOKUP($Z113,P!$J$9:$AF$10,17,FALSE))</f>
        <v/>
      </c>
      <c r="AE113" s="469" t="str">
        <f>IF($Z113&gt;P!$O$8,"",VLOOKUP($Z113,P!$J$9:$AF$10,15,FALSE))</f>
        <v/>
      </c>
      <c r="AF113" s="471" t="str">
        <f>IF($Z113&gt;P!$O$8,"",VLOOKUP($Z113,P!$J$9:$AF$10,18,FALSE))</f>
        <v/>
      </c>
      <c r="AG113" s="482">
        <f t="shared" si="5"/>
        <v>0</v>
      </c>
      <c r="AH113" s="469" t="str">
        <f>IF($Z113&gt;P!$O$8,"",VLOOKUP($Z113,P!$J$9:$AF$10,21,FALSE))</f>
        <v/>
      </c>
      <c r="AI113" s="483" t="str">
        <f>IF($Z113&gt;P!$O$8,"",VLOOKUP($Z113,P!$J$9:$AF$10,22,FALSE))</f>
        <v/>
      </c>
      <c r="AJ113" s="226"/>
      <c r="AL113" s="476">
        <v>97</v>
      </c>
      <c r="AM113" s="469" t="str">
        <f>IF($AL113&gt;S!$O$8,"",VLOOKUP($AL113,S!$J$9:$AF$10,6,FALSE))</f>
        <v/>
      </c>
      <c r="AN113" s="469" t="str">
        <f>IF($AL113&gt;S!$O$8,"",VLOOKUP($AL113,S!$J$9:$AF$10,13,FALSE))</f>
        <v/>
      </c>
      <c r="AO113" s="469" t="str">
        <f>IF($AL113&gt;S!$O$8,"",VLOOKUP($AL113,S!$J$9:$AF$10,16,FALSE))</f>
        <v/>
      </c>
      <c r="AP113" s="470" t="str">
        <f>IF($AL113&gt;S!$O$8,"",VLOOKUP($AL113,S!$J$9:$AF$10,18,FALSE))</f>
        <v/>
      </c>
      <c r="AQ113" s="469" t="str">
        <f>IF($AL113&gt;S!$O$8,"",VLOOKUP($AL113,S!$J$9:$AF$10,19,FALSE))</f>
        <v/>
      </c>
      <c r="AR113" s="483" t="str">
        <f>IF($AL113&gt;S!$O$8,"",VLOOKUP($AL113,S!$J$9:$AF$10,20,FALSE))</f>
        <v/>
      </c>
      <c r="AS113" s="469" t="str">
        <f>IF($AL113&gt;S!$O$8,"",VLOOKUP($AL113,S!$J$9:$AF$10,22,FALSE))</f>
        <v/>
      </c>
      <c r="AT113" s="469" t="str">
        <f>IF($AL113&gt;S!$O$8,"",VLOOKUP($AL113,S!$J$9:$AF$10,23,FALSE))</f>
        <v/>
      </c>
      <c r="AU113" s="226"/>
    </row>
    <row r="114" spans="1:56" x14ac:dyDescent="0.2">
      <c r="B114" s="476">
        <v>98</v>
      </c>
      <c r="C114" s="469" t="str">
        <f>IF($B114&gt;O!$L$8,"",VLOOKUP($B114,O!$I$9:$AJ$10,4,FALSE))</f>
        <v/>
      </c>
      <c r="D114" s="467" t="str">
        <f>IF($B114&gt;O!$L$8,"",VLOOKUP($B114,O!$I$9:$AJ$10,7,FALSE))</f>
        <v/>
      </c>
      <c r="E114" s="468" t="str">
        <f>IF($D114="","",VLOOKUP(LEFT($D114,LEN($D114)-4),'C'!$P$9:$AP$10,10,FALSE))</f>
        <v/>
      </c>
      <c r="F114" s="469" t="str">
        <f>IF($B114&gt;O!$L$8,"",VLOOKUP($B114,O!$I$9:$AJ$10,17,FALSE))</f>
        <v/>
      </c>
      <c r="G114" s="470">
        <f>IF($B114&gt;O!$L$8,0,VLOOKUP($B114,O!$I$9:$AJ$10,19,FALSE))</f>
        <v>0</v>
      </c>
      <c r="H114" s="469" t="str">
        <f>IF($B114&gt;O!$L$8,"",VLOOKUP($B114,O!$I$9:$AJ$10,20,FALSE))</f>
        <v/>
      </c>
      <c r="I114" s="471">
        <f>IF($B114&gt;O!$L$8,0,VLOOKUP($B114,O!$I$9:$AJ$10,21,FALSE))</f>
        <v>0</v>
      </c>
      <c r="J114" s="470">
        <f t="shared" si="3"/>
        <v>0</v>
      </c>
      <c r="K114" s="469" t="str">
        <f>IF($B114&gt;O!$L$8,"",VLOOKUP($B114,O!$I$9:$AJ$10,27,FALSE))</f>
        <v/>
      </c>
      <c r="L114" s="226"/>
      <c r="N114" s="476">
        <v>98</v>
      </c>
      <c r="O114" s="469" t="str">
        <f>IF($N114&gt;Q!$O$8,"",VLOOKUP($B114,Q!$J$9:$AI$10,6,FALSE))</f>
        <v/>
      </c>
      <c r="P114" s="469" t="str">
        <f>IF($N114&gt;Q!$O$8,"",VLOOKUP($B114,Q!$J$9:$AI$10,13,FALSE))</f>
        <v/>
      </c>
      <c r="Q114" s="469" t="str">
        <f>IF($N114&gt;Q!$O$8,"",VLOOKUP($B114,Q!$J$9:$AI$10,17,FALSE))</f>
        <v/>
      </c>
      <c r="R114" s="470" t="str">
        <f>IF($N114&gt;Q!$O$8,"",VLOOKUP($B114,Q!$J$9:$AI$10,18,FALSE))</f>
        <v/>
      </c>
      <c r="S114" s="469" t="str">
        <f>IF($N114&gt;Q!$O$8,"",VLOOKUP($B114,Q!$J$9:$AI$10,19,FALSE))</f>
        <v/>
      </c>
      <c r="T114" s="471" t="str">
        <f>IF($N114&gt;Q!$O$8,"",VLOOKUP($B114,Q!$J$9:$AI$10,20,FALSE))</f>
        <v/>
      </c>
      <c r="U114" s="470">
        <f t="shared" si="4"/>
        <v>0</v>
      </c>
      <c r="V114" s="481" t="str">
        <f>IF($N114&gt;Q!$O$8,"",VLOOKUP($B114,Q!$J$9:$AI$10,24,FALSE))</f>
        <v/>
      </c>
      <c r="W114" s="481" t="str">
        <f>IF($N114&gt;Q!$O$8,"",VLOOKUP($B114,Q!$J$9:$AI$10,25,FALSE))</f>
        <v/>
      </c>
      <c r="X114" s="226"/>
      <c r="Z114" s="476">
        <v>98</v>
      </c>
      <c r="AA114" s="469" t="str">
        <f>IF($Z114&gt;P!$O$8,"",VLOOKUP($Z114,P!$J$9:$AF$10,6,FALSE))</f>
        <v/>
      </c>
      <c r="AB114" s="469" t="str">
        <f>IF($Z114&gt;P!$O$8,"",VLOOKUP($Z114,P!$J$9:$AF$10,13,FALSE))</f>
        <v/>
      </c>
      <c r="AC114" s="469" t="str">
        <f>IF($Z114&gt;P!$O$8,"",VLOOKUP($Z114,P!$J$9:$AF$10,16,FALSE))</f>
        <v/>
      </c>
      <c r="AD114" s="470" t="str">
        <f>IF($Z114&gt;P!$O$8,"",VLOOKUP($Z114,P!$J$9:$AF$10,17,FALSE))</f>
        <v/>
      </c>
      <c r="AE114" s="469" t="str">
        <f>IF($Z114&gt;P!$O$8,"",VLOOKUP($Z114,P!$J$9:$AF$10,15,FALSE))</f>
        <v/>
      </c>
      <c r="AF114" s="471" t="str">
        <f>IF($Z114&gt;P!$O$8,"",VLOOKUP($Z114,P!$J$9:$AF$10,18,FALSE))</f>
        <v/>
      </c>
      <c r="AG114" s="482">
        <f t="shared" si="5"/>
        <v>0</v>
      </c>
      <c r="AH114" s="469" t="str">
        <f>IF($Z114&gt;P!$O$8,"",VLOOKUP($Z114,P!$J$9:$AF$10,21,FALSE))</f>
        <v/>
      </c>
      <c r="AI114" s="483" t="str">
        <f>IF($Z114&gt;P!$O$8,"",VLOOKUP($Z114,P!$J$9:$AF$10,22,FALSE))</f>
        <v/>
      </c>
      <c r="AJ114" s="226"/>
      <c r="AL114" s="476">
        <v>98</v>
      </c>
      <c r="AM114" s="469" t="str">
        <f>IF($AL114&gt;S!$O$8,"",VLOOKUP($AL114,S!$J$9:$AF$10,6,FALSE))</f>
        <v/>
      </c>
      <c r="AN114" s="469" t="str">
        <f>IF($AL114&gt;S!$O$8,"",VLOOKUP($AL114,S!$J$9:$AF$10,13,FALSE))</f>
        <v/>
      </c>
      <c r="AO114" s="469" t="str">
        <f>IF($AL114&gt;S!$O$8,"",VLOOKUP($AL114,S!$J$9:$AF$10,16,FALSE))</f>
        <v/>
      </c>
      <c r="AP114" s="470" t="str">
        <f>IF($AL114&gt;S!$O$8,"",VLOOKUP($AL114,S!$J$9:$AF$10,18,FALSE))</f>
        <v/>
      </c>
      <c r="AQ114" s="469" t="str">
        <f>IF($AL114&gt;S!$O$8,"",VLOOKUP($AL114,S!$J$9:$AF$10,19,FALSE))</f>
        <v/>
      </c>
      <c r="AR114" s="483" t="str">
        <f>IF($AL114&gt;S!$O$8,"",VLOOKUP($AL114,S!$J$9:$AF$10,20,FALSE))</f>
        <v/>
      </c>
      <c r="AS114" s="469" t="str">
        <f>IF($AL114&gt;S!$O$8,"",VLOOKUP($AL114,S!$J$9:$AF$10,22,FALSE))</f>
        <v/>
      </c>
      <c r="AT114" s="469" t="str">
        <f>IF($AL114&gt;S!$O$8,"",VLOOKUP($AL114,S!$J$9:$AF$10,23,FALSE))</f>
        <v/>
      </c>
      <c r="AU114" s="226"/>
    </row>
    <row r="115" spans="1:56" x14ac:dyDescent="0.2">
      <c r="B115" s="476">
        <v>99</v>
      </c>
      <c r="C115" s="469" t="str">
        <f>IF($B115&gt;O!$L$8,"",VLOOKUP($B115,O!$I$9:$AJ$10,4,FALSE))</f>
        <v/>
      </c>
      <c r="D115" s="467" t="str">
        <f>IF($B115&gt;O!$L$8,"",VLOOKUP($B115,O!$I$9:$AJ$10,7,FALSE))</f>
        <v/>
      </c>
      <c r="E115" s="468" t="str">
        <f>IF($D115="","",VLOOKUP(LEFT($D115,LEN($D115)-4),'C'!$P$9:$AP$10,10,FALSE))</f>
        <v/>
      </c>
      <c r="F115" s="469" t="str">
        <f>IF($B115&gt;O!$L$8,"",VLOOKUP($B115,O!$I$9:$AJ$10,17,FALSE))</f>
        <v/>
      </c>
      <c r="G115" s="470">
        <f>IF($B115&gt;O!$L$8,0,VLOOKUP($B115,O!$I$9:$AJ$10,19,FALSE))</f>
        <v>0</v>
      </c>
      <c r="H115" s="469" t="str">
        <f>IF($B115&gt;O!$L$8,"",VLOOKUP($B115,O!$I$9:$AJ$10,20,FALSE))</f>
        <v/>
      </c>
      <c r="I115" s="471">
        <f>IF($B115&gt;O!$L$8,0,VLOOKUP($B115,O!$I$9:$AJ$10,21,FALSE))</f>
        <v>0</v>
      </c>
      <c r="J115" s="470">
        <f t="shared" si="3"/>
        <v>0</v>
      </c>
      <c r="K115" s="469" t="str">
        <f>IF($B115&gt;O!$L$8,"",VLOOKUP($B115,O!$I$9:$AJ$10,27,FALSE))</f>
        <v/>
      </c>
      <c r="L115" s="226"/>
      <c r="N115" s="476">
        <v>99</v>
      </c>
      <c r="O115" s="469" t="str">
        <f>IF($N115&gt;Q!$O$8,"",VLOOKUP($B115,Q!$J$9:$AI$10,6,FALSE))</f>
        <v/>
      </c>
      <c r="P115" s="469" t="str">
        <f>IF($N115&gt;Q!$O$8,"",VLOOKUP($B115,Q!$J$9:$AI$10,13,FALSE))</f>
        <v/>
      </c>
      <c r="Q115" s="469" t="str">
        <f>IF($N115&gt;Q!$O$8,"",VLOOKUP($B115,Q!$J$9:$AI$10,17,FALSE))</f>
        <v/>
      </c>
      <c r="R115" s="470" t="str">
        <f>IF($N115&gt;Q!$O$8,"",VLOOKUP($B115,Q!$J$9:$AI$10,18,FALSE))</f>
        <v/>
      </c>
      <c r="S115" s="469" t="str">
        <f>IF($N115&gt;Q!$O$8,"",VLOOKUP($B115,Q!$J$9:$AI$10,19,FALSE))</f>
        <v/>
      </c>
      <c r="T115" s="471" t="str">
        <f>IF($N115&gt;Q!$O$8,"",VLOOKUP($B115,Q!$J$9:$AI$10,20,FALSE))</f>
        <v/>
      </c>
      <c r="U115" s="470">
        <f t="shared" si="4"/>
        <v>0</v>
      </c>
      <c r="V115" s="481" t="str">
        <f>IF($N115&gt;Q!$O$8,"",VLOOKUP($B115,Q!$J$9:$AI$10,24,FALSE))</f>
        <v/>
      </c>
      <c r="W115" s="481" t="str">
        <f>IF($N115&gt;Q!$O$8,"",VLOOKUP($B115,Q!$J$9:$AI$10,25,FALSE))</f>
        <v/>
      </c>
      <c r="X115" s="226"/>
      <c r="Z115" s="476">
        <v>99</v>
      </c>
      <c r="AA115" s="469" t="str">
        <f>IF($Z115&gt;P!$O$8,"",VLOOKUP($Z115,P!$J$9:$AF$10,6,FALSE))</f>
        <v/>
      </c>
      <c r="AB115" s="469" t="str">
        <f>IF($Z115&gt;P!$O$8,"",VLOOKUP($Z115,P!$J$9:$AF$10,13,FALSE))</f>
        <v/>
      </c>
      <c r="AC115" s="469" t="str">
        <f>IF($Z115&gt;P!$O$8,"",VLOOKUP($Z115,P!$J$9:$AF$10,16,FALSE))</f>
        <v/>
      </c>
      <c r="AD115" s="470" t="str">
        <f>IF($Z115&gt;P!$O$8,"",VLOOKUP($Z115,P!$J$9:$AF$10,17,FALSE))</f>
        <v/>
      </c>
      <c r="AE115" s="469" t="str">
        <f>IF($Z115&gt;P!$O$8,"",VLOOKUP($Z115,P!$J$9:$AF$10,15,FALSE))</f>
        <v/>
      </c>
      <c r="AF115" s="471" t="str">
        <f>IF($Z115&gt;P!$O$8,"",VLOOKUP($Z115,P!$J$9:$AF$10,18,FALSE))</f>
        <v/>
      </c>
      <c r="AG115" s="482">
        <f t="shared" si="5"/>
        <v>0</v>
      </c>
      <c r="AH115" s="469" t="str">
        <f>IF($Z115&gt;P!$O$8,"",VLOOKUP($Z115,P!$J$9:$AF$10,21,FALSE))</f>
        <v/>
      </c>
      <c r="AI115" s="483" t="str">
        <f>IF($Z115&gt;P!$O$8,"",VLOOKUP($Z115,P!$J$9:$AF$10,22,FALSE))</f>
        <v/>
      </c>
      <c r="AJ115" s="226"/>
      <c r="AL115" s="476">
        <v>99</v>
      </c>
      <c r="AM115" s="469" t="str">
        <f>IF($AL115&gt;S!$O$8,"",VLOOKUP($AL115,S!$J$9:$AF$10,6,FALSE))</f>
        <v/>
      </c>
      <c r="AN115" s="469" t="str">
        <f>IF($AL115&gt;S!$O$8,"",VLOOKUP($AL115,S!$J$9:$AF$10,13,FALSE))</f>
        <v/>
      </c>
      <c r="AO115" s="469" t="str">
        <f>IF($AL115&gt;S!$O$8,"",VLOOKUP($AL115,S!$J$9:$AF$10,16,FALSE))</f>
        <v/>
      </c>
      <c r="AP115" s="470" t="str">
        <f>IF($AL115&gt;S!$O$8,"",VLOOKUP($AL115,S!$J$9:$AF$10,18,FALSE))</f>
        <v/>
      </c>
      <c r="AQ115" s="469" t="str">
        <f>IF($AL115&gt;S!$O$8,"",VLOOKUP($AL115,S!$J$9:$AF$10,19,FALSE))</f>
        <v/>
      </c>
      <c r="AR115" s="483" t="str">
        <f>IF($AL115&gt;S!$O$8,"",VLOOKUP($AL115,S!$J$9:$AF$10,20,FALSE))</f>
        <v/>
      </c>
      <c r="AS115" s="469" t="str">
        <f>IF($AL115&gt;S!$O$8,"",VLOOKUP($AL115,S!$J$9:$AF$10,22,FALSE))</f>
        <v/>
      </c>
      <c r="AT115" s="469" t="str">
        <f>IF($AL115&gt;S!$O$8,"",VLOOKUP($AL115,S!$J$9:$AF$10,23,FALSE))</f>
        <v/>
      </c>
      <c r="AU115" s="226"/>
    </row>
    <row r="116" spans="1:56" x14ac:dyDescent="0.2">
      <c r="B116" s="476">
        <v>100</v>
      </c>
      <c r="C116" s="484" t="str">
        <f>IF($B116&gt;O!$L$8,"",VLOOKUP($B116,O!$I$9:$AJ$10,4,FALSE))</f>
        <v/>
      </c>
      <c r="D116" s="485" t="str">
        <f>IF($B116&gt;O!$L$8,"",VLOOKUP($B116,O!$I$9:$AJ$10,7,FALSE))</f>
        <v/>
      </c>
      <c r="E116" s="486" t="str">
        <f>IF($D116="","",VLOOKUP(LEFT($D116,LEN($D116)-4),'C'!$P$9:$AP$10,10,FALSE))</f>
        <v/>
      </c>
      <c r="F116" s="484" t="str">
        <f>IF($B116&gt;O!$L$8,"",VLOOKUP($B116,O!$I$9:$AJ$10,17,FALSE))</f>
        <v/>
      </c>
      <c r="G116" s="487">
        <f>IF($B116&gt;O!$L$8,0,VLOOKUP($B116,O!$I$9:$AJ$10,19,FALSE))</f>
        <v>0</v>
      </c>
      <c r="H116" s="484" t="str">
        <f>IF($B116&gt;O!$L$8,"",VLOOKUP($B116,O!$I$9:$AJ$10,20,FALSE))</f>
        <v/>
      </c>
      <c r="I116" s="488">
        <f>IF($B116&gt;O!$L$8,0,VLOOKUP($B116,O!$I$9:$AJ$10,21,FALSE))</f>
        <v>0</v>
      </c>
      <c r="J116" s="487">
        <f t="shared" si="3"/>
        <v>0</v>
      </c>
      <c r="K116" s="484" t="str">
        <f>IF($B116&gt;O!$L$8,"",VLOOKUP($B116,O!$I$9:$AJ$10,27,FALSE))</f>
        <v/>
      </c>
      <c r="L116" s="226"/>
      <c r="N116" s="476">
        <v>100</v>
      </c>
      <c r="O116" s="484" t="str">
        <f>IF($N116&gt;Q!$O$8,"",VLOOKUP($B116,Q!$J$9:$AI$10,6,FALSE))</f>
        <v/>
      </c>
      <c r="P116" s="484" t="str">
        <f>IF($N116&gt;Q!$O$8,"",VLOOKUP($B116,Q!$J$9:$AI$10,13,FALSE))</f>
        <v/>
      </c>
      <c r="Q116" s="484" t="str">
        <f>IF($N116&gt;Q!$O$8,"",VLOOKUP($B116,Q!$J$9:$AI$10,17,FALSE))</f>
        <v/>
      </c>
      <c r="R116" s="487" t="str">
        <f>IF($N116&gt;Q!$O$8,"",VLOOKUP($B116,Q!$J$9:$AI$10,18,FALSE))</f>
        <v/>
      </c>
      <c r="S116" s="484" t="str">
        <f>IF($N116&gt;Q!$O$8,"",VLOOKUP($B116,Q!$J$9:$AI$10,19,FALSE))</f>
        <v/>
      </c>
      <c r="T116" s="488" t="str">
        <f>IF($N116&gt;Q!$O$8,"",VLOOKUP($B116,Q!$J$9:$AI$10,20,FALSE))</f>
        <v/>
      </c>
      <c r="U116" s="487">
        <f t="shared" si="4"/>
        <v>0</v>
      </c>
      <c r="V116" s="489" t="str">
        <f>IF($N116&gt;Q!$O$8,"",VLOOKUP($B116,Q!$J$9:$AI$10,24,FALSE))</f>
        <v/>
      </c>
      <c r="W116" s="489" t="str">
        <f>IF($N116&gt;Q!$O$8,"",VLOOKUP($B116,Q!$J$9:$AI$10,25,FALSE))</f>
        <v/>
      </c>
      <c r="X116" s="226"/>
      <c r="Z116" s="476">
        <v>100</v>
      </c>
      <c r="AA116" s="484" t="str">
        <f>IF($Z116&gt;P!$O$8,"",VLOOKUP($Z116,P!$J$9:$AF$10,6,FALSE))</f>
        <v/>
      </c>
      <c r="AB116" s="484" t="str">
        <f>IF($Z116&gt;P!$O$8,"",VLOOKUP($Z116,P!$J$9:$AF$10,13,FALSE))</f>
        <v/>
      </c>
      <c r="AC116" s="484" t="str">
        <f>IF($Z116&gt;P!$O$8,"",VLOOKUP($Z116,P!$J$9:$AF$10,16,FALSE))</f>
        <v/>
      </c>
      <c r="AD116" s="487" t="str">
        <f>IF($Z116&gt;P!$O$8,"",VLOOKUP($Z116,P!$J$9:$AF$10,17,FALSE))</f>
        <v/>
      </c>
      <c r="AE116" s="484" t="str">
        <f>IF($Z116&gt;P!$O$8,"",VLOOKUP($Z116,P!$J$9:$AF$10,15,FALSE))</f>
        <v/>
      </c>
      <c r="AF116" s="488" t="str">
        <f>IF($Z116&gt;P!$O$8,"",VLOOKUP($Z116,P!$J$9:$AF$10,18,FALSE))</f>
        <v/>
      </c>
      <c r="AG116" s="490">
        <f t="shared" si="5"/>
        <v>0</v>
      </c>
      <c r="AH116" s="484" t="str">
        <f>IF($Z116&gt;P!$O$8,"",VLOOKUP($Z116,P!$J$9:$AF$10,21,FALSE))</f>
        <v/>
      </c>
      <c r="AI116" s="491" t="str">
        <f>IF($Z116&gt;P!$O$8,"",VLOOKUP($Z116,P!$J$9:$AF$10,22,FALSE))</f>
        <v/>
      </c>
      <c r="AJ116" s="226"/>
      <c r="AL116" s="476">
        <v>100</v>
      </c>
      <c r="AM116" s="484" t="str">
        <f>IF($AL116&gt;S!$O$8,"",VLOOKUP($AL116,S!$J$9:$AF$10,6,FALSE))</f>
        <v/>
      </c>
      <c r="AN116" s="484" t="str">
        <f>IF($AL116&gt;S!$O$8,"",VLOOKUP($AL116,S!$J$9:$AF$10,13,FALSE))</f>
        <v/>
      </c>
      <c r="AO116" s="484" t="str">
        <f>IF($AL116&gt;S!$O$8,"",VLOOKUP($AL116,S!$J$9:$AF$10,16,FALSE))</f>
        <v/>
      </c>
      <c r="AP116" s="487" t="str">
        <f>IF($AL116&gt;S!$O$8,"",VLOOKUP($AL116,S!$J$9:$AF$10,18,FALSE))</f>
        <v/>
      </c>
      <c r="AQ116" s="484" t="str">
        <f>IF($AL116&gt;S!$O$8,"",VLOOKUP($AL116,S!$J$9:$AF$10,19,FALSE))</f>
        <v/>
      </c>
      <c r="AR116" s="491" t="str">
        <f>IF($AL116&gt;S!$O$8,"",VLOOKUP($AL116,S!$J$9:$AF$10,20,FALSE))</f>
        <v/>
      </c>
      <c r="AS116" s="484" t="str">
        <f>IF($AL116&gt;S!$O$8,"",VLOOKUP($AL116,S!$J$9:$AF$10,22,FALSE))</f>
        <v/>
      </c>
      <c r="AT116" s="484" t="str">
        <f>IF($AL116&gt;S!$O$8,"",VLOOKUP($AL116,S!$J$9:$AF$10,23,FALSE))</f>
        <v/>
      </c>
      <c r="AU116" s="226"/>
    </row>
    <row r="117" spans="1:56" ht="13.5" thickBot="1" x14ac:dyDescent="0.25">
      <c r="B117" s="230"/>
      <c r="C117" s="492"/>
      <c r="D117" s="492"/>
      <c r="E117" s="492"/>
      <c r="F117" s="492"/>
      <c r="G117" s="492"/>
      <c r="H117" s="492"/>
      <c r="I117" s="492"/>
      <c r="J117" s="492"/>
      <c r="K117" s="492"/>
      <c r="L117" s="232"/>
      <c r="N117" s="230"/>
      <c r="O117" s="493"/>
      <c r="P117" s="493"/>
      <c r="Q117" s="493"/>
      <c r="R117" s="493"/>
      <c r="S117" s="493"/>
      <c r="T117" s="493"/>
      <c r="U117" s="493"/>
      <c r="V117" s="493"/>
      <c r="W117" s="493"/>
      <c r="X117" s="232"/>
      <c r="Z117" s="230"/>
      <c r="AA117" s="493"/>
      <c r="AB117" s="493"/>
      <c r="AC117" s="493"/>
      <c r="AD117" s="493"/>
      <c r="AE117" s="493"/>
      <c r="AF117" s="493"/>
      <c r="AG117" s="493"/>
      <c r="AH117" s="493"/>
      <c r="AI117" s="493"/>
      <c r="AJ117" s="232"/>
      <c r="AL117" s="230"/>
      <c r="AM117" s="493"/>
      <c r="AN117" s="493"/>
      <c r="AO117" s="493"/>
      <c r="AP117" s="493"/>
      <c r="AQ117" s="493"/>
      <c r="AR117" s="493"/>
      <c r="AS117" s="493"/>
      <c r="AT117" s="493"/>
      <c r="AU117" s="232"/>
    </row>
    <row r="118" spans="1:56" s="346" customFormat="1" x14ac:dyDescent="0.2">
      <c r="A118" s="345"/>
      <c r="M118" s="345"/>
      <c r="Y118" s="345"/>
      <c r="AK118" s="345"/>
      <c r="AV118" s="345"/>
      <c r="AW118" s="345"/>
      <c r="AX118" s="345"/>
      <c r="AY118" s="345"/>
      <c r="AZ118" s="345"/>
      <c r="BA118" s="345"/>
      <c r="BB118" s="345"/>
      <c r="BC118" s="345"/>
      <c r="BD118" s="345"/>
    </row>
    <row r="119" spans="1:56" s="346" customFormat="1" x14ac:dyDescent="0.2">
      <c r="A119" s="345"/>
      <c r="M119" s="345"/>
      <c r="Y119" s="345"/>
      <c r="AK119" s="345"/>
      <c r="AV119" s="345"/>
      <c r="AW119" s="345"/>
      <c r="AX119" s="345"/>
      <c r="AY119" s="345"/>
      <c r="AZ119" s="345"/>
      <c r="BA119" s="345"/>
      <c r="BB119" s="345"/>
      <c r="BC119" s="345"/>
      <c r="BD119" s="345"/>
    </row>
    <row r="120" spans="1:56" s="346" customFormat="1" x14ac:dyDescent="0.2">
      <c r="A120" s="345"/>
      <c r="M120" s="345"/>
      <c r="Y120" s="345"/>
      <c r="AK120" s="345"/>
      <c r="AV120" s="345"/>
      <c r="AW120" s="345"/>
      <c r="AX120" s="345"/>
      <c r="AY120" s="345"/>
      <c r="AZ120" s="345"/>
      <c r="BA120" s="345"/>
      <c r="BB120" s="345"/>
      <c r="BC120" s="345"/>
      <c r="BD120" s="345"/>
    </row>
    <row r="121" spans="1:56" s="346" customFormat="1" x14ac:dyDescent="0.2">
      <c r="A121" s="345"/>
      <c r="M121" s="345"/>
      <c r="Y121" s="345"/>
      <c r="AK121" s="345"/>
      <c r="AV121" s="345"/>
      <c r="AW121" s="345"/>
      <c r="AX121" s="345"/>
      <c r="AY121" s="345"/>
      <c r="AZ121" s="345"/>
      <c r="BA121" s="345"/>
      <c r="BB121" s="345"/>
      <c r="BC121" s="345"/>
      <c r="BD121" s="345"/>
    </row>
    <row r="122" spans="1:56" s="346" customFormat="1" x14ac:dyDescent="0.2">
      <c r="A122" s="345"/>
      <c r="M122" s="345"/>
      <c r="Y122" s="345"/>
      <c r="AK122" s="345"/>
      <c r="AV122" s="345"/>
      <c r="AW122" s="345"/>
      <c r="AX122" s="345"/>
      <c r="AY122" s="345"/>
      <c r="AZ122" s="345"/>
      <c r="BA122" s="345"/>
      <c r="BB122" s="345"/>
      <c r="BC122" s="345"/>
      <c r="BD122" s="345"/>
    </row>
    <row r="123" spans="1:56" s="346" customFormat="1" x14ac:dyDescent="0.2">
      <c r="A123" s="345"/>
      <c r="M123" s="345"/>
      <c r="Y123" s="345"/>
      <c r="AK123" s="345"/>
      <c r="AV123" s="345"/>
      <c r="AW123" s="345"/>
      <c r="AX123" s="345"/>
      <c r="AY123" s="345"/>
      <c r="AZ123" s="345"/>
      <c r="BA123" s="345"/>
      <c r="BB123" s="345"/>
      <c r="BC123" s="345"/>
      <c r="BD123" s="345"/>
    </row>
    <row r="124" spans="1:56" s="346" customFormat="1" x14ac:dyDescent="0.2">
      <c r="A124" s="345"/>
      <c r="M124" s="345"/>
      <c r="Y124" s="345"/>
      <c r="AK124" s="345"/>
      <c r="AV124" s="345"/>
      <c r="AW124" s="345"/>
      <c r="AX124" s="345"/>
      <c r="AY124" s="345"/>
      <c r="AZ124" s="345"/>
      <c r="BA124" s="345"/>
      <c r="BB124" s="345"/>
      <c r="BC124" s="345"/>
      <c r="BD124" s="345"/>
    </row>
    <row r="125" spans="1:56" s="346" customFormat="1" x14ac:dyDescent="0.2">
      <c r="A125" s="345"/>
      <c r="M125" s="345"/>
      <c r="Y125" s="345"/>
      <c r="AK125" s="345"/>
      <c r="AV125" s="345"/>
      <c r="AW125" s="345"/>
      <c r="AX125" s="345"/>
      <c r="AY125" s="345"/>
      <c r="AZ125" s="345"/>
      <c r="BA125" s="345"/>
      <c r="BB125" s="345"/>
      <c r="BC125" s="345"/>
      <c r="BD125" s="345"/>
    </row>
    <row r="126" spans="1:56" s="346" customFormat="1" x14ac:dyDescent="0.2">
      <c r="A126" s="345"/>
      <c r="M126" s="345"/>
      <c r="Y126" s="345"/>
      <c r="AK126" s="345"/>
      <c r="AV126" s="345"/>
      <c r="AW126" s="345"/>
      <c r="AX126" s="345"/>
      <c r="AY126" s="345"/>
      <c r="AZ126" s="345"/>
      <c r="BA126" s="345"/>
      <c r="BB126" s="345"/>
      <c r="BC126" s="345"/>
      <c r="BD126" s="345"/>
    </row>
    <row r="127" spans="1:56" s="346" customFormat="1" x14ac:dyDescent="0.2">
      <c r="A127" s="345"/>
      <c r="M127" s="345"/>
      <c r="Y127" s="345"/>
      <c r="AK127" s="345"/>
      <c r="AV127" s="345"/>
      <c r="AW127" s="345"/>
      <c r="AX127" s="345"/>
      <c r="AY127" s="345"/>
      <c r="AZ127" s="345"/>
      <c r="BA127" s="345"/>
      <c r="BB127" s="345"/>
      <c r="BC127" s="345"/>
      <c r="BD127" s="345"/>
    </row>
    <row r="128" spans="1:56" s="346" customFormat="1" x14ac:dyDescent="0.2">
      <c r="A128" s="345"/>
      <c r="M128" s="345"/>
      <c r="Y128" s="345"/>
      <c r="AK128" s="345"/>
      <c r="AV128" s="345"/>
      <c r="AW128" s="345"/>
      <c r="AX128" s="345"/>
      <c r="AY128" s="345"/>
      <c r="AZ128" s="345"/>
      <c r="BA128" s="345"/>
      <c r="BB128" s="345"/>
      <c r="BC128" s="345"/>
      <c r="BD128" s="345"/>
    </row>
    <row r="129" spans="1:56" s="346" customFormat="1" x14ac:dyDescent="0.2">
      <c r="A129" s="345"/>
      <c r="M129" s="345"/>
      <c r="Y129" s="345"/>
      <c r="AK129" s="345"/>
      <c r="AV129" s="345"/>
      <c r="AW129" s="345"/>
      <c r="AX129" s="345"/>
      <c r="AY129" s="345"/>
      <c r="AZ129" s="345"/>
      <c r="BA129" s="345"/>
      <c r="BB129" s="345"/>
      <c r="BC129" s="345"/>
      <c r="BD129" s="345"/>
    </row>
    <row r="130" spans="1:56" s="346" customFormat="1" x14ac:dyDescent="0.2">
      <c r="A130" s="345"/>
      <c r="M130" s="345"/>
      <c r="Y130" s="345"/>
      <c r="AK130" s="345"/>
      <c r="AV130" s="345"/>
      <c r="AW130" s="345"/>
      <c r="AX130" s="345"/>
      <c r="AY130" s="345"/>
      <c r="AZ130" s="345"/>
      <c r="BA130" s="345"/>
      <c r="BB130" s="345"/>
      <c r="BC130" s="345"/>
      <c r="BD130" s="345"/>
    </row>
    <row r="131" spans="1:56" s="346" customFormat="1" x14ac:dyDescent="0.2">
      <c r="A131" s="345"/>
      <c r="M131" s="345"/>
      <c r="Y131" s="345"/>
      <c r="AK131" s="345"/>
      <c r="AV131" s="345"/>
      <c r="AW131" s="345"/>
      <c r="AX131" s="345"/>
      <c r="AY131" s="345"/>
      <c r="AZ131" s="345"/>
      <c r="BA131" s="345"/>
      <c r="BB131" s="345"/>
      <c r="BC131" s="345"/>
      <c r="BD131" s="345"/>
    </row>
    <row r="132" spans="1:56" s="346" customFormat="1" x14ac:dyDescent="0.2">
      <c r="A132" s="345"/>
      <c r="M132" s="345"/>
      <c r="Y132" s="345"/>
      <c r="AK132" s="345"/>
      <c r="AV132" s="345"/>
      <c r="AW132" s="345"/>
      <c r="AX132" s="345"/>
      <c r="AY132" s="345"/>
      <c r="AZ132" s="345"/>
      <c r="BA132" s="345"/>
      <c r="BB132" s="345"/>
      <c r="BC132" s="345"/>
      <c r="BD132" s="345"/>
    </row>
    <row r="133" spans="1:56" s="346" customFormat="1" x14ac:dyDescent="0.2">
      <c r="A133" s="345"/>
      <c r="M133" s="345"/>
      <c r="Y133" s="345"/>
      <c r="AK133" s="345"/>
      <c r="AV133" s="345"/>
      <c r="AW133" s="345"/>
      <c r="AX133" s="345"/>
      <c r="AY133" s="345"/>
      <c r="AZ133" s="345"/>
      <c r="BA133" s="345"/>
      <c r="BB133" s="345"/>
      <c r="BC133" s="345"/>
      <c r="BD133" s="345"/>
    </row>
    <row r="134" spans="1:56" s="346" customFormat="1" x14ac:dyDescent="0.2">
      <c r="A134" s="345"/>
      <c r="M134" s="345"/>
      <c r="Y134" s="345"/>
      <c r="AK134" s="345"/>
      <c r="AV134" s="345"/>
      <c r="AW134" s="345"/>
      <c r="AX134" s="345"/>
      <c r="AY134" s="345"/>
      <c r="AZ134" s="345"/>
      <c r="BA134" s="345"/>
      <c r="BB134" s="345"/>
      <c r="BC134" s="345"/>
      <c r="BD134" s="345"/>
    </row>
    <row r="135" spans="1:56" s="346" customFormat="1" x14ac:dyDescent="0.2">
      <c r="A135" s="345"/>
      <c r="M135" s="345"/>
      <c r="Y135" s="345"/>
      <c r="AK135" s="345"/>
      <c r="AV135" s="345"/>
      <c r="AW135" s="345"/>
      <c r="AX135" s="345"/>
      <c r="AY135" s="345"/>
      <c r="AZ135" s="345"/>
      <c r="BA135" s="345"/>
      <c r="BB135" s="345"/>
      <c r="BC135" s="345"/>
      <c r="BD135" s="345"/>
    </row>
    <row r="136" spans="1:56" s="346" customFormat="1" x14ac:dyDescent="0.2">
      <c r="A136" s="345"/>
      <c r="M136" s="345"/>
      <c r="Y136" s="345"/>
      <c r="AK136" s="345"/>
      <c r="AV136" s="345"/>
      <c r="AW136" s="345"/>
      <c r="AX136" s="345"/>
      <c r="AY136" s="345"/>
      <c r="AZ136" s="345"/>
      <c r="BA136" s="345"/>
      <c r="BB136" s="345"/>
      <c r="BC136" s="345"/>
      <c r="BD136" s="345"/>
    </row>
    <row r="137" spans="1:56" s="346" customFormat="1" x14ac:dyDescent="0.2">
      <c r="A137" s="345"/>
      <c r="M137" s="345"/>
      <c r="Y137" s="345"/>
      <c r="AK137" s="345"/>
      <c r="AV137" s="345"/>
      <c r="AW137" s="345"/>
      <c r="AX137" s="345"/>
      <c r="AY137" s="345"/>
      <c r="AZ137" s="345"/>
      <c r="BA137" s="345"/>
      <c r="BB137" s="345"/>
      <c r="BC137" s="345"/>
      <c r="BD137" s="345"/>
    </row>
    <row r="138" spans="1:56" s="346" customFormat="1" x14ac:dyDescent="0.2">
      <c r="A138" s="345"/>
      <c r="M138" s="345"/>
      <c r="Y138" s="345"/>
      <c r="AK138" s="345"/>
      <c r="AV138" s="345"/>
      <c r="AW138" s="345"/>
      <c r="AX138" s="345"/>
      <c r="AY138" s="345"/>
      <c r="AZ138" s="345"/>
      <c r="BA138" s="345"/>
      <c r="BB138" s="345"/>
      <c r="BC138" s="345"/>
      <c r="BD138" s="345"/>
    </row>
    <row r="139" spans="1:56" s="346" customFormat="1" x14ac:dyDescent="0.2">
      <c r="A139" s="345"/>
      <c r="M139" s="345"/>
      <c r="Y139" s="345"/>
      <c r="AK139" s="345"/>
      <c r="AV139" s="345"/>
      <c r="AW139" s="345"/>
      <c r="AX139" s="345"/>
      <c r="AY139" s="345"/>
      <c r="AZ139" s="345"/>
      <c r="BA139" s="345"/>
      <c r="BB139" s="345"/>
      <c r="BC139" s="345"/>
      <c r="BD139" s="345"/>
    </row>
    <row r="140" spans="1:56" s="346" customFormat="1" x14ac:dyDescent="0.2">
      <c r="A140" s="345"/>
      <c r="M140" s="345"/>
      <c r="Y140" s="345"/>
      <c r="AK140" s="345"/>
      <c r="AV140" s="345"/>
      <c r="AW140" s="345"/>
      <c r="AX140" s="345"/>
      <c r="AY140" s="345"/>
      <c r="AZ140" s="345"/>
      <c r="BA140" s="345"/>
      <c r="BB140" s="345"/>
      <c r="BC140" s="345"/>
      <c r="BD140" s="345"/>
    </row>
    <row r="141" spans="1:56" s="346" customFormat="1" x14ac:dyDescent="0.2">
      <c r="A141" s="345"/>
      <c r="M141" s="345"/>
      <c r="Y141" s="345"/>
      <c r="AK141" s="345"/>
      <c r="AV141" s="345"/>
      <c r="AW141" s="345"/>
      <c r="AX141" s="345"/>
      <c r="AY141" s="345"/>
      <c r="AZ141" s="345"/>
      <c r="BA141" s="345"/>
      <c r="BB141" s="345"/>
      <c r="BC141" s="345"/>
      <c r="BD141" s="345"/>
    </row>
    <row r="142" spans="1:56" s="346" customFormat="1" x14ac:dyDescent="0.2">
      <c r="A142" s="345"/>
      <c r="M142" s="345"/>
      <c r="Y142" s="345"/>
      <c r="AK142" s="345"/>
      <c r="AV142" s="345"/>
      <c r="AW142" s="345"/>
      <c r="AX142" s="345"/>
      <c r="AY142" s="345"/>
      <c r="AZ142" s="345"/>
      <c r="BA142" s="345"/>
      <c r="BB142" s="345"/>
      <c r="BC142" s="345"/>
      <c r="BD142" s="345"/>
    </row>
    <row r="143" spans="1:56" s="346" customFormat="1" x14ac:dyDescent="0.2">
      <c r="A143" s="345"/>
      <c r="M143" s="345"/>
      <c r="Y143" s="345"/>
      <c r="AK143" s="345"/>
      <c r="AV143" s="345"/>
      <c r="AW143" s="345"/>
      <c r="AX143" s="345"/>
      <c r="AY143" s="345"/>
      <c r="AZ143" s="345"/>
      <c r="BA143" s="345"/>
      <c r="BB143" s="345"/>
      <c r="BC143" s="345"/>
      <c r="BD143" s="345"/>
    </row>
    <row r="144" spans="1:56" s="346" customFormat="1" x14ac:dyDescent="0.2">
      <c r="A144" s="345"/>
      <c r="M144" s="345"/>
      <c r="Y144" s="345"/>
      <c r="AK144" s="345"/>
      <c r="AV144" s="345"/>
      <c r="AW144" s="345"/>
      <c r="AX144" s="345"/>
      <c r="AY144" s="345"/>
      <c r="AZ144" s="345"/>
      <c r="BA144" s="345"/>
      <c r="BB144" s="345"/>
      <c r="BC144" s="345"/>
      <c r="BD144" s="345"/>
    </row>
    <row r="145" spans="1:56" s="346" customFormat="1" x14ac:dyDescent="0.2">
      <c r="A145" s="345"/>
      <c r="M145" s="345"/>
      <c r="Y145" s="345"/>
      <c r="AK145" s="345"/>
      <c r="AV145" s="345"/>
      <c r="AW145" s="345"/>
      <c r="AX145" s="345"/>
      <c r="AY145" s="345"/>
      <c r="AZ145" s="345"/>
      <c r="BA145" s="345"/>
      <c r="BB145" s="345"/>
      <c r="BC145" s="345"/>
      <c r="BD145" s="345"/>
    </row>
    <row r="146" spans="1:56" s="346" customFormat="1" x14ac:dyDescent="0.2">
      <c r="A146" s="345"/>
      <c r="M146" s="345"/>
      <c r="Y146" s="345"/>
      <c r="AK146" s="345"/>
      <c r="AV146" s="345"/>
      <c r="AW146" s="345"/>
      <c r="AX146" s="345"/>
      <c r="AY146" s="345"/>
      <c r="AZ146" s="345"/>
      <c r="BA146" s="345"/>
      <c r="BB146" s="345"/>
      <c r="BC146" s="345"/>
      <c r="BD146" s="345"/>
    </row>
  </sheetData>
  <sheetProtection password="BA83" sheet="1" objects="1" scenarios="1"/>
  <mergeCells count="4">
    <mergeCell ref="AL2:AU2"/>
    <mergeCell ref="Z2:AJ2"/>
    <mergeCell ref="N2:X2"/>
    <mergeCell ref="B2:L2"/>
  </mergeCells>
  <conditionalFormatting sqref="C17:K116">
    <cfRule type="cellIs" dxfId="16" priority="20" operator="equal">
      <formula>0</formula>
    </cfRule>
  </conditionalFormatting>
  <conditionalFormatting sqref="O17">
    <cfRule type="cellIs" dxfId="15" priority="19" operator="equal">
      <formula>0</formula>
    </cfRule>
  </conditionalFormatting>
  <conditionalFormatting sqref="P17:W17">
    <cfRule type="cellIs" dxfId="14" priority="18" operator="equal">
      <formula>0</formula>
    </cfRule>
  </conditionalFormatting>
  <conditionalFormatting sqref="AB17:AI17">
    <cfRule type="cellIs" dxfId="13" priority="10" operator="equal">
      <formula>0</formula>
    </cfRule>
  </conditionalFormatting>
  <conditionalFormatting sqref="P18:T116 V18:W116">
    <cfRule type="cellIs" dxfId="12" priority="16" operator="equal">
      <formula>0</formula>
    </cfRule>
  </conditionalFormatting>
  <conditionalFormatting sqref="AA17">
    <cfRule type="cellIs" dxfId="11" priority="15" operator="equal">
      <formula>0</formula>
    </cfRule>
  </conditionalFormatting>
  <conditionalFormatting sqref="U18:U116">
    <cfRule type="cellIs" dxfId="10" priority="3" operator="equal">
      <formula>0</formula>
    </cfRule>
  </conditionalFormatting>
  <conditionalFormatting sqref="AM17">
    <cfRule type="cellIs" dxfId="9" priority="13" operator="equal">
      <formula>0</formula>
    </cfRule>
  </conditionalFormatting>
  <conditionalFormatting sqref="AU17">
    <cfRule type="cellIs" dxfId="8" priority="12" operator="equal">
      <formula>0</formula>
    </cfRule>
  </conditionalFormatting>
  <conditionalFormatting sqref="AN18:AT116">
    <cfRule type="cellIs" dxfId="7" priority="1" operator="equal">
      <formula>0</formula>
    </cfRule>
  </conditionalFormatting>
  <conditionalFormatting sqref="AN17:AT17">
    <cfRule type="cellIs" dxfId="6" priority="9" operator="equal">
      <formula>0</formula>
    </cfRule>
  </conditionalFormatting>
  <conditionalFormatting sqref="O18">
    <cfRule type="cellIs" dxfId="5" priority="8" operator="equal">
      <formula>0</formula>
    </cfRule>
  </conditionalFormatting>
  <conditionalFormatting sqref="O19:O116">
    <cfRule type="cellIs" dxfId="4" priority="7" operator="equal">
      <formula>0</formula>
    </cfRule>
  </conditionalFormatting>
  <conditionalFormatting sqref="AA18:AA116">
    <cfRule type="cellIs" dxfId="3" priority="6" operator="equal">
      <formula>0</formula>
    </cfRule>
  </conditionalFormatting>
  <conditionalFormatting sqref="AB18:AF116 AH18:AI116">
    <cfRule type="cellIs" dxfId="2" priority="5" operator="equal">
      <formula>0</formula>
    </cfRule>
  </conditionalFormatting>
  <conditionalFormatting sqref="AG18:AG116">
    <cfRule type="cellIs" dxfId="1" priority="4" operator="equal">
      <formula>0</formula>
    </cfRule>
  </conditionalFormatting>
  <conditionalFormatting sqref="AM18:AM116">
    <cfRule type="cellIs" dxfId="0" priority="2" operator="equal">
      <formula>0</formula>
    </cfRule>
  </conditionalFormatting>
  <dataValidations count="5">
    <dataValidation type="list" showInputMessage="1" showErrorMessage="1" sqref="D8 D10 P8 P10 P12 P14 AB8 AB10 AB12 AB14 AN8 AN10 AN12 AN14">
      <formula1>ReportParameters</formula1>
    </dataValidation>
    <dataValidation type="list" showInputMessage="1" showErrorMessage="1" sqref="F8:J8 R8:V8 AD8:AH8 AP8:AT8">
      <formula1>ClientIDs</formula1>
    </dataValidation>
    <dataValidation type="list" showInputMessage="1" showErrorMessage="1" sqref="F10:J10 R10:V10 AD10:AH10 AP10:AT10">
      <formula1>SalesRep</formula1>
    </dataValidation>
    <dataValidation type="list" showInputMessage="1" showErrorMessage="1" sqref="R12:V12 AD12:AH12 AP12:AT12">
      <formula1>InsideSalesRep</formula1>
    </dataValidation>
    <dataValidation type="list" showInputMessage="1" showErrorMessage="1" sqref="R14:V14 AD14:AH14 AP14:AT14">
      <formula1>Solution</formula1>
    </dataValidation>
  </dataValidation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20</vt:i4>
      </vt:variant>
    </vt:vector>
  </HeadingPairs>
  <TitlesOfParts>
    <vt:vector size="31" baseType="lpstr">
      <vt:lpstr>INDEX</vt:lpstr>
      <vt:lpstr>Dashboard</vt:lpstr>
      <vt:lpstr>Configuration</vt:lpstr>
      <vt:lpstr>T</vt:lpstr>
      <vt:lpstr>C</vt:lpstr>
      <vt:lpstr>O</vt:lpstr>
      <vt:lpstr>Q</vt:lpstr>
      <vt:lpstr>P</vt:lpstr>
      <vt:lpstr>S</vt:lpstr>
      <vt:lpstr>Historical Report</vt:lpstr>
      <vt:lpstr>Planning Report</vt:lpstr>
      <vt:lpstr>AdB</vt:lpstr>
      <vt:lpstr>ClientIDs</vt:lpstr>
      <vt:lpstr>DefineParameter</vt:lpstr>
      <vt:lpstr>ExistingNew</vt:lpstr>
      <vt:lpstr>GoNoGo</vt:lpstr>
      <vt:lpstr>Industry</vt:lpstr>
      <vt:lpstr>InsideSalesRep</vt:lpstr>
      <vt:lpstr>JobUpdate</vt:lpstr>
      <vt:lpstr>MeetingOutcome</vt:lpstr>
      <vt:lpstr>NextStep</vt:lpstr>
      <vt:lpstr>NoGoObjection</vt:lpstr>
      <vt:lpstr>'Historical Report'!Print_Area</vt:lpstr>
      <vt:lpstr>ReasonNQ</vt:lpstr>
      <vt:lpstr>ReasonVariance</vt:lpstr>
      <vt:lpstr>ReportFrequency</vt:lpstr>
      <vt:lpstr>ReportParameters</vt:lpstr>
      <vt:lpstr>SalesRep</vt:lpstr>
      <vt:lpstr>SearchResult</vt:lpstr>
      <vt:lpstr>Solution</vt:lpstr>
      <vt:lpstr>SourceOfBusiness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Leanne</dc:creator>
  <cp:lastModifiedBy>werner hess</cp:lastModifiedBy>
  <cp:lastPrinted>2010-12-31T15:49:10Z</cp:lastPrinted>
  <dcterms:created xsi:type="dcterms:W3CDTF">2008-07-16T19:54:49Z</dcterms:created>
  <dcterms:modified xsi:type="dcterms:W3CDTF">2016-12-02T13:56:45Z</dcterms:modified>
</cp:coreProperties>
</file>