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ec94f77d76391090/Masaüstü/Data Science/DBMS/"/>
    </mc:Choice>
  </mc:AlternateContent>
  <xr:revisionPtr revIDLastSave="8" documentId="11_62645430A34A27D37BE084FE85AB9DD3626D288C" xr6:coauthVersionLast="45" xr6:coauthVersionMax="45" xr10:uidLastSave="{DEBE4B4B-62CF-487A-B117-3BFCEC820B8F}"/>
  <bookViews>
    <workbookView xWindow="-110" yWindow="-110" windowWidth="19420" windowHeight="10560" activeTab="3" xr2:uid="{00000000-000D-0000-FFFF-FFFF00000000}"/>
  </bookViews>
  <sheets>
    <sheet name="Product" sheetId="1" r:id="rId1"/>
    <sheet name="Component" sheetId="2" r:id="rId2"/>
    <sheet name="Supplier" sheetId="3" r:id="rId3"/>
    <sheet name="Prod_Comp" sheetId="4" r:id="rId4"/>
    <sheet name="Comp_Supp" sheetId="5" r:id="rId5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5" l="1"/>
  <c r="E9" i="5"/>
  <c r="E16" i="5"/>
  <c r="E23" i="5"/>
  <c r="E2" i="5"/>
  <c r="E3" i="5"/>
  <c r="E4" i="5"/>
  <c r="E5" i="5"/>
  <c r="E6" i="5"/>
  <c r="E7" i="5"/>
  <c r="E8" i="5"/>
  <c r="E10" i="5"/>
  <c r="E11" i="5"/>
  <c r="E12" i="5"/>
  <c r="E13" i="5"/>
  <c r="E14" i="5"/>
  <c r="E15" i="5"/>
  <c r="E17" i="5"/>
  <c r="E18" i="5"/>
  <c r="E19" i="5"/>
  <c r="E20" i="5"/>
  <c r="E21" i="5"/>
  <c r="E22" i="5"/>
  <c r="E24" i="5"/>
  <c r="E25" i="5"/>
  <c r="E26" i="5"/>
  <c r="E27" i="5"/>
  <c r="E28" i="5"/>
  <c r="E30" i="5"/>
  <c r="E31" i="5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19" i="5"/>
  <c r="D24" i="5"/>
  <c r="D9" i="5"/>
  <c r="D11" i="5"/>
  <c r="D12" i="5"/>
  <c r="D4" i="5"/>
  <c r="D27" i="5"/>
  <c r="D10" i="5"/>
  <c r="D22" i="5"/>
  <c r="D30" i="5"/>
  <c r="D6" i="5"/>
  <c r="D16" i="5"/>
  <c r="D26" i="5"/>
  <c r="D3" i="5"/>
  <c r="D8" i="5"/>
  <c r="D15" i="5"/>
  <c r="D14" i="5"/>
  <c r="D5" i="5"/>
  <c r="D23" i="5"/>
  <c r="D28" i="5"/>
  <c r="D18" i="5"/>
  <c r="D17" i="5"/>
  <c r="D21" i="5"/>
  <c r="D13" i="5"/>
  <c r="D25" i="5"/>
  <c r="D20" i="5"/>
  <c r="D2" i="5"/>
  <c r="D7" i="5"/>
</calcChain>
</file>

<file path=xl/sharedStrings.xml><?xml version="1.0" encoding="utf-8"?>
<sst xmlns="http://schemas.openxmlformats.org/spreadsheetml/2006/main" count="171" uniqueCount="132">
  <si>
    <t>prod_ID</t>
  </si>
  <si>
    <t>prod_name</t>
  </si>
  <si>
    <t>quantity</t>
  </si>
  <si>
    <t>Aero</t>
  </si>
  <si>
    <t>Butterfinger</t>
  </si>
  <si>
    <t>Cailler</t>
  </si>
  <si>
    <t>Crunch</t>
  </si>
  <si>
    <t>Kit Kat</t>
  </si>
  <si>
    <t>Orion</t>
  </si>
  <si>
    <t>Smarties</t>
  </si>
  <si>
    <t>Toll House</t>
  </si>
  <si>
    <t>Wonka</t>
  </si>
  <si>
    <t>comp_ID</t>
  </si>
  <si>
    <t>comp_name</t>
  </si>
  <si>
    <t>description</t>
  </si>
  <si>
    <t>quantity_comp</t>
  </si>
  <si>
    <t>Sugar</t>
  </si>
  <si>
    <t>Flavouring</t>
  </si>
  <si>
    <t>Dairy</t>
  </si>
  <si>
    <t>Oil and fat</t>
  </si>
  <si>
    <t>Salt</t>
  </si>
  <si>
    <t>Vegetable oil and fat</t>
  </si>
  <si>
    <t>Cocoa</t>
  </si>
  <si>
    <t>Emulsifier</t>
  </si>
  <si>
    <t>Milk</t>
  </si>
  <si>
    <t>E322</t>
  </si>
  <si>
    <t>Cereal</t>
  </si>
  <si>
    <t>Natural flavouring</t>
  </si>
  <si>
    <t>Glucose</t>
  </si>
  <si>
    <t>Flour</t>
  </si>
  <si>
    <t>Starch</t>
  </si>
  <si>
    <t>Wheat</t>
  </si>
  <si>
    <t>Milk powder</t>
  </si>
  <si>
    <t>E322i</t>
  </si>
  <si>
    <t>Vegetable oil</t>
  </si>
  <si>
    <t>Water</t>
  </si>
  <si>
    <t>Cereal flour</t>
  </si>
  <si>
    <t>Cocoa butter</t>
  </si>
  <si>
    <t>Glucose syrup</t>
  </si>
  <si>
    <t>Wheat flour</t>
  </si>
  <si>
    <t>Skimmed milk powder</t>
  </si>
  <si>
    <t>Cocoa paste</t>
  </si>
  <si>
    <t>Vegetable</t>
  </si>
  <si>
    <t>Minerals</t>
  </si>
  <si>
    <t>Fruit</t>
  </si>
  <si>
    <t>Vitamins</t>
  </si>
  <si>
    <t>Root vegetable</t>
  </si>
  <si>
    <t>Palm oil and fat</t>
  </si>
  <si>
    <t>Vanilla flavouring</t>
  </si>
  <si>
    <t>Sunflower lecithin</t>
  </si>
  <si>
    <t>Whey</t>
  </si>
  <si>
    <t>Natural vanilla flavouring</t>
  </si>
  <si>
    <t>Soya lecithin</t>
  </si>
  <si>
    <t>Sunflower oil</t>
  </si>
  <si>
    <t>E375</t>
  </si>
  <si>
    <t>Palm oil</t>
  </si>
  <si>
    <t>Colour</t>
  </si>
  <si>
    <t>Iron</t>
  </si>
  <si>
    <t>Cream</t>
  </si>
  <si>
    <t>E101</t>
  </si>
  <si>
    <t>Fat</t>
  </si>
  <si>
    <t>Spice</t>
  </si>
  <si>
    <t>Skimmed milk</t>
  </si>
  <si>
    <t>Acidity regulator</t>
  </si>
  <si>
    <t>Cocoa powder</t>
  </si>
  <si>
    <t>Corn starch</t>
  </si>
  <si>
    <t>Protein</t>
  </si>
  <si>
    <t>Vitamin B6</t>
  </si>
  <si>
    <t>Chocolate</t>
  </si>
  <si>
    <t>Folate</t>
  </si>
  <si>
    <t>Stabiliser</t>
  </si>
  <si>
    <t>Folic acid</t>
  </si>
  <si>
    <t>Antioxidant</t>
  </si>
  <si>
    <t>Whey powder</t>
  </si>
  <si>
    <t>Lactose</t>
  </si>
  <si>
    <t>Whole milk</t>
  </si>
  <si>
    <t>Rice</t>
  </si>
  <si>
    <t>Milkfat</t>
  </si>
  <si>
    <t>Plant</t>
  </si>
  <si>
    <t>E330</t>
  </si>
  <si>
    <t>supp_ID</t>
  </si>
  <si>
    <t>supp_name</t>
  </si>
  <si>
    <t>supp_location</t>
  </si>
  <si>
    <t>supp_country</t>
  </si>
  <si>
    <t>is_active</t>
  </si>
  <si>
    <t>Adm do Brasil Ltda</t>
  </si>
  <si>
    <t>Minas Gerais</t>
  </si>
  <si>
    <t>Brazil</t>
  </si>
  <si>
    <t>ADM Processing</t>
  </si>
  <si>
    <t>Illinois</t>
  </si>
  <si>
    <t>USA</t>
  </si>
  <si>
    <t>ADM Speciality Food Ingredients</t>
  </si>
  <si>
    <t>Bunge Alimentos SA</t>
  </si>
  <si>
    <t>Goias</t>
  </si>
  <si>
    <t>Bunge</t>
  </si>
  <si>
    <t>Washington</t>
  </si>
  <si>
    <t>Kansas</t>
  </si>
  <si>
    <t>Tennessee</t>
  </si>
  <si>
    <t>Cargill S A C E I</t>
  </si>
  <si>
    <t>Buenos Aires</t>
  </si>
  <si>
    <t>Argentina</t>
  </si>
  <si>
    <t>Cargill Soybean</t>
  </si>
  <si>
    <t>Iowa</t>
  </si>
  <si>
    <t>Cereal Docks Spa</t>
  </si>
  <si>
    <t>Vicenza</t>
  </si>
  <si>
    <t>Italy</t>
  </si>
  <si>
    <t>CHS (Soybean)</t>
  </si>
  <si>
    <t>Minnesota</t>
  </si>
  <si>
    <t>Cj Selecta SA</t>
  </si>
  <si>
    <t>Loryb And Dp Ventures Limited</t>
  </si>
  <si>
    <t>Kaduna</t>
  </si>
  <si>
    <t>Nigeria</t>
  </si>
  <si>
    <t>Masloekstraktsionnyy zavod Amurskiy</t>
  </si>
  <si>
    <t>Amur</t>
  </si>
  <si>
    <t>Russian Federation</t>
  </si>
  <si>
    <t>Molinos Agro SA</t>
  </si>
  <si>
    <t>Santa Fe</t>
  </si>
  <si>
    <t>Nalmaco Nigeria Limited</t>
  </si>
  <si>
    <t>SOJAPROTEIN A.D. Becej</t>
  </si>
  <si>
    <t>Vojvodina</t>
  </si>
  <si>
    <t>Serbia</t>
  </si>
  <si>
    <t>Solae LLC</t>
  </si>
  <si>
    <t>Solteam</t>
  </si>
  <si>
    <t>Mato Grosso</t>
  </si>
  <si>
    <t>Amazonas</t>
  </si>
  <si>
    <t>Paraná</t>
  </si>
  <si>
    <t>Tsentr Soya OOO</t>
  </si>
  <si>
    <t>Krasnodar</t>
  </si>
  <si>
    <t>Vanden Avenne Commodities NV</t>
  </si>
  <si>
    <t>order_ID</t>
  </si>
  <si>
    <t>order_date</t>
  </si>
  <si>
    <t>quantity_order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</si>
</sst>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>
    <font>
      <sz val="10"/>
      <color rgb="FF000000"/>
      <name val="Arial"/>
    </font>
    <font>
      <b/>
      <sz val="10"/>
      <color theme="1"/>
      <name val="Arial"/>
    </font>
    <font>
      <sz val="12"/>
      <color theme="1"/>
      <name val="Arial"/>
    </font>
    <font>
      <sz val="12"/>
      <color rgb="FF333333"/>
      <name val="Arial"/>
    </font>
    <font>
      <sz val="10"/>
      <color theme="1"/>
      <name val="Arial"/>
    </font>
    <font>
      <u/>
      <sz val="10"/>
      <color rgb="FF0000FF"/>
      <name val="&quot;Helvetica Neue&quot;"/>
    </font>
    <font>
      <sz val="10"/>
      <color rgb="FF222222"/>
      <name val="&quot;Helvetica Neue&quot;"/>
    </font>
    <font>
      <u/>
      <sz val="10"/>
      <color rgb="FF0000FF"/>
      <name val="&quot;Helvetica Neue&quot;"/>
    </font>
    <font>
      <sz val="12"/>
      <color rgb="FF222222"/>
      <name val="&quot;Helvetica Neue&quot;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4" fillId="0" borderId="0" xfId="0" applyFont="1" applyAlignment="1"/>
    <xf numFmtId="0" fontId="5" fillId="3" borderId="0" xfId="0" applyFont="1" applyFill="1" applyAlignment="1">
      <alignment horizontal="left"/>
    </xf>
    <xf numFmtId="0" fontId="4" fillId="0" borderId="0" xfId="0" applyFont="1"/>
    <xf numFmtId="0" fontId="6" fillId="3" borderId="0" xfId="0" applyFont="1" applyFill="1" applyAlignment="1">
      <alignment horizontal="right"/>
    </xf>
    <xf numFmtId="0" fontId="7" fillId="4" borderId="0" xfId="0" applyFont="1" applyFill="1" applyAlignment="1">
      <alignment horizontal="left"/>
    </xf>
    <xf numFmtId="0" fontId="6" fillId="4" borderId="0" xfId="0" applyFont="1" applyFill="1" applyAlignment="1">
      <alignment horizontal="right"/>
    </xf>
    <xf numFmtId="0" fontId="8" fillId="3" borderId="0" xfId="0" applyFont="1" applyFill="1"/>
    <xf numFmtId="164" fontId="4" fillId="0" borderId="0" xfId="0" applyNumberFormat="1" applyFont="1" applyAlignment="1"/>
    <xf numFmtId="164" fontId="4" fillId="0" borderId="0" xfId="0" applyNumberFormat="1" applyFont="1"/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93C47D"/>
          <bgColor rgb="FF93C47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93C47D"/>
          <bgColor rgb="FF93C47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496834-A925-4B48-A41C-3A267D337B8D}" name="Table2" displayName="Table2" ref="A1:C18" totalsRowShown="0" headerRowDxfId="0" dataDxfId="1">
  <autoFilter ref="A1:C18" xr:uid="{92E33B40-D99A-4F2A-8BFE-360D06416AA5}"/>
  <sortState xmlns:xlrd2="http://schemas.microsoft.com/office/spreadsheetml/2017/richdata2" ref="A2:C18">
    <sortCondition descending="1" ref="A1:A18"/>
  </sortState>
  <tableColumns count="3">
    <tableColumn id="1" xr3:uid="{00DF1803-6D47-46CF-BB4D-180F211F3E30}" name="prod_ID" dataDxfId="4"/>
    <tableColumn id="2" xr3:uid="{EABA200C-A189-4CF3-B389-532E1DFD3620}" name="comp_ID" dataDxfId="3"/>
    <tableColumn id="3" xr3:uid="{2C6F0BBE-5052-4105-98C7-42BF6063B42F}" name="quantity_comp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9D83B3-5CC3-4F50-8568-7F3CEB274613}" name="Table1" displayName="Table1" ref="A1:E31" totalsRowShown="0" headerRowDxfId="5" dataDxfId="6">
  <autoFilter ref="A1:E31" xr:uid="{655A7AB2-6BB6-4ECB-A712-611E21AB4E23}"/>
  <sortState xmlns:xlrd2="http://schemas.microsoft.com/office/spreadsheetml/2017/richdata2" ref="A2:E31">
    <sortCondition descending="1" ref="C1:C31"/>
  </sortState>
  <tableColumns count="5">
    <tableColumn id="1" xr3:uid="{6CEA881E-56FF-4AA7-AEA0-E83760E71C52}" name="order_ID" dataDxfId="11"/>
    <tableColumn id="2" xr3:uid="{E35D8EB8-3F83-43AE-99CE-58E11D681670}" name="comp_ID" dataDxfId="10"/>
    <tableColumn id="3" xr3:uid="{00E09C0B-9BBD-4916-B2A2-1FC61CE41FB6}" name="supp_ID" dataDxfId="9"/>
    <tableColumn id="4" xr3:uid="{7C533850-455C-42A4-8DD0-60C9782AC096}" name="order_date" dataDxfId="8"/>
    <tableColumn id="5" xr3:uid="{6C6CAB53-3B18-4D52-88DC-CC186CDFD212}" name="quantity_order" dataDxfId="7">
      <calculatedColumnFormula>RANDBETWEEN(12,67)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orld.openfoodfacts.org/brand/nestle/ingredient/glucose" TargetMode="External"/><Relationship Id="rId18" Type="http://schemas.openxmlformats.org/officeDocument/2006/relationships/hyperlink" Target="https://world.openfoodfacts.org/brand/nestle/ingredient/e322i" TargetMode="External"/><Relationship Id="rId26" Type="http://schemas.openxmlformats.org/officeDocument/2006/relationships/hyperlink" Target="https://world.openfoodfacts.org/brand/nestle/ingredient/cocoa-paste" TargetMode="External"/><Relationship Id="rId39" Type="http://schemas.openxmlformats.org/officeDocument/2006/relationships/hyperlink" Target="https://world.openfoodfacts.org/brand/nestle/ingredient/e375" TargetMode="External"/><Relationship Id="rId21" Type="http://schemas.openxmlformats.org/officeDocument/2006/relationships/hyperlink" Target="https://world.openfoodfacts.org/brand/nestle/ingredient/cereal-flour" TargetMode="External"/><Relationship Id="rId34" Type="http://schemas.openxmlformats.org/officeDocument/2006/relationships/hyperlink" Target="https://world.openfoodfacts.org/brand/nestle/ingredient/sunflower-lecithin" TargetMode="External"/><Relationship Id="rId42" Type="http://schemas.openxmlformats.org/officeDocument/2006/relationships/hyperlink" Target="https://world.openfoodfacts.org/brand/nestle/ingredient/iron" TargetMode="External"/><Relationship Id="rId47" Type="http://schemas.openxmlformats.org/officeDocument/2006/relationships/hyperlink" Target="https://world.openfoodfacts.org/brand/nestle/ingredient/skimmed-milk" TargetMode="External"/><Relationship Id="rId50" Type="http://schemas.openxmlformats.org/officeDocument/2006/relationships/hyperlink" Target="https://world.openfoodfacts.org/brand/nestle/ingredient/corn-starch" TargetMode="External"/><Relationship Id="rId55" Type="http://schemas.openxmlformats.org/officeDocument/2006/relationships/hyperlink" Target="https://world.openfoodfacts.org/brand/nestle/ingredient/stabiliser" TargetMode="External"/><Relationship Id="rId63" Type="http://schemas.openxmlformats.org/officeDocument/2006/relationships/hyperlink" Target="https://world.openfoodfacts.org/brand/nestle/ingredient/plant" TargetMode="External"/><Relationship Id="rId7" Type="http://schemas.openxmlformats.org/officeDocument/2006/relationships/hyperlink" Target="https://world.openfoodfacts.org/brand/nestle/ingredient/cocoa" TargetMode="External"/><Relationship Id="rId2" Type="http://schemas.openxmlformats.org/officeDocument/2006/relationships/hyperlink" Target="https://world.openfoodfacts.org/brand/nestle/ingredient/flavouring" TargetMode="External"/><Relationship Id="rId16" Type="http://schemas.openxmlformats.org/officeDocument/2006/relationships/hyperlink" Target="https://world.openfoodfacts.org/brand/nestle/ingredient/wheat" TargetMode="External"/><Relationship Id="rId29" Type="http://schemas.openxmlformats.org/officeDocument/2006/relationships/hyperlink" Target="https://world.openfoodfacts.org/brand/nestle/ingredient/fruit" TargetMode="External"/><Relationship Id="rId11" Type="http://schemas.openxmlformats.org/officeDocument/2006/relationships/hyperlink" Target="https://world.openfoodfacts.org/brand/nestle/ingredient/cereal" TargetMode="External"/><Relationship Id="rId24" Type="http://schemas.openxmlformats.org/officeDocument/2006/relationships/hyperlink" Target="https://world.openfoodfacts.org/brand/nestle/ingredient/wheat-flour" TargetMode="External"/><Relationship Id="rId32" Type="http://schemas.openxmlformats.org/officeDocument/2006/relationships/hyperlink" Target="https://world.openfoodfacts.org/brand/nestle/ingredient/palm-oil-and-fat" TargetMode="External"/><Relationship Id="rId37" Type="http://schemas.openxmlformats.org/officeDocument/2006/relationships/hyperlink" Target="https://world.openfoodfacts.org/brand/nestle/ingredient/soya-lecithin" TargetMode="External"/><Relationship Id="rId40" Type="http://schemas.openxmlformats.org/officeDocument/2006/relationships/hyperlink" Target="https://world.openfoodfacts.org/brand/nestle/ingredient/palm-oil" TargetMode="External"/><Relationship Id="rId45" Type="http://schemas.openxmlformats.org/officeDocument/2006/relationships/hyperlink" Target="https://world.openfoodfacts.org/brand/nestle/ingredient/fat" TargetMode="External"/><Relationship Id="rId53" Type="http://schemas.openxmlformats.org/officeDocument/2006/relationships/hyperlink" Target="https://world.openfoodfacts.org/brand/nestle/ingredient/chocolate" TargetMode="External"/><Relationship Id="rId58" Type="http://schemas.openxmlformats.org/officeDocument/2006/relationships/hyperlink" Target="https://world.openfoodfacts.org/brand/nestle/ingredient/whey-powder" TargetMode="External"/><Relationship Id="rId5" Type="http://schemas.openxmlformats.org/officeDocument/2006/relationships/hyperlink" Target="https://world.openfoodfacts.org/brand/nestle/ingredient/salt" TargetMode="External"/><Relationship Id="rId61" Type="http://schemas.openxmlformats.org/officeDocument/2006/relationships/hyperlink" Target="https://world.openfoodfacts.org/brand/nestle/ingredient/rice" TargetMode="External"/><Relationship Id="rId19" Type="http://schemas.openxmlformats.org/officeDocument/2006/relationships/hyperlink" Target="https://world.openfoodfacts.org/brand/nestle/ingredient/vegetable-oil" TargetMode="External"/><Relationship Id="rId14" Type="http://schemas.openxmlformats.org/officeDocument/2006/relationships/hyperlink" Target="https://world.openfoodfacts.org/brand/nestle/ingredient/flour" TargetMode="External"/><Relationship Id="rId22" Type="http://schemas.openxmlformats.org/officeDocument/2006/relationships/hyperlink" Target="https://world.openfoodfacts.org/brand/nestle/ingredient/cocoa-butter" TargetMode="External"/><Relationship Id="rId27" Type="http://schemas.openxmlformats.org/officeDocument/2006/relationships/hyperlink" Target="https://world.openfoodfacts.org/brand/nestle/ingredient/vegetable" TargetMode="External"/><Relationship Id="rId30" Type="http://schemas.openxmlformats.org/officeDocument/2006/relationships/hyperlink" Target="https://world.openfoodfacts.org/brand/nestle/ingredient/vitamins" TargetMode="External"/><Relationship Id="rId35" Type="http://schemas.openxmlformats.org/officeDocument/2006/relationships/hyperlink" Target="https://world.openfoodfacts.org/brand/nestle/ingredient/whey" TargetMode="External"/><Relationship Id="rId43" Type="http://schemas.openxmlformats.org/officeDocument/2006/relationships/hyperlink" Target="https://world.openfoodfacts.org/brand/nestle/ingredient/cream" TargetMode="External"/><Relationship Id="rId48" Type="http://schemas.openxmlformats.org/officeDocument/2006/relationships/hyperlink" Target="https://world.openfoodfacts.org/brand/nestle/ingredient/acidity-regulator" TargetMode="External"/><Relationship Id="rId56" Type="http://schemas.openxmlformats.org/officeDocument/2006/relationships/hyperlink" Target="https://world.openfoodfacts.org/brand/nestle/ingredient/folic-acid" TargetMode="External"/><Relationship Id="rId64" Type="http://schemas.openxmlformats.org/officeDocument/2006/relationships/hyperlink" Target="https://world.openfoodfacts.org/brand/nestle/ingredient/e330" TargetMode="External"/><Relationship Id="rId8" Type="http://schemas.openxmlformats.org/officeDocument/2006/relationships/hyperlink" Target="https://world.openfoodfacts.org/brand/nestle/ingredient/emulsifier" TargetMode="External"/><Relationship Id="rId51" Type="http://schemas.openxmlformats.org/officeDocument/2006/relationships/hyperlink" Target="https://world.openfoodfacts.org/brand/nestle/ingredient/protein" TargetMode="External"/><Relationship Id="rId3" Type="http://schemas.openxmlformats.org/officeDocument/2006/relationships/hyperlink" Target="https://world.openfoodfacts.org/brand/nestle/ingredient/dairy" TargetMode="External"/><Relationship Id="rId12" Type="http://schemas.openxmlformats.org/officeDocument/2006/relationships/hyperlink" Target="https://world.openfoodfacts.org/brand/nestle/ingredient/natural-flavouring" TargetMode="External"/><Relationship Id="rId17" Type="http://schemas.openxmlformats.org/officeDocument/2006/relationships/hyperlink" Target="https://world.openfoodfacts.org/brand/nestle/ingredient/milk-powder" TargetMode="External"/><Relationship Id="rId25" Type="http://schemas.openxmlformats.org/officeDocument/2006/relationships/hyperlink" Target="https://world.openfoodfacts.org/brand/nestle/ingredient/skimmed-milk-powder" TargetMode="External"/><Relationship Id="rId33" Type="http://schemas.openxmlformats.org/officeDocument/2006/relationships/hyperlink" Target="https://world.openfoodfacts.org/brand/nestle/ingredient/vanilla-flavouring" TargetMode="External"/><Relationship Id="rId38" Type="http://schemas.openxmlformats.org/officeDocument/2006/relationships/hyperlink" Target="https://world.openfoodfacts.org/brand/nestle/ingredient/sunflower-oil" TargetMode="External"/><Relationship Id="rId46" Type="http://schemas.openxmlformats.org/officeDocument/2006/relationships/hyperlink" Target="https://world.openfoodfacts.org/brand/nestle/ingredient/spice" TargetMode="External"/><Relationship Id="rId59" Type="http://schemas.openxmlformats.org/officeDocument/2006/relationships/hyperlink" Target="https://world.openfoodfacts.org/brand/nestle/ingredient/lactose" TargetMode="External"/><Relationship Id="rId20" Type="http://schemas.openxmlformats.org/officeDocument/2006/relationships/hyperlink" Target="https://world.openfoodfacts.org/brand/nestle/ingredient/water" TargetMode="External"/><Relationship Id="rId41" Type="http://schemas.openxmlformats.org/officeDocument/2006/relationships/hyperlink" Target="https://world.openfoodfacts.org/brand/nestle/ingredient/colour" TargetMode="External"/><Relationship Id="rId54" Type="http://schemas.openxmlformats.org/officeDocument/2006/relationships/hyperlink" Target="https://world.openfoodfacts.org/brand/nestle/ingredient/folate" TargetMode="External"/><Relationship Id="rId62" Type="http://schemas.openxmlformats.org/officeDocument/2006/relationships/hyperlink" Target="https://world.openfoodfacts.org/brand/nestle/ingredient/milkfat" TargetMode="External"/><Relationship Id="rId1" Type="http://schemas.openxmlformats.org/officeDocument/2006/relationships/hyperlink" Target="https://world.openfoodfacts.org/brand/nestle/ingredient/sugar" TargetMode="External"/><Relationship Id="rId6" Type="http://schemas.openxmlformats.org/officeDocument/2006/relationships/hyperlink" Target="https://world.openfoodfacts.org/brand/nestle/ingredient/vegetable-oil-and-fat" TargetMode="External"/><Relationship Id="rId15" Type="http://schemas.openxmlformats.org/officeDocument/2006/relationships/hyperlink" Target="https://world.openfoodfacts.org/brand/nestle/ingredient/starch" TargetMode="External"/><Relationship Id="rId23" Type="http://schemas.openxmlformats.org/officeDocument/2006/relationships/hyperlink" Target="https://world.openfoodfacts.org/brand/nestle/ingredient/glucose-syrup" TargetMode="External"/><Relationship Id="rId28" Type="http://schemas.openxmlformats.org/officeDocument/2006/relationships/hyperlink" Target="https://world.openfoodfacts.org/brand/nestle/ingredient/minerals" TargetMode="External"/><Relationship Id="rId36" Type="http://schemas.openxmlformats.org/officeDocument/2006/relationships/hyperlink" Target="https://world.openfoodfacts.org/brand/nestle/ingredient/natural-vanilla-flavouring" TargetMode="External"/><Relationship Id="rId49" Type="http://schemas.openxmlformats.org/officeDocument/2006/relationships/hyperlink" Target="https://world.openfoodfacts.org/brand/nestle/ingredient/cocoa-powder" TargetMode="External"/><Relationship Id="rId57" Type="http://schemas.openxmlformats.org/officeDocument/2006/relationships/hyperlink" Target="https://world.openfoodfacts.org/brand/nestle/ingredient/antioxidant" TargetMode="External"/><Relationship Id="rId10" Type="http://schemas.openxmlformats.org/officeDocument/2006/relationships/hyperlink" Target="https://world.openfoodfacts.org/brand/nestle/ingredient/e322" TargetMode="External"/><Relationship Id="rId31" Type="http://schemas.openxmlformats.org/officeDocument/2006/relationships/hyperlink" Target="https://world.openfoodfacts.org/brand/nestle/ingredient/root-vegetable" TargetMode="External"/><Relationship Id="rId44" Type="http://schemas.openxmlformats.org/officeDocument/2006/relationships/hyperlink" Target="https://world.openfoodfacts.org/brand/nestle/ingredient/e101" TargetMode="External"/><Relationship Id="rId52" Type="http://schemas.openxmlformats.org/officeDocument/2006/relationships/hyperlink" Target="https://world.openfoodfacts.org/brand/nestle/ingredient/vitamin-b6" TargetMode="External"/><Relationship Id="rId60" Type="http://schemas.openxmlformats.org/officeDocument/2006/relationships/hyperlink" Target="https://world.openfoodfacts.org/brand/nestle/ingredient/whole-milk" TargetMode="External"/><Relationship Id="rId4" Type="http://schemas.openxmlformats.org/officeDocument/2006/relationships/hyperlink" Target="https://world.openfoodfacts.org/brand/nestle/ingredient/oil-and-fat" TargetMode="External"/><Relationship Id="rId9" Type="http://schemas.openxmlformats.org/officeDocument/2006/relationships/hyperlink" Target="https://world.openfoodfacts.org/brand/nestle/ingredient/mil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"/>
  <sheetViews>
    <sheetView workbookViewId="0">
      <selection activeCell="B21" sqref="B21"/>
    </sheetView>
  </sheetViews>
  <sheetFormatPr defaultColWidth="14.453125" defaultRowHeight="15.75" customHeight="1"/>
  <sheetData>
    <row r="1" spans="1:3">
      <c r="A1" s="1" t="s">
        <v>0</v>
      </c>
      <c r="B1" s="1" t="s">
        <v>1</v>
      </c>
      <c r="C1" s="1" t="s">
        <v>2</v>
      </c>
    </row>
    <row r="2" spans="1:3" ht="15.75" customHeight="1">
      <c r="A2" s="2">
        <v>1201</v>
      </c>
      <c r="B2" s="3" t="s">
        <v>3</v>
      </c>
      <c r="C2" s="2">
        <v>120</v>
      </c>
    </row>
    <row r="3" spans="1:3" ht="15.75" customHeight="1">
      <c r="A3" s="2">
        <v>1202</v>
      </c>
      <c r="B3" s="4" t="s">
        <v>4</v>
      </c>
      <c r="C3" s="2">
        <v>230</v>
      </c>
    </row>
    <row r="4" spans="1:3" ht="15.75" customHeight="1">
      <c r="A4" s="2">
        <v>1203</v>
      </c>
      <c r="B4" s="3" t="s">
        <v>5</v>
      </c>
      <c r="C4" s="2">
        <v>140</v>
      </c>
    </row>
    <row r="5" spans="1:3" ht="15.75" customHeight="1">
      <c r="A5" s="2">
        <v>1204</v>
      </c>
      <c r="B5" s="3" t="s">
        <v>6</v>
      </c>
      <c r="C5" s="2">
        <v>180</v>
      </c>
    </row>
    <row r="6" spans="1:3" ht="15.75" customHeight="1">
      <c r="A6" s="2">
        <v>1205</v>
      </c>
      <c r="B6" s="4" t="s">
        <v>7</v>
      </c>
      <c r="C6" s="2">
        <v>160</v>
      </c>
    </row>
    <row r="7" spans="1:3" ht="15.75" customHeight="1">
      <c r="A7" s="2">
        <v>1206</v>
      </c>
      <c r="B7" s="3" t="s">
        <v>8</v>
      </c>
      <c r="C7" s="2">
        <v>160</v>
      </c>
    </row>
    <row r="8" spans="1:3" ht="15.75" customHeight="1">
      <c r="A8" s="2">
        <v>1207</v>
      </c>
      <c r="B8" s="3" t="s">
        <v>9</v>
      </c>
      <c r="C8" s="2">
        <v>180</v>
      </c>
    </row>
    <row r="9" spans="1:3" ht="15.75" customHeight="1">
      <c r="A9" s="2">
        <v>1208</v>
      </c>
      <c r="B9" s="3" t="s">
        <v>10</v>
      </c>
      <c r="C9" s="2">
        <v>120</v>
      </c>
    </row>
    <row r="10" spans="1:3" ht="15.75" customHeight="1">
      <c r="A10" s="2">
        <v>1209</v>
      </c>
      <c r="B10" s="3" t="s">
        <v>11</v>
      </c>
      <c r="C10" s="2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6"/>
  <sheetViews>
    <sheetView workbookViewId="0">
      <selection activeCell="D1" sqref="D1"/>
    </sheetView>
  </sheetViews>
  <sheetFormatPr defaultColWidth="14.453125" defaultRowHeight="15.75" customHeight="1"/>
  <sheetData>
    <row r="1" spans="1:4">
      <c r="A1" s="1" t="s">
        <v>12</v>
      </c>
      <c r="B1" s="1" t="s">
        <v>13</v>
      </c>
      <c r="C1" s="1" t="s">
        <v>14</v>
      </c>
      <c r="D1" s="1" t="s">
        <v>15</v>
      </c>
    </row>
    <row r="2" spans="1:4" ht="15.75" customHeight="1">
      <c r="A2" s="5">
        <v>23455</v>
      </c>
      <c r="B2" s="6" t="s">
        <v>16</v>
      </c>
      <c r="C2" s="7" t="str">
        <f ca="1">IFERROR(__xludf.DUMMYFUNCTION("GOOGLETRANSLATE(B2,""en"", ""tr"")"),"Şeker")</f>
        <v>Şeker</v>
      </c>
      <c r="D2" s="8">
        <v>2526</v>
      </c>
    </row>
    <row r="3" spans="1:4" ht="15.75" customHeight="1">
      <c r="A3" s="5">
        <v>23456</v>
      </c>
      <c r="B3" s="9" t="s">
        <v>17</v>
      </c>
      <c r="C3" s="7" t="str">
        <f ca="1">IFERROR(__xludf.DUMMYFUNCTION("GOOGLETRANSLATE(B3,""en"", ""tr"")"),"Tat verici")</f>
        <v>Tat verici</v>
      </c>
      <c r="D3" s="10">
        <v>2212</v>
      </c>
    </row>
    <row r="4" spans="1:4" ht="15.75" customHeight="1">
      <c r="A4" s="5">
        <v>23457</v>
      </c>
      <c r="B4" s="6" t="s">
        <v>18</v>
      </c>
      <c r="C4" s="7" t="str">
        <f ca="1">IFERROR(__xludf.DUMMYFUNCTION("GOOGLETRANSLATE(B4,""en"", ""tr"")"),"Mandıra")</f>
        <v>Mandıra</v>
      </c>
      <c r="D4" s="8">
        <v>2096</v>
      </c>
    </row>
    <row r="5" spans="1:4" ht="15.75" customHeight="1">
      <c r="A5" s="5">
        <v>23458</v>
      </c>
      <c r="B5" s="9" t="s">
        <v>19</v>
      </c>
      <c r="C5" s="7" t="str">
        <f ca="1">IFERROR(__xludf.DUMMYFUNCTION("GOOGLETRANSLATE(B5,""en"", ""tr"")"),"Yağ ve yağ")</f>
        <v>Yağ ve yağ</v>
      </c>
      <c r="D5" s="10">
        <v>1744</v>
      </c>
    </row>
    <row r="6" spans="1:4" ht="15.75" customHeight="1">
      <c r="A6" s="5">
        <v>23459</v>
      </c>
      <c r="B6" s="6" t="s">
        <v>20</v>
      </c>
      <c r="C6" s="7" t="str">
        <f ca="1">IFERROR(__xludf.DUMMYFUNCTION("GOOGLETRANSLATE(B6,""en"", ""tr"")"),"Tuz")</f>
        <v>Tuz</v>
      </c>
      <c r="D6" s="8">
        <v>1585</v>
      </c>
    </row>
    <row r="7" spans="1:4" ht="15.75" customHeight="1">
      <c r="A7" s="5">
        <v>23460</v>
      </c>
      <c r="B7" s="9" t="s">
        <v>21</v>
      </c>
      <c r="C7" s="7" t="str">
        <f ca="1">IFERROR(__xludf.DUMMYFUNCTION("GOOGLETRANSLATE(B7,""en"", ""tr"")"),"Bitkisel yağ ve yağ")</f>
        <v>Bitkisel yağ ve yağ</v>
      </c>
      <c r="D7" s="10">
        <v>1487</v>
      </c>
    </row>
    <row r="8" spans="1:4" ht="15.75" customHeight="1">
      <c r="A8" s="5">
        <v>23461</v>
      </c>
      <c r="B8" s="6" t="s">
        <v>22</v>
      </c>
      <c r="C8" s="7" t="str">
        <f ca="1">IFERROR(__xludf.DUMMYFUNCTION("GOOGLETRANSLATE(B8,""en"", ""tr"")"),"Kakao")</f>
        <v>Kakao</v>
      </c>
      <c r="D8" s="8">
        <v>1466</v>
      </c>
    </row>
    <row r="9" spans="1:4" ht="15.75" customHeight="1">
      <c r="A9" s="5">
        <v>23462</v>
      </c>
      <c r="B9" s="9" t="s">
        <v>23</v>
      </c>
      <c r="C9" s="7" t="str">
        <f ca="1">IFERROR(__xludf.DUMMYFUNCTION("GOOGLETRANSLATE(B9,""en"", ""tr"")"),"emülgatör")</f>
        <v>emülgatör</v>
      </c>
      <c r="D9" s="10">
        <v>1403</v>
      </c>
    </row>
    <row r="10" spans="1:4" ht="15.75" customHeight="1">
      <c r="A10" s="5">
        <v>23463</v>
      </c>
      <c r="B10" s="6" t="s">
        <v>24</v>
      </c>
      <c r="C10" s="7" t="str">
        <f ca="1">IFERROR(__xludf.DUMMYFUNCTION("GOOGLETRANSLATE(B10,""en"", ""tr"")"),"Süt")</f>
        <v>Süt</v>
      </c>
      <c r="D10" s="8">
        <v>1375</v>
      </c>
    </row>
    <row r="11" spans="1:4" ht="15.75" customHeight="1">
      <c r="A11" s="5">
        <v>23464</v>
      </c>
      <c r="B11" s="9" t="s">
        <v>25</v>
      </c>
      <c r="C11" s="7" t="str">
        <f ca="1">IFERROR(__xludf.DUMMYFUNCTION("GOOGLETRANSLATE(B11,""en"", ""tr"")"),"E322")</f>
        <v>E322</v>
      </c>
      <c r="D11" s="10">
        <v>1331</v>
      </c>
    </row>
    <row r="12" spans="1:4" ht="15.75" customHeight="1">
      <c r="A12" s="5">
        <v>23465</v>
      </c>
      <c r="B12" s="6" t="s">
        <v>26</v>
      </c>
      <c r="C12" s="7" t="str">
        <f ca="1">IFERROR(__xludf.DUMMYFUNCTION("GOOGLETRANSLATE(B12,""en"", ""tr"")"),"Tahıl")</f>
        <v>Tahıl</v>
      </c>
      <c r="D12" s="8">
        <v>1296</v>
      </c>
    </row>
    <row r="13" spans="1:4" ht="15.75" customHeight="1">
      <c r="A13" s="5">
        <v>23466</v>
      </c>
      <c r="B13" s="9" t="s">
        <v>27</v>
      </c>
      <c r="C13" s="7" t="str">
        <f ca="1">IFERROR(__xludf.DUMMYFUNCTION("GOOGLETRANSLATE(B13,""en"", ""tr"")"),"Doğal aromalı")</f>
        <v>Doğal aromalı</v>
      </c>
      <c r="D13" s="10">
        <v>1269</v>
      </c>
    </row>
    <row r="14" spans="1:4" ht="15.75" customHeight="1">
      <c r="A14" s="5">
        <v>23467</v>
      </c>
      <c r="B14" s="6" t="s">
        <v>28</v>
      </c>
      <c r="C14" s="7" t="str">
        <f ca="1">IFERROR(__xludf.DUMMYFUNCTION("GOOGLETRANSLATE(B14,""en"", ""tr"")"),"glikoz")</f>
        <v>glikoz</v>
      </c>
      <c r="D14" s="8">
        <v>1222</v>
      </c>
    </row>
    <row r="15" spans="1:4" ht="15.75" customHeight="1">
      <c r="A15" s="5">
        <v>23468</v>
      </c>
      <c r="B15" s="9" t="s">
        <v>29</v>
      </c>
      <c r="C15" s="7" t="str">
        <f ca="1">IFERROR(__xludf.DUMMYFUNCTION("GOOGLETRANSLATE(B15,""en"", ""tr"")"),"Un")</f>
        <v>Un</v>
      </c>
      <c r="D15" s="10">
        <v>1195</v>
      </c>
    </row>
    <row r="16" spans="1:4" ht="15.75" customHeight="1">
      <c r="A16" s="5">
        <v>23469</v>
      </c>
      <c r="B16" s="6" t="s">
        <v>30</v>
      </c>
      <c r="C16" s="7" t="str">
        <f ca="1">IFERROR(__xludf.DUMMYFUNCTION("GOOGLETRANSLATE(B16,""en"", ""tr"")"),"Nişasta")</f>
        <v>Nişasta</v>
      </c>
      <c r="D16" s="8">
        <v>1163</v>
      </c>
    </row>
    <row r="17" spans="1:4" ht="15.75" customHeight="1">
      <c r="A17" s="5">
        <v>23470</v>
      </c>
      <c r="B17" s="9" t="s">
        <v>31</v>
      </c>
      <c r="C17" s="7" t="str">
        <f ca="1">IFERROR(__xludf.DUMMYFUNCTION("GOOGLETRANSLATE(B17,""en"", ""tr"")"),"Buğday")</f>
        <v>Buğday</v>
      </c>
      <c r="D17" s="10">
        <v>1128</v>
      </c>
    </row>
    <row r="18" spans="1:4" ht="15.75" customHeight="1">
      <c r="A18" s="5">
        <v>23471</v>
      </c>
      <c r="B18" s="6" t="s">
        <v>32</v>
      </c>
      <c r="C18" s="7" t="str">
        <f ca="1">IFERROR(__xludf.DUMMYFUNCTION("GOOGLETRANSLATE(B18,""en"", ""tr"")"),"Süt tozu")</f>
        <v>Süt tozu</v>
      </c>
      <c r="D18" s="8">
        <v>1101</v>
      </c>
    </row>
    <row r="19" spans="1:4" ht="15.75" customHeight="1">
      <c r="A19" s="5">
        <v>23472</v>
      </c>
      <c r="B19" s="9" t="s">
        <v>33</v>
      </c>
      <c r="C19" s="7" t="str">
        <f ca="1">IFERROR(__xludf.DUMMYFUNCTION("GOOGLETRANSLATE(B19,""en"", ""tr"")"),"E322i")</f>
        <v>E322i</v>
      </c>
      <c r="D19" s="10">
        <v>1076</v>
      </c>
    </row>
    <row r="20" spans="1:4" ht="15.75" customHeight="1">
      <c r="A20" s="5">
        <v>23473</v>
      </c>
      <c r="B20" s="6" t="s">
        <v>34</v>
      </c>
      <c r="C20" s="7" t="str">
        <f ca="1">IFERROR(__xludf.DUMMYFUNCTION("GOOGLETRANSLATE(B20,""en"", ""tr"")"),"Sebze yağı")</f>
        <v>Sebze yağı</v>
      </c>
      <c r="D20" s="8">
        <v>1008</v>
      </c>
    </row>
    <row r="21" spans="1:4" ht="15.75" customHeight="1">
      <c r="A21" s="5">
        <v>23474</v>
      </c>
      <c r="B21" s="9" t="s">
        <v>35</v>
      </c>
      <c r="C21" s="7" t="str">
        <f ca="1">IFERROR(__xludf.DUMMYFUNCTION("GOOGLETRANSLATE(B21,""en"", ""tr"")"),"Su")</f>
        <v>Su</v>
      </c>
      <c r="D21" s="10">
        <v>973</v>
      </c>
    </row>
    <row r="22" spans="1:4" ht="12.5">
      <c r="A22" s="5">
        <v>23475</v>
      </c>
      <c r="B22" s="6" t="s">
        <v>36</v>
      </c>
      <c r="C22" s="7" t="str">
        <f ca="1">IFERROR(__xludf.DUMMYFUNCTION("GOOGLETRANSLATE(B22,""en"", ""tr"")"),"Tahıl unu")</f>
        <v>Tahıl unu</v>
      </c>
      <c r="D22" s="8">
        <v>889</v>
      </c>
    </row>
    <row r="23" spans="1:4" ht="12.5">
      <c r="A23" s="5">
        <v>23476</v>
      </c>
      <c r="B23" s="9" t="s">
        <v>37</v>
      </c>
      <c r="C23" s="7" t="str">
        <f ca="1">IFERROR(__xludf.DUMMYFUNCTION("GOOGLETRANSLATE(B23,""en"", ""tr"")"),"Kakao yağı")</f>
        <v>Kakao yağı</v>
      </c>
      <c r="D23" s="10">
        <v>876</v>
      </c>
    </row>
    <row r="24" spans="1:4" ht="12.5">
      <c r="A24" s="5">
        <v>23477</v>
      </c>
      <c r="B24" s="6" t="s">
        <v>38</v>
      </c>
      <c r="C24" s="7" t="str">
        <f ca="1">IFERROR(__xludf.DUMMYFUNCTION("GOOGLETRANSLATE(B24,""en"", ""tr"")"),"Glikoz şurubu")</f>
        <v>Glikoz şurubu</v>
      </c>
      <c r="D24" s="8">
        <v>875</v>
      </c>
    </row>
    <row r="25" spans="1:4" ht="12.5">
      <c r="A25" s="5">
        <v>23478</v>
      </c>
      <c r="B25" s="9" t="s">
        <v>39</v>
      </c>
      <c r="C25" s="7" t="str">
        <f ca="1">IFERROR(__xludf.DUMMYFUNCTION("GOOGLETRANSLATE(B25,""en"", ""tr"")"),"Buğday unu")</f>
        <v>Buğday unu</v>
      </c>
      <c r="D25" s="10">
        <v>834</v>
      </c>
    </row>
    <row r="26" spans="1:4" ht="12.5">
      <c r="A26" s="5">
        <v>23479</v>
      </c>
      <c r="B26" s="6" t="s">
        <v>40</v>
      </c>
      <c r="C26" s="7" t="str">
        <f ca="1">IFERROR(__xludf.DUMMYFUNCTION("GOOGLETRANSLATE(B26,""en"", ""tr"")"),"Yağsız süt tozu")</f>
        <v>Yağsız süt tozu</v>
      </c>
      <c r="D26" s="8">
        <v>801</v>
      </c>
    </row>
    <row r="27" spans="1:4" ht="12.5">
      <c r="A27" s="5">
        <v>23480</v>
      </c>
      <c r="B27" s="9" t="s">
        <v>41</v>
      </c>
      <c r="C27" s="7" t="str">
        <f ca="1">IFERROR(__xludf.DUMMYFUNCTION("GOOGLETRANSLATE(B27,""en"", ""tr"")"),"Kakao hamuru")</f>
        <v>Kakao hamuru</v>
      </c>
      <c r="D27" s="10">
        <v>799</v>
      </c>
    </row>
    <row r="28" spans="1:4" ht="12.5">
      <c r="A28" s="5">
        <v>23481</v>
      </c>
      <c r="B28" s="6" t="s">
        <v>42</v>
      </c>
      <c r="C28" s="7" t="str">
        <f ca="1">IFERROR(__xludf.DUMMYFUNCTION("GOOGLETRANSLATE(B28,""en"", ""tr"")"),"Sebze")</f>
        <v>Sebze</v>
      </c>
      <c r="D28" s="8">
        <v>786</v>
      </c>
    </row>
    <row r="29" spans="1:4" ht="12.5">
      <c r="A29" s="5">
        <v>23482</v>
      </c>
      <c r="B29" s="9" t="s">
        <v>43</v>
      </c>
      <c r="C29" s="7" t="str">
        <f ca="1">IFERROR(__xludf.DUMMYFUNCTION("GOOGLETRANSLATE(B29,""en"", ""tr"")"),"Mineraller")</f>
        <v>Mineraller</v>
      </c>
      <c r="D29" s="10">
        <v>763</v>
      </c>
    </row>
    <row r="30" spans="1:4" ht="12.5">
      <c r="A30" s="5">
        <v>23483</v>
      </c>
      <c r="B30" s="6" t="s">
        <v>44</v>
      </c>
      <c r="C30" s="7" t="str">
        <f ca="1">IFERROR(__xludf.DUMMYFUNCTION("GOOGLETRANSLATE(B30,""en"", ""tr"")"),"Meyve")</f>
        <v>Meyve</v>
      </c>
      <c r="D30" s="8">
        <v>718</v>
      </c>
    </row>
    <row r="31" spans="1:4" ht="12.5">
      <c r="A31" s="5">
        <v>23484</v>
      </c>
      <c r="B31" s="9" t="s">
        <v>45</v>
      </c>
      <c r="C31" s="7" t="str">
        <f ca="1">IFERROR(__xludf.DUMMYFUNCTION("GOOGLETRANSLATE(B31,""en"", ""tr"")"),"Vitaminler")</f>
        <v>Vitaminler</v>
      </c>
      <c r="D31" s="10">
        <v>695</v>
      </c>
    </row>
    <row r="32" spans="1:4" ht="12.5">
      <c r="A32" s="5">
        <v>23485</v>
      </c>
      <c r="B32" s="6" t="s">
        <v>46</v>
      </c>
      <c r="C32" s="7" t="str">
        <f ca="1">IFERROR(__xludf.DUMMYFUNCTION("GOOGLETRANSLATE(B32,""en"", ""tr"")"),"Bitki kökü")</f>
        <v>Bitki kökü</v>
      </c>
      <c r="D32" s="8">
        <v>650</v>
      </c>
    </row>
    <row r="33" spans="1:4" ht="12.5">
      <c r="A33" s="5">
        <v>23486</v>
      </c>
      <c r="B33" s="9" t="s">
        <v>47</v>
      </c>
      <c r="C33" s="7" t="str">
        <f ca="1">IFERROR(__xludf.DUMMYFUNCTION("GOOGLETRANSLATE(B33,""en"", ""tr"")"),"Hurma yağı ve yağ")</f>
        <v>Hurma yağı ve yağ</v>
      </c>
      <c r="D33" s="10">
        <v>632</v>
      </c>
    </row>
    <row r="34" spans="1:4" ht="12.5">
      <c r="A34" s="5">
        <v>23487</v>
      </c>
      <c r="B34" s="6" t="s">
        <v>48</v>
      </c>
      <c r="C34" s="7" t="str">
        <f ca="1">IFERROR(__xludf.DUMMYFUNCTION("GOOGLETRANSLATE(B34,""en"", ""tr"")"),"Vanilya aromalı")</f>
        <v>Vanilya aromalı</v>
      </c>
      <c r="D34" s="8">
        <v>620</v>
      </c>
    </row>
    <row r="35" spans="1:4" ht="12.5">
      <c r="A35" s="5">
        <v>23488</v>
      </c>
      <c r="B35" s="9" t="s">
        <v>49</v>
      </c>
      <c r="C35" s="7" t="str">
        <f ca="1">IFERROR(__xludf.DUMMYFUNCTION("GOOGLETRANSLATE(B35,""en"", ""tr"")"),"Ayçiçeği lesitin")</f>
        <v>Ayçiçeği lesitin</v>
      </c>
      <c r="D35" s="10">
        <v>585</v>
      </c>
    </row>
    <row r="36" spans="1:4" ht="12.5">
      <c r="A36" s="5">
        <v>23489</v>
      </c>
      <c r="B36" s="6" t="s">
        <v>50</v>
      </c>
      <c r="C36" s="7" t="str">
        <f ca="1">IFERROR(__xludf.DUMMYFUNCTION("GOOGLETRANSLATE(B36,""en"", ""tr"")"),"Kesilmiş sütün suyu")</f>
        <v>Kesilmiş sütün suyu</v>
      </c>
      <c r="D36" s="8">
        <v>572</v>
      </c>
    </row>
    <row r="37" spans="1:4" ht="12.5">
      <c r="A37" s="5">
        <v>23490</v>
      </c>
      <c r="B37" s="9" t="s">
        <v>51</v>
      </c>
      <c r="C37" s="7" t="str">
        <f ca="1">IFERROR(__xludf.DUMMYFUNCTION("GOOGLETRANSLATE(B37,""en"", ""tr"")"),"Doğal vanilya aromalı")</f>
        <v>Doğal vanilya aromalı</v>
      </c>
      <c r="D37" s="10">
        <v>561</v>
      </c>
    </row>
    <row r="38" spans="1:4" ht="12.5">
      <c r="A38" s="5">
        <v>23491</v>
      </c>
      <c r="B38" s="6" t="s">
        <v>52</v>
      </c>
      <c r="C38" s="7" t="str">
        <f ca="1">IFERROR(__xludf.DUMMYFUNCTION("GOOGLETRANSLATE(B38,""en"", ""tr"")"),"Soya lesitini")</f>
        <v>Soya lesitini</v>
      </c>
      <c r="D38" s="8">
        <v>536</v>
      </c>
    </row>
    <row r="39" spans="1:4" ht="12.5">
      <c r="A39" s="5">
        <v>23492</v>
      </c>
      <c r="B39" s="9" t="s">
        <v>53</v>
      </c>
      <c r="C39" s="7" t="str">
        <f ca="1">IFERROR(__xludf.DUMMYFUNCTION("GOOGLETRANSLATE(B39,""en"", ""tr"")"),"Ayçiçek yağı")</f>
        <v>Ayçiçek yağı</v>
      </c>
      <c r="D39" s="10">
        <v>526</v>
      </c>
    </row>
    <row r="40" spans="1:4" ht="12.5">
      <c r="A40" s="5">
        <v>23493</v>
      </c>
      <c r="B40" s="6" t="s">
        <v>54</v>
      </c>
      <c r="C40" s="7" t="str">
        <f ca="1">IFERROR(__xludf.DUMMYFUNCTION("GOOGLETRANSLATE(B40,""en"", ""tr"")"),"E375")</f>
        <v>E375</v>
      </c>
      <c r="D40" s="8">
        <v>518</v>
      </c>
    </row>
    <row r="41" spans="1:4" ht="12.5">
      <c r="A41" s="5">
        <v>23494</v>
      </c>
      <c r="B41" s="9" t="s">
        <v>55</v>
      </c>
      <c r="C41" s="7" t="str">
        <f ca="1">IFERROR(__xludf.DUMMYFUNCTION("GOOGLETRANSLATE(B41,""en"", ""tr"")"),"Palmiye yağı")</f>
        <v>Palmiye yağı</v>
      </c>
      <c r="D41" s="10">
        <v>517</v>
      </c>
    </row>
    <row r="42" spans="1:4" ht="12.5">
      <c r="A42" s="5">
        <v>23495</v>
      </c>
      <c r="B42" s="6" t="s">
        <v>56</v>
      </c>
      <c r="C42" s="7" t="str">
        <f ca="1">IFERROR(__xludf.DUMMYFUNCTION("GOOGLETRANSLATE(B42,""en"", ""tr"")"),"Renk")</f>
        <v>Renk</v>
      </c>
      <c r="D42" s="8">
        <v>506</v>
      </c>
    </row>
    <row r="43" spans="1:4" ht="12.5">
      <c r="A43" s="5">
        <v>23496</v>
      </c>
      <c r="B43" s="9" t="s">
        <v>57</v>
      </c>
      <c r="C43" s="7" t="str">
        <f ca="1">IFERROR(__xludf.DUMMYFUNCTION("GOOGLETRANSLATE(B43,""en"", ""tr"")"),"Demir")</f>
        <v>Demir</v>
      </c>
      <c r="D43" s="10">
        <v>504</v>
      </c>
    </row>
    <row r="44" spans="1:4" ht="12.5">
      <c r="A44" s="5">
        <v>23497</v>
      </c>
      <c r="B44" s="6" t="s">
        <v>58</v>
      </c>
      <c r="C44" s="7" t="str">
        <f ca="1">IFERROR(__xludf.DUMMYFUNCTION("GOOGLETRANSLATE(B44,""en"", ""tr"")"),"Krem")</f>
        <v>Krem</v>
      </c>
      <c r="D44" s="8">
        <v>501</v>
      </c>
    </row>
    <row r="45" spans="1:4" ht="12.5">
      <c r="A45" s="5">
        <v>23498</v>
      </c>
      <c r="B45" s="9" t="s">
        <v>59</v>
      </c>
      <c r="C45" s="7" t="str">
        <f ca="1">IFERROR(__xludf.DUMMYFUNCTION("GOOGLETRANSLATE(B45,""en"", ""tr"")"),"E101")</f>
        <v>E101</v>
      </c>
      <c r="D45" s="10">
        <v>492</v>
      </c>
    </row>
    <row r="46" spans="1:4" ht="12.5">
      <c r="A46" s="5">
        <v>23499</v>
      </c>
      <c r="B46" s="6" t="s">
        <v>60</v>
      </c>
      <c r="C46" s="7" t="str">
        <f ca="1">IFERROR(__xludf.DUMMYFUNCTION("GOOGLETRANSLATE(B46,""en"", ""tr"")"),"Şişman")</f>
        <v>Şişman</v>
      </c>
      <c r="D46" s="8">
        <v>488</v>
      </c>
    </row>
    <row r="47" spans="1:4" ht="12.5">
      <c r="A47" s="5">
        <v>23500</v>
      </c>
      <c r="B47" s="9" t="s">
        <v>61</v>
      </c>
      <c r="C47" s="7" t="str">
        <f ca="1">IFERROR(__xludf.DUMMYFUNCTION("GOOGLETRANSLATE(B47,""en"", ""tr"")"),"baharat")</f>
        <v>baharat</v>
      </c>
      <c r="D47" s="10">
        <v>485</v>
      </c>
    </row>
    <row r="48" spans="1:4" ht="12.5">
      <c r="A48" s="5">
        <v>23501</v>
      </c>
      <c r="B48" s="6" t="s">
        <v>62</v>
      </c>
      <c r="C48" s="7" t="str">
        <f ca="1">IFERROR(__xludf.DUMMYFUNCTION("GOOGLETRANSLATE(B48,""en"", ""tr"")"),"Yağsız süt")</f>
        <v>Yağsız süt</v>
      </c>
      <c r="D48" s="8">
        <v>476</v>
      </c>
    </row>
    <row r="49" spans="1:4" ht="12.5">
      <c r="A49" s="5">
        <v>23502</v>
      </c>
      <c r="B49" s="9" t="s">
        <v>63</v>
      </c>
      <c r="C49" s="7" t="str">
        <f ca="1">IFERROR(__xludf.DUMMYFUNCTION("GOOGLETRANSLATE(B49,""en"", ""tr"")"),"Asitlik düzenleyici")</f>
        <v>Asitlik düzenleyici</v>
      </c>
      <c r="D49" s="10">
        <v>475</v>
      </c>
    </row>
    <row r="50" spans="1:4" ht="12.5">
      <c r="A50" s="5">
        <v>23503</v>
      </c>
      <c r="B50" s="6" t="s">
        <v>64</v>
      </c>
      <c r="C50" s="7" t="str">
        <f ca="1">IFERROR(__xludf.DUMMYFUNCTION("GOOGLETRANSLATE(B50,""en"", ""tr"")"),"Kakao tozu")</f>
        <v>Kakao tozu</v>
      </c>
      <c r="D50" s="8">
        <v>463</v>
      </c>
    </row>
    <row r="51" spans="1:4" ht="12.5">
      <c r="A51" s="5">
        <v>23504</v>
      </c>
      <c r="B51" s="9" t="s">
        <v>65</v>
      </c>
      <c r="C51" s="7" t="str">
        <f ca="1">IFERROR(__xludf.DUMMYFUNCTION("GOOGLETRANSLATE(B51,""en"", ""tr"")"),"Mısır nişastası")</f>
        <v>Mısır nişastası</v>
      </c>
      <c r="D51" s="10">
        <v>458</v>
      </c>
    </row>
    <row r="52" spans="1:4" ht="12.5">
      <c r="A52" s="5">
        <v>23505</v>
      </c>
      <c r="B52" s="6" t="s">
        <v>66</v>
      </c>
      <c r="C52" s="7" t="str">
        <f ca="1">IFERROR(__xludf.DUMMYFUNCTION("GOOGLETRANSLATE(B52,""en"", ""tr"")"),"Protein")</f>
        <v>Protein</v>
      </c>
      <c r="D52" s="8">
        <v>455</v>
      </c>
    </row>
    <row r="53" spans="1:4" ht="12.5">
      <c r="A53" s="5">
        <v>23506</v>
      </c>
      <c r="B53" s="9" t="s">
        <v>67</v>
      </c>
      <c r="C53" s="7" t="str">
        <f ca="1">IFERROR(__xludf.DUMMYFUNCTION("GOOGLETRANSLATE(B53,""en"", ""tr"")"),"B6 vitamini")</f>
        <v>B6 vitamini</v>
      </c>
      <c r="D53" s="10">
        <v>451</v>
      </c>
    </row>
    <row r="54" spans="1:4" ht="12.5">
      <c r="A54" s="5">
        <v>23507</v>
      </c>
      <c r="B54" s="6" t="s">
        <v>68</v>
      </c>
      <c r="C54" s="7" t="str">
        <f ca="1">IFERROR(__xludf.DUMMYFUNCTION("GOOGLETRANSLATE(B54,""en"", ""tr"")"),"Çikolata")</f>
        <v>Çikolata</v>
      </c>
      <c r="D54" s="8">
        <v>443</v>
      </c>
    </row>
    <row r="55" spans="1:4" ht="12.5">
      <c r="A55" s="5">
        <v>23508</v>
      </c>
      <c r="B55" s="9" t="s">
        <v>69</v>
      </c>
      <c r="C55" s="7" t="str">
        <f ca="1">IFERROR(__xludf.DUMMYFUNCTION("GOOGLETRANSLATE(B55,""en"", ""tr"")"),"Folat")</f>
        <v>Folat</v>
      </c>
      <c r="D55" s="10">
        <v>442</v>
      </c>
    </row>
    <row r="56" spans="1:4" ht="12.5">
      <c r="A56" s="5">
        <v>23509</v>
      </c>
      <c r="B56" s="6" t="s">
        <v>70</v>
      </c>
      <c r="C56" s="7" t="str">
        <f ca="1">IFERROR(__xludf.DUMMYFUNCTION("GOOGLETRANSLATE(B56,""en"", ""tr"")"),"stabilizatör")</f>
        <v>stabilizatör</v>
      </c>
      <c r="D56" s="8">
        <v>440</v>
      </c>
    </row>
    <row r="57" spans="1:4" ht="12.5">
      <c r="A57" s="5">
        <v>23510</v>
      </c>
      <c r="B57" s="9" t="s">
        <v>71</v>
      </c>
      <c r="C57" s="7" t="str">
        <f ca="1">IFERROR(__xludf.DUMMYFUNCTION("GOOGLETRANSLATE(B57,""en"", ""tr"")"),"Folik asit")</f>
        <v>Folik asit</v>
      </c>
      <c r="D57" s="10">
        <v>440</v>
      </c>
    </row>
    <row r="58" spans="1:4" ht="12.5">
      <c r="A58" s="5">
        <v>23511</v>
      </c>
      <c r="B58" s="6" t="s">
        <v>72</v>
      </c>
      <c r="C58" s="7" t="str">
        <f ca="1">IFERROR(__xludf.DUMMYFUNCTION("GOOGLETRANSLATE(B58,""en"", ""tr"")"),"Antioksidan")</f>
        <v>Antioksidan</v>
      </c>
      <c r="D58" s="8">
        <v>434</v>
      </c>
    </row>
    <row r="59" spans="1:4" ht="12.5">
      <c r="A59" s="5">
        <v>23512</v>
      </c>
      <c r="B59" s="9" t="s">
        <v>73</v>
      </c>
      <c r="C59" s="7" t="str">
        <f ca="1">IFERROR(__xludf.DUMMYFUNCTION("GOOGLETRANSLATE(B59,""en"", ""tr"")"),"Peynir altı suyu tozu")</f>
        <v>Peynir altı suyu tozu</v>
      </c>
      <c r="D59" s="10">
        <v>430</v>
      </c>
    </row>
    <row r="60" spans="1:4" ht="12.5">
      <c r="A60" s="5">
        <v>23513</v>
      </c>
      <c r="B60" s="6" t="s">
        <v>74</v>
      </c>
      <c r="C60" s="7" t="str">
        <f ca="1">IFERROR(__xludf.DUMMYFUNCTION("GOOGLETRANSLATE(B60,""en"", ""tr"")"),"Laktoz")</f>
        <v>Laktoz</v>
      </c>
      <c r="D60" s="8">
        <v>428</v>
      </c>
    </row>
    <row r="61" spans="1:4" ht="12.5">
      <c r="A61" s="5">
        <v>23514</v>
      </c>
      <c r="B61" s="9" t="s">
        <v>75</v>
      </c>
      <c r="C61" s="7" t="str">
        <f ca="1">IFERROR(__xludf.DUMMYFUNCTION("GOOGLETRANSLATE(B61,""en"", ""tr"")"),"Tam yağlı süt")</f>
        <v>Tam yağlı süt</v>
      </c>
      <c r="D61" s="10">
        <v>420</v>
      </c>
    </row>
    <row r="62" spans="1:4" ht="12.5">
      <c r="A62" s="5">
        <v>23515</v>
      </c>
      <c r="B62" s="6" t="s">
        <v>76</v>
      </c>
      <c r="C62" s="7" t="str">
        <f ca="1">IFERROR(__xludf.DUMMYFUNCTION("GOOGLETRANSLATE(B62,""en"", ""tr"")"),"Pirinç")</f>
        <v>Pirinç</v>
      </c>
      <c r="D62" s="8">
        <v>418</v>
      </c>
    </row>
    <row r="63" spans="1:4" ht="12.5">
      <c r="A63" s="5">
        <v>23516</v>
      </c>
      <c r="B63" s="9" t="s">
        <v>77</v>
      </c>
      <c r="C63" s="7" t="str">
        <f ca="1">IFERROR(__xludf.DUMMYFUNCTION("GOOGLETRANSLATE(B63,""en"", ""tr"")"),"Süt yağı")</f>
        <v>Süt yağı</v>
      </c>
      <c r="D63" s="10">
        <v>418</v>
      </c>
    </row>
    <row r="64" spans="1:4" ht="12.5">
      <c r="A64" s="5">
        <v>23517</v>
      </c>
      <c r="B64" s="6" t="s">
        <v>78</v>
      </c>
      <c r="C64" s="7" t="str">
        <f ca="1">IFERROR(__xludf.DUMMYFUNCTION("GOOGLETRANSLATE(B64,""en"", ""tr"")"),"Bitki")</f>
        <v>Bitki</v>
      </c>
      <c r="D64" s="8">
        <v>414</v>
      </c>
    </row>
    <row r="65" spans="1:4" ht="12.5">
      <c r="A65" s="5">
        <v>23518</v>
      </c>
      <c r="B65" s="9" t="s">
        <v>79</v>
      </c>
      <c r="C65" s="7" t="str">
        <f ca="1">IFERROR(__xludf.DUMMYFUNCTION("GOOGLETRANSLATE(B65,""en"", ""tr"")"),"E330")</f>
        <v>E330</v>
      </c>
      <c r="D65" s="10">
        <v>413</v>
      </c>
    </row>
    <row r="66" spans="1:4" ht="15.5">
      <c r="B66" s="11"/>
    </row>
  </sheetData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  <hyperlink ref="B22" r:id="rId21" xr:uid="{00000000-0004-0000-0100-000014000000}"/>
    <hyperlink ref="B23" r:id="rId22" xr:uid="{00000000-0004-0000-0100-000015000000}"/>
    <hyperlink ref="B24" r:id="rId23" xr:uid="{00000000-0004-0000-0100-000016000000}"/>
    <hyperlink ref="B25" r:id="rId24" xr:uid="{00000000-0004-0000-0100-000017000000}"/>
    <hyperlink ref="B26" r:id="rId25" xr:uid="{00000000-0004-0000-0100-000018000000}"/>
    <hyperlink ref="B27" r:id="rId26" xr:uid="{00000000-0004-0000-0100-000019000000}"/>
    <hyperlink ref="B28" r:id="rId27" xr:uid="{00000000-0004-0000-0100-00001A000000}"/>
    <hyperlink ref="B29" r:id="rId28" xr:uid="{00000000-0004-0000-0100-00001B000000}"/>
    <hyperlink ref="B30" r:id="rId29" xr:uid="{00000000-0004-0000-0100-00001C000000}"/>
    <hyperlink ref="B31" r:id="rId30" xr:uid="{00000000-0004-0000-0100-00001D000000}"/>
    <hyperlink ref="B32" r:id="rId31" xr:uid="{00000000-0004-0000-0100-00001E000000}"/>
    <hyperlink ref="B33" r:id="rId32" xr:uid="{00000000-0004-0000-0100-00001F000000}"/>
    <hyperlink ref="B34" r:id="rId33" xr:uid="{00000000-0004-0000-0100-000020000000}"/>
    <hyperlink ref="B35" r:id="rId34" xr:uid="{00000000-0004-0000-0100-000021000000}"/>
    <hyperlink ref="B36" r:id="rId35" xr:uid="{00000000-0004-0000-0100-000022000000}"/>
    <hyperlink ref="B37" r:id="rId36" xr:uid="{00000000-0004-0000-0100-000023000000}"/>
    <hyperlink ref="B38" r:id="rId37" xr:uid="{00000000-0004-0000-0100-000024000000}"/>
    <hyperlink ref="B39" r:id="rId38" xr:uid="{00000000-0004-0000-0100-000025000000}"/>
    <hyperlink ref="B40" r:id="rId39" xr:uid="{00000000-0004-0000-0100-000026000000}"/>
    <hyperlink ref="B41" r:id="rId40" xr:uid="{00000000-0004-0000-0100-000027000000}"/>
    <hyperlink ref="B42" r:id="rId41" xr:uid="{00000000-0004-0000-0100-000028000000}"/>
    <hyperlink ref="B43" r:id="rId42" xr:uid="{00000000-0004-0000-0100-000029000000}"/>
    <hyperlink ref="B44" r:id="rId43" xr:uid="{00000000-0004-0000-0100-00002A000000}"/>
    <hyperlink ref="B45" r:id="rId44" xr:uid="{00000000-0004-0000-0100-00002B000000}"/>
    <hyperlink ref="B46" r:id="rId45" xr:uid="{00000000-0004-0000-0100-00002C000000}"/>
    <hyperlink ref="B47" r:id="rId46" xr:uid="{00000000-0004-0000-0100-00002D000000}"/>
    <hyperlink ref="B48" r:id="rId47" xr:uid="{00000000-0004-0000-0100-00002E000000}"/>
    <hyperlink ref="B49" r:id="rId48" xr:uid="{00000000-0004-0000-0100-00002F000000}"/>
    <hyperlink ref="B50" r:id="rId49" xr:uid="{00000000-0004-0000-0100-000030000000}"/>
    <hyperlink ref="B51" r:id="rId50" xr:uid="{00000000-0004-0000-0100-000031000000}"/>
    <hyperlink ref="B52" r:id="rId51" xr:uid="{00000000-0004-0000-0100-000032000000}"/>
    <hyperlink ref="B53" r:id="rId52" xr:uid="{00000000-0004-0000-0100-000033000000}"/>
    <hyperlink ref="B54" r:id="rId53" xr:uid="{00000000-0004-0000-0100-000034000000}"/>
    <hyperlink ref="B55" r:id="rId54" xr:uid="{00000000-0004-0000-0100-000035000000}"/>
    <hyperlink ref="B56" r:id="rId55" xr:uid="{00000000-0004-0000-0100-000036000000}"/>
    <hyperlink ref="B57" r:id="rId56" xr:uid="{00000000-0004-0000-0100-000037000000}"/>
    <hyperlink ref="B58" r:id="rId57" xr:uid="{00000000-0004-0000-0100-000038000000}"/>
    <hyperlink ref="B59" r:id="rId58" xr:uid="{00000000-0004-0000-0100-000039000000}"/>
    <hyperlink ref="B60" r:id="rId59" xr:uid="{00000000-0004-0000-0100-00003A000000}"/>
    <hyperlink ref="B61" r:id="rId60" xr:uid="{00000000-0004-0000-0100-00003B000000}"/>
    <hyperlink ref="B62" r:id="rId61" xr:uid="{00000000-0004-0000-0100-00003C000000}"/>
    <hyperlink ref="B63" r:id="rId62" xr:uid="{00000000-0004-0000-0100-00003D000000}"/>
    <hyperlink ref="B64" r:id="rId63" xr:uid="{00000000-0004-0000-0100-00003E000000}"/>
    <hyperlink ref="B65" r:id="rId64" xr:uid="{00000000-0004-0000-0100-00003F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7"/>
  <sheetViews>
    <sheetView workbookViewId="0">
      <selection activeCell="E1" sqref="E1"/>
    </sheetView>
  </sheetViews>
  <sheetFormatPr defaultColWidth="14.453125" defaultRowHeight="15.75" customHeight="1"/>
  <sheetData>
    <row r="1" spans="1:5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</row>
    <row r="2" spans="1:5" ht="15.75" customHeight="1">
      <c r="A2" s="5">
        <v>123434</v>
      </c>
      <c r="B2" s="5" t="s">
        <v>85</v>
      </c>
      <c r="C2" s="5" t="s">
        <v>86</v>
      </c>
      <c r="D2" s="5" t="s">
        <v>87</v>
      </c>
      <c r="E2" s="5">
        <v>1</v>
      </c>
    </row>
    <row r="3" spans="1:5" ht="15.75" customHeight="1">
      <c r="A3" s="5">
        <v>123435</v>
      </c>
      <c r="B3" s="5" t="s">
        <v>88</v>
      </c>
      <c r="C3" s="5" t="s">
        <v>89</v>
      </c>
      <c r="D3" s="5" t="s">
        <v>90</v>
      </c>
      <c r="E3" s="5">
        <v>1</v>
      </c>
    </row>
    <row r="4" spans="1:5" ht="15.75" customHeight="1">
      <c r="A4" s="5">
        <v>123436</v>
      </c>
      <c r="B4" s="5" t="s">
        <v>91</v>
      </c>
      <c r="C4" s="5" t="s">
        <v>89</v>
      </c>
      <c r="D4" s="5" t="s">
        <v>90</v>
      </c>
      <c r="E4" s="5">
        <v>1</v>
      </c>
    </row>
    <row r="5" spans="1:5" ht="15.75" customHeight="1">
      <c r="A5" s="5">
        <v>123437</v>
      </c>
      <c r="B5" s="5" t="s">
        <v>92</v>
      </c>
      <c r="C5" s="5" t="s">
        <v>93</v>
      </c>
      <c r="D5" s="5" t="s">
        <v>87</v>
      </c>
      <c r="E5" s="5">
        <v>0</v>
      </c>
    </row>
    <row r="6" spans="1:5" ht="15.75" customHeight="1">
      <c r="A6" s="5">
        <v>123438</v>
      </c>
      <c r="B6" s="5" t="s">
        <v>94</v>
      </c>
      <c r="C6" s="5" t="s">
        <v>95</v>
      </c>
      <c r="D6" s="5" t="s">
        <v>90</v>
      </c>
      <c r="E6" s="5">
        <v>1</v>
      </c>
    </row>
    <row r="7" spans="1:5" ht="15.75" customHeight="1">
      <c r="A7" s="5">
        <v>123439</v>
      </c>
      <c r="B7" s="5" t="s">
        <v>94</v>
      </c>
      <c r="C7" s="5" t="s">
        <v>96</v>
      </c>
      <c r="D7" s="5" t="s">
        <v>90</v>
      </c>
      <c r="E7" s="5">
        <v>1</v>
      </c>
    </row>
    <row r="8" spans="1:5" ht="15.75" customHeight="1">
      <c r="A8" s="5">
        <v>123440</v>
      </c>
      <c r="B8" s="5" t="s">
        <v>94</v>
      </c>
      <c r="C8" s="5" t="s">
        <v>96</v>
      </c>
      <c r="D8" s="5" t="s">
        <v>90</v>
      </c>
      <c r="E8" s="5">
        <v>0</v>
      </c>
    </row>
    <row r="9" spans="1:5" ht="15.75" customHeight="1">
      <c r="A9" s="5">
        <v>123441</v>
      </c>
      <c r="B9" s="5" t="s">
        <v>94</v>
      </c>
      <c r="C9" s="5" t="s">
        <v>97</v>
      </c>
      <c r="D9" s="5" t="s">
        <v>90</v>
      </c>
      <c r="E9" s="5">
        <v>1</v>
      </c>
    </row>
    <row r="10" spans="1:5" ht="15.75" customHeight="1">
      <c r="A10" s="5">
        <v>123442</v>
      </c>
      <c r="B10" s="5" t="s">
        <v>98</v>
      </c>
      <c r="C10" s="5" t="s">
        <v>99</v>
      </c>
      <c r="D10" s="5" t="s">
        <v>100</v>
      </c>
      <c r="E10" s="5">
        <v>1</v>
      </c>
    </row>
    <row r="11" spans="1:5" ht="15.75" customHeight="1">
      <c r="A11" s="5">
        <v>123443</v>
      </c>
      <c r="B11" s="5" t="s">
        <v>101</v>
      </c>
      <c r="C11" s="5" t="s">
        <v>102</v>
      </c>
      <c r="D11" s="5" t="s">
        <v>90</v>
      </c>
      <c r="E11" s="5">
        <v>1</v>
      </c>
    </row>
    <row r="12" spans="1:5" ht="15.75" customHeight="1">
      <c r="A12" s="5">
        <v>123444</v>
      </c>
      <c r="B12" s="5" t="s">
        <v>101</v>
      </c>
      <c r="C12" s="5" t="s">
        <v>102</v>
      </c>
      <c r="D12" s="5" t="s">
        <v>90</v>
      </c>
      <c r="E12" s="5">
        <v>0</v>
      </c>
    </row>
    <row r="13" spans="1:5" ht="15.75" customHeight="1">
      <c r="A13" s="5">
        <v>123445</v>
      </c>
      <c r="B13" s="5" t="s">
        <v>103</v>
      </c>
      <c r="C13" s="5" t="s">
        <v>104</v>
      </c>
      <c r="D13" s="5" t="s">
        <v>105</v>
      </c>
      <c r="E13" s="5">
        <v>1</v>
      </c>
    </row>
    <row r="14" spans="1:5" ht="15.75" customHeight="1">
      <c r="A14" s="5">
        <v>123446</v>
      </c>
      <c r="B14" s="5" t="s">
        <v>106</v>
      </c>
      <c r="C14" s="5" t="s">
        <v>107</v>
      </c>
      <c r="D14" s="5" t="s">
        <v>90</v>
      </c>
      <c r="E14" s="5">
        <v>1</v>
      </c>
    </row>
    <row r="15" spans="1:5" ht="15.75" customHeight="1">
      <c r="A15" s="5">
        <v>123447</v>
      </c>
      <c r="B15" s="5" t="s">
        <v>108</v>
      </c>
      <c r="C15" s="5" t="s">
        <v>86</v>
      </c>
      <c r="D15" s="5" t="s">
        <v>87</v>
      </c>
      <c r="E15" s="5">
        <v>1</v>
      </c>
    </row>
    <row r="16" spans="1:5" ht="15.75" customHeight="1">
      <c r="A16" s="5">
        <v>123448</v>
      </c>
      <c r="B16" s="5" t="s">
        <v>109</v>
      </c>
      <c r="C16" s="5" t="s">
        <v>110</v>
      </c>
      <c r="D16" s="5" t="s">
        <v>111</v>
      </c>
      <c r="E16" s="5">
        <v>1</v>
      </c>
    </row>
    <row r="17" spans="1:5" ht="15.75" customHeight="1">
      <c r="A17" s="5">
        <v>123449</v>
      </c>
      <c r="B17" s="5" t="s">
        <v>112</v>
      </c>
      <c r="C17" s="5" t="s">
        <v>113</v>
      </c>
      <c r="D17" s="5" t="s">
        <v>114</v>
      </c>
      <c r="E17" s="5">
        <v>0</v>
      </c>
    </row>
    <row r="18" spans="1:5" ht="15.75" customHeight="1">
      <c r="A18" s="5">
        <v>123450</v>
      </c>
      <c r="B18" s="5" t="s">
        <v>115</v>
      </c>
      <c r="C18" s="5" t="s">
        <v>116</v>
      </c>
      <c r="D18" s="5" t="s">
        <v>100</v>
      </c>
      <c r="E18" s="5">
        <v>1</v>
      </c>
    </row>
    <row r="19" spans="1:5" ht="15.75" customHeight="1">
      <c r="A19" s="5">
        <v>123451</v>
      </c>
      <c r="B19" s="5" t="s">
        <v>117</v>
      </c>
      <c r="C19" s="5" t="s">
        <v>110</v>
      </c>
      <c r="D19" s="5" t="s">
        <v>111</v>
      </c>
      <c r="E19" s="5">
        <v>1</v>
      </c>
    </row>
    <row r="20" spans="1:5" ht="15.75" customHeight="1">
      <c r="A20" s="5">
        <v>123452</v>
      </c>
      <c r="B20" s="5" t="s">
        <v>118</v>
      </c>
      <c r="C20" s="5" t="s">
        <v>119</v>
      </c>
      <c r="D20" s="5" t="s">
        <v>120</v>
      </c>
      <c r="E20" s="5">
        <v>1</v>
      </c>
    </row>
    <row r="21" spans="1:5" ht="15.75" customHeight="1">
      <c r="A21" s="5">
        <v>123453</v>
      </c>
      <c r="B21" s="5" t="s">
        <v>121</v>
      </c>
      <c r="C21" s="5" t="s">
        <v>89</v>
      </c>
      <c r="D21" s="5" t="s">
        <v>90</v>
      </c>
      <c r="E21" s="5">
        <v>1</v>
      </c>
    </row>
    <row r="22" spans="1:5" ht="12.5">
      <c r="A22" s="5">
        <v>123454</v>
      </c>
      <c r="B22" s="5" t="s">
        <v>122</v>
      </c>
      <c r="C22" s="5" t="s">
        <v>123</v>
      </c>
      <c r="D22" s="5" t="s">
        <v>87</v>
      </c>
      <c r="E22" s="5">
        <v>0</v>
      </c>
    </row>
    <row r="23" spans="1:5" ht="12.5">
      <c r="A23" s="5">
        <v>123455</v>
      </c>
      <c r="B23" s="5" t="s">
        <v>122</v>
      </c>
      <c r="C23" s="5" t="s">
        <v>124</v>
      </c>
      <c r="D23" s="5" t="s">
        <v>87</v>
      </c>
      <c r="E23" s="5">
        <v>0</v>
      </c>
    </row>
    <row r="24" spans="1:5" ht="12.5">
      <c r="A24" s="5">
        <v>123456</v>
      </c>
      <c r="B24" s="5" t="s">
        <v>122</v>
      </c>
      <c r="C24" s="5" t="s">
        <v>125</v>
      </c>
      <c r="D24" s="5" t="s">
        <v>87</v>
      </c>
      <c r="E24" s="5">
        <v>1</v>
      </c>
    </row>
    <row r="25" spans="1:5" ht="12.5">
      <c r="A25" s="5">
        <v>123457</v>
      </c>
      <c r="B25" s="5" t="s">
        <v>126</v>
      </c>
      <c r="C25" s="5" t="s">
        <v>127</v>
      </c>
      <c r="D25" s="5" t="s">
        <v>114</v>
      </c>
      <c r="E25" s="5">
        <v>1</v>
      </c>
    </row>
    <row r="26" spans="1:5" ht="12.5">
      <c r="A26" s="5">
        <v>123458</v>
      </c>
      <c r="B26" s="5" t="s">
        <v>128</v>
      </c>
      <c r="C26" s="5" t="s">
        <v>93</v>
      </c>
      <c r="D26" s="5" t="s">
        <v>87</v>
      </c>
      <c r="E26" s="5">
        <v>1</v>
      </c>
    </row>
    <row r="27" spans="1:5" ht="12.5">
      <c r="A27" s="5">
        <v>123459</v>
      </c>
      <c r="B27" s="5" t="s">
        <v>128</v>
      </c>
      <c r="C27" s="5" t="s">
        <v>93</v>
      </c>
      <c r="D27" s="5" t="s">
        <v>87</v>
      </c>
      <c r="E27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8"/>
  <sheetViews>
    <sheetView tabSelected="1" workbookViewId="0">
      <selection activeCell="B4" sqref="B4"/>
    </sheetView>
  </sheetViews>
  <sheetFormatPr defaultColWidth="14.453125" defaultRowHeight="15.75" customHeight="1"/>
  <cols>
    <col min="3" max="3" width="15.54296875" customWidth="1"/>
  </cols>
  <sheetData>
    <row r="1" spans="1:3">
      <c r="A1" s="1" t="s">
        <v>0</v>
      </c>
      <c r="B1" s="1" t="s">
        <v>12</v>
      </c>
      <c r="C1" s="1" t="s">
        <v>15</v>
      </c>
    </row>
    <row r="2" spans="1:3" ht="15.75" customHeight="1">
      <c r="A2" s="2">
        <v>1209</v>
      </c>
      <c r="B2" s="2">
        <v>23467</v>
      </c>
      <c r="C2" s="2">
        <v>9</v>
      </c>
    </row>
    <row r="3" spans="1:3" ht="15.75" customHeight="1">
      <c r="A3" s="2">
        <v>1209</v>
      </c>
      <c r="B3" s="2">
        <v>23462</v>
      </c>
      <c r="C3" s="2">
        <v>2</v>
      </c>
    </row>
    <row r="4" spans="1:3" ht="15.75" customHeight="1">
      <c r="A4" s="2">
        <v>1208</v>
      </c>
      <c r="B4" s="2">
        <v>23499</v>
      </c>
      <c r="C4" s="2">
        <v>8</v>
      </c>
    </row>
    <row r="5" spans="1:3" ht="15.75" customHeight="1">
      <c r="A5" s="2">
        <v>1208</v>
      </c>
      <c r="B5" s="2">
        <v>23488</v>
      </c>
      <c r="C5" s="2">
        <v>7</v>
      </c>
    </row>
    <row r="6" spans="1:3" ht="15.75" customHeight="1">
      <c r="A6" s="2">
        <v>1207</v>
      </c>
      <c r="B6" s="2">
        <v>23511</v>
      </c>
      <c r="C6" s="2">
        <v>6</v>
      </c>
    </row>
    <row r="7" spans="1:3" ht="15.75" customHeight="1">
      <c r="A7" s="2">
        <v>1207</v>
      </c>
      <c r="B7" s="2">
        <v>23503</v>
      </c>
      <c r="C7" s="2">
        <v>2</v>
      </c>
    </row>
    <row r="8" spans="1:3" ht="15.75" customHeight="1">
      <c r="A8" s="2">
        <v>1207</v>
      </c>
      <c r="B8" s="2">
        <v>23494</v>
      </c>
      <c r="C8" s="2">
        <v>4</v>
      </c>
    </row>
    <row r="9" spans="1:3" ht="15.75" customHeight="1">
      <c r="A9" s="2">
        <v>1207</v>
      </c>
      <c r="B9" s="2">
        <v>23458</v>
      </c>
      <c r="C9" s="2">
        <v>7</v>
      </c>
    </row>
    <row r="10" spans="1:3" ht="15.75" customHeight="1">
      <c r="A10" s="2">
        <v>1206</v>
      </c>
      <c r="B10" s="2">
        <v>23471</v>
      </c>
      <c r="C10" s="2">
        <v>8</v>
      </c>
    </row>
    <row r="11" spans="1:3" ht="15.75" customHeight="1">
      <c r="A11" s="2">
        <v>1206</v>
      </c>
      <c r="B11" s="2">
        <v>23456</v>
      </c>
      <c r="C11" s="2">
        <v>4</v>
      </c>
    </row>
    <row r="12" spans="1:3" ht="15.75" customHeight="1">
      <c r="A12" s="2">
        <v>1205</v>
      </c>
      <c r="B12" s="2">
        <v>23514</v>
      </c>
      <c r="C12" s="2">
        <v>3</v>
      </c>
    </row>
    <row r="13" spans="1:3" ht="15.75" customHeight="1">
      <c r="A13" s="2">
        <v>1205</v>
      </c>
      <c r="B13" s="2">
        <v>23469</v>
      </c>
      <c r="C13" s="2">
        <v>5</v>
      </c>
    </row>
    <row r="14" spans="1:3" ht="15.75" customHeight="1">
      <c r="A14" s="2">
        <v>1205</v>
      </c>
      <c r="B14" s="2">
        <v>23456</v>
      </c>
      <c r="C14" s="2">
        <v>3</v>
      </c>
    </row>
    <row r="15" spans="1:3" ht="15.75" customHeight="1">
      <c r="A15" s="2">
        <v>1204</v>
      </c>
      <c r="B15" s="2">
        <v>23476</v>
      </c>
      <c r="C15" s="2">
        <v>3</v>
      </c>
    </row>
    <row r="16" spans="1:3" ht="15.75" customHeight="1">
      <c r="A16" s="2">
        <v>1204</v>
      </c>
      <c r="B16" s="2">
        <v>23467</v>
      </c>
      <c r="C16" s="2">
        <v>6</v>
      </c>
    </row>
    <row r="17" spans="1:3" ht="15.75" customHeight="1">
      <c r="A17" s="2">
        <v>1203</v>
      </c>
      <c r="B17" s="2">
        <v>23466</v>
      </c>
      <c r="C17" s="2">
        <v>5</v>
      </c>
    </row>
    <row r="18" spans="1:3" ht="15.75" customHeight="1">
      <c r="A18" s="2">
        <v>1202</v>
      </c>
      <c r="B18" s="2">
        <v>23477</v>
      </c>
      <c r="C18" s="2">
        <v>5</v>
      </c>
    </row>
  </sheetData>
  <conditionalFormatting sqref="A2:B18">
    <cfRule type="expression" dxfId="15" priority="1">
      <formula>COUNTIF($A$2:$A$18,A2)&gt;1</formula>
    </cfRule>
  </conditionalFormatting>
  <conditionalFormatting sqref="B2:B18">
    <cfRule type="expression" dxfId="14" priority="2">
      <formula>COUNTIF($B$2:$B$18,B2)&gt;1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1"/>
  <sheetViews>
    <sheetView workbookViewId="0">
      <selection activeCell="C21" sqref="C21"/>
    </sheetView>
  </sheetViews>
  <sheetFormatPr defaultColWidth="14.453125" defaultRowHeight="15.75" customHeight="1"/>
  <cols>
    <col min="5" max="5" width="15.453125" customWidth="1"/>
  </cols>
  <sheetData>
    <row r="1" spans="1:5">
      <c r="A1" s="1" t="s">
        <v>129</v>
      </c>
      <c r="B1" s="1" t="s">
        <v>12</v>
      </c>
      <c r="C1" s="1" t="s">
        <v>80</v>
      </c>
      <c r="D1" s="1" t="s">
        <v>130</v>
      </c>
      <c r="E1" s="1" t="s">
        <v>131</v>
      </c>
    </row>
    <row r="2" spans="1:5" ht="15.75" customHeight="1">
      <c r="A2" s="5">
        <v>10046</v>
      </c>
      <c r="B2" s="5">
        <v>23475</v>
      </c>
      <c r="C2" s="5">
        <v>123459</v>
      </c>
      <c r="D2" s="13">
        <f ca="1">RANDBETWEEN($D$2,$D$31)</f>
        <v>43959</v>
      </c>
      <c r="E2" s="7">
        <f ca="1">RANDBETWEEN(12,67)</f>
        <v>67</v>
      </c>
    </row>
    <row r="3" spans="1:5" ht="15.75" customHeight="1">
      <c r="A3" s="5">
        <v>10045</v>
      </c>
      <c r="B3" s="5">
        <v>23457</v>
      </c>
      <c r="C3" s="5">
        <v>123458</v>
      </c>
      <c r="D3" s="13">
        <f ca="1">RANDBETWEEN($D$2,$D$31)</f>
        <v>44022</v>
      </c>
      <c r="E3" s="7">
        <f ca="1">RANDBETWEEN(12,67)</f>
        <v>17</v>
      </c>
    </row>
    <row r="4" spans="1:5" ht="15.75" customHeight="1">
      <c r="A4" s="5">
        <v>10044</v>
      </c>
      <c r="B4" s="5">
        <v>23460</v>
      </c>
      <c r="C4" s="5">
        <v>123457</v>
      </c>
      <c r="D4" s="13">
        <f ca="1">RANDBETWEEN($D$2,$D$31)</f>
        <v>44063</v>
      </c>
      <c r="E4" s="7">
        <f ca="1">RANDBETWEEN(12,67)</f>
        <v>22</v>
      </c>
    </row>
    <row r="5" spans="1:5" ht="15.75" customHeight="1">
      <c r="A5" s="5">
        <v>10043</v>
      </c>
      <c r="B5" s="5">
        <v>23467</v>
      </c>
      <c r="C5" s="5">
        <v>123456</v>
      </c>
      <c r="D5" s="13">
        <f ca="1">RANDBETWEEN($D$2,$D$31)</f>
        <v>44066</v>
      </c>
      <c r="E5" s="7">
        <f ca="1">RANDBETWEEN(12,67)</f>
        <v>40</v>
      </c>
    </row>
    <row r="6" spans="1:5" ht="15.75" customHeight="1">
      <c r="A6" s="5">
        <v>10042</v>
      </c>
      <c r="B6" s="5">
        <v>23458</v>
      </c>
      <c r="C6" s="5">
        <v>123455</v>
      </c>
      <c r="D6" s="13">
        <f ca="1">RANDBETWEEN($D$2,$D$31)</f>
        <v>43918</v>
      </c>
      <c r="E6" s="7">
        <f ca="1">RANDBETWEEN(12,67)</f>
        <v>38</v>
      </c>
    </row>
    <row r="7" spans="1:5" ht="15.75" customHeight="1">
      <c r="A7" s="5">
        <v>10041</v>
      </c>
      <c r="B7" s="5">
        <v>23475</v>
      </c>
      <c r="C7" s="5">
        <v>123454</v>
      </c>
      <c r="D7" s="13">
        <f ca="1">RANDBETWEEN($D$2,$D$31)</f>
        <v>44120</v>
      </c>
      <c r="E7" s="7">
        <f ca="1">RANDBETWEEN(12,67)</f>
        <v>24</v>
      </c>
    </row>
    <row r="8" spans="1:5" ht="15.75" customHeight="1">
      <c r="A8" s="5">
        <v>10040</v>
      </c>
      <c r="B8" s="5">
        <v>23474</v>
      </c>
      <c r="C8" s="5">
        <v>123453</v>
      </c>
      <c r="D8" s="13">
        <f ca="1">RANDBETWEEN($D$2,$D$31)</f>
        <v>43963</v>
      </c>
      <c r="E8" s="7">
        <f ca="1">RANDBETWEEN(12,67)</f>
        <v>55</v>
      </c>
    </row>
    <row r="9" spans="1:5" ht="15.75" customHeight="1">
      <c r="A9" s="5">
        <v>10049</v>
      </c>
      <c r="B9" s="5">
        <v>23460</v>
      </c>
      <c r="C9" s="5">
        <v>123453</v>
      </c>
      <c r="D9" s="13">
        <f ca="1">RANDBETWEEN($D$2,$D$31)</f>
        <v>43957</v>
      </c>
      <c r="E9" s="7">
        <f ca="1">RANDBETWEEN(12,67)</f>
        <v>31</v>
      </c>
    </row>
    <row r="10" spans="1:5" ht="15.75" customHeight="1">
      <c r="A10" s="5">
        <v>10039</v>
      </c>
      <c r="B10" s="5">
        <v>23473</v>
      </c>
      <c r="C10" s="5">
        <v>123452</v>
      </c>
      <c r="D10" s="13">
        <f ca="1">RANDBETWEEN($D$2,$D$31)</f>
        <v>44028</v>
      </c>
      <c r="E10" s="7">
        <f ca="1">RANDBETWEEN(12,67)</f>
        <v>30</v>
      </c>
    </row>
    <row r="11" spans="1:5" ht="15.75" customHeight="1">
      <c r="A11" s="5">
        <v>10038</v>
      </c>
      <c r="B11" s="5">
        <v>23472</v>
      </c>
      <c r="C11" s="5">
        <v>123451</v>
      </c>
      <c r="D11" s="13">
        <f ca="1">RANDBETWEEN($D$2,$D$31)</f>
        <v>44117</v>
      </c>
      <c r="E11" s="7">
        <f ca="1">RANDBETWEEN(12,67)</f>
        <v>67</v>
      </c>
    </row>
    <row r="12" spans="1:5" ht="15.75" customHeight="1">
      <c r="A12" s="5">
        <v>10037</v>
      </c>
      <c r="B12" s="5">
        <v>23471</v>
      </c>
      <c r="C12" s="5">
        <v>123450</v>
      </c>
      <c r="D12" s="13">
        <f ca="1">RANDBETWEEN($D$2,$D$31)</f>
        <v>44155</v>
      </c>
      <c r="E12" s="7">
        <f ca="1">RANDBETWEEN(12,67)</f>
        <v>61</v>
      </c>
    </row>
    <row r="13" spans="1:5" ht="15.75" customHeight="1">
      <c r="A13" s="5">
        <v>10036</v>
      </c>
      <c r="B13" s="5">
        <v>23470</v>
      </c>
      <c r="C13" s="5">
        <v>123449</v>
      </c>
      <c r="D13" s="13">
        <f ca="1">RANDBETWEEN($D$2,$D$31)</f>
        <v>44014</v>
      </c>
      <c r="E13" s="7">
        <f ca="1">RANDBETWEEN(12,67)</f>
        <v>51</v>
      </c>
    </row>
    <row r="14" spans="1:5" ht="15.75" customHeight="1">
      <c r="A14" s="5">
        <v>10035</v>
      </c>
      <c r="B14" s="5">
        <v>23469</v>
      </c>
      <c r="C14" s="5">
        <v>123448</v>
      </c>
      <c r="D14" s="13">
        <f ca="1">RANDBETWEEN($D$2,$D$31)</f>
        <v>43951</v>
      </c>
      <c r="E14" s="7">
        <f ca="1">RANDBETWEEN(12,67)</f>
        <v>65</v>
      </c>
    </row>
    <row r="15" spans="1:5" ht="15.75" customHeight="1">
      <c r="A15" s="5">
        <v>10034</v>
      </c>
      <c r="B15" s="5">
        <v>23468</v>
      </c>
      <c r="C15" s="5">
        <v>123447</v>
      </c>
      <c r="D15" s="13">
        <f ca="1">RANDBETWEEN($D$2,$D$31)</f>
        <v>44178</v>
      </c>
      <c r="E15" s="7">
        <f ca="1">RANDBETWEEN(12,67)</f>
        <v>63</v>
      </c>
    </row>
    <row r="16" spans="1:5" ht="15.75" customHeight="1">
      <c r="A16" s="5">
        <v>10048</v>
      </c>
      <c r="B16" s="5">
        <v>23456</v>
      </c>
      <c r="C16" s="5">
        <v>123447</v>
      </c>
      <c r="D16" s="13">
        <f ca="1">RANDBETWEEN($D$2,$D$31)</f>
        <v>44162</v>
      </c>
      <c r="E16" s="7">
        <f ca="1">RANDBETWEEN(12,67)</f>
        <v>42</v>
      </c>
    </row>
    <row r="17" spans="1:5" ht="15.75" customHeight="1">
      <c r="A17" s="5">
        <v>10033</v>
      </c>
      <c r="B17" s="5">
        <v>23467</v>
      </c>
      <c r="C17" s="5">
        <v>123446</v>
      </c>
      <c r="D17" s="13">
        <f ca="1">RANDBETWEEN($D$2,$D$31)</f>
        <v>44184</v>
      </c>
      <c r="E17" s="7">
        <f ca="1">RANDBETWEEN(12,67)</f>
        <v>29</v>
      </c>
    </row>
    <row r="18" spans="1:5" ht="15.75" customHeight="1">
      <c r="A18" s="5">
        <v>10032</v>
      </c>
      <c r="B18" s="5">
        <v>23466</v>
      </c>
      <c r="C18" s="5">
        <v>123445</v>
      </c>
      <c r="D18" s="13">
        <f ca="1">RANDBETWEEN($D$2,$D$31)</f>
        <v>44018</v>
      </c>
      <c r="E18" s="7">
        <f ca="1">RANDBETWEEN(12,67)</f>
        <v>33</v>
      </c>
    </row>
    <row r="19" spans="1:5" ht="15.75" customHeight="1">
      <c r="A19" s="5">
        <v>10031</v>
      </c>
      <c r="B19" s="5">
        <v>23465</v>
      </c>
      <c r="C19" s="5">
        <v>123444</v>
      </c>
      <c r="D19" s="13">
        <f ca="1">RANDBETWEEN($D$2,$D$31)</f>
        <v>44111</v>
      </c>
      <c r="E19" s="7">
        <f ca="1">RANDBETWEEN(12,67)</f>
        <v>25</v>
      </c>
    </row>
    <row r="20" spans="1:5" ht="15.75" customHeight="1">
      <c r="A20" s="5">
        <v>10030</v>
      </c>
      <c r="B20" s="5">
        <v>23464</v>
      </c>
      <c r="C20" s="5">
        <v>123443</v>
      </c>
      <c r="D20" s="13">
        <f ca="1">RANDBETWEEN($D$2,$D$31)</f>
        <v>44160</v>
      </c>
      <c r="E20" s="7">
        <f ca="1">RANDBETWEEN(12,67)</f>
        <v>64</v>
      </c>
    </row>
    <row r="21" spans="1:5" ht="15.75" customHeight="1">
      <c r="A21" s="5">
        <v>10029</v>
      </c>
      <c r="B21" s="5">
        <v>23463</v>
      </c>
      <c r="C21" s="5">
        <v>123442</v>
      </c>
      <c r="D21" s="13">
        <f ca="1">RANDBETWEEN($D$2,$D$31)</f>
        <v>44130</v>
      </c>
      <c r="E21" s="7">
        <f ca="1">RANDBETWEEN(12,67)</f>
        <v>38</v>
      </c>
    </row>
    <row r="22" spans="1:5" ht="12.5">
      <c r="A22" s="5">
        <v>10028</v>
      </c>
      <c r="B22" s="5">
        <v>23462</v>
      </c>
      <c r="C22" s="5">
        <v>123441</v>
      </c>
      <c r="D22" s="13">
        <f ca="1">RANDBETWEEN($D$2,$D$31)</f>
        <v>44075</v>
      </c>
      <c r="E22" s="7">
        <f ca="1">RANDBETWEEN(12,67)</f>
        <v>33</v>
      </c>
    </row>
    <row r="23" spans="1:5" ht="12.5">
      <c r="A23" s="5">
        <v>10047</v>
      </c>
      <c r="B23" s="5">
        <v>23463</v>
      </c>
      <c r="C23" s="5">
        <v>123440</v>
      </c>
      <c r="D23" s="13">
        <f ca="1">RANDBETWEEN($D$2,$D$31)</f>
        <v>44084</v>
      </c>
      <c r="E23" s="7">
        <f ca="1">RANDBETWEEN(12,67)</f>
        <v>12</v>
      </c>
    </row>
    <row r="24" spans="1:5" ht="12.5">
      <c r="A24" s="5">
        <v>10027</v>
      </c>
      <c r="B24" s="5">
        <v>23461</v>
      </c>
      <c r="C24" s="5">
        <v>123440</v>
      </c>
      <c r="D24" s="13">
        <f ca="1">RANDBETWEEN($D$2,$D$31)</f>
        <v>44053</v>
      </c>
      <c r="E24" s="7">
        <f ca="1">RANDBETWEEN(12,67)</f>
        <v>13</v>
      </c>
    </row>
    <row r="25" spans="1:5" ht="12.5">
      <c r="A25" s="5">
        <v>10026</v>
      </c>
      <c r="B25" s="5">
        <v>23460</v>
      </c>
      <c r="C25" s="5">
        <v>123439</v>
      </c>
      <c r="D25" s="13">
        <f ca="1">RANDBETWEEN($D$2,$D$31)</f>
        <v>44146</v>
      </c>
      <c r="E25" s="7">
        <f ca="1">RANDBETWEEN(12,67)</f>
        <v>40</v>
      </c>
    </row>
    <row r="26" spans="1:5" ht="12.5">
      <c r="A26" s="5">
        <v>10025</v>
      </c>
      <c r="B26" s="5">
        <v>23459</v>
      </c>
      <c r="C26" s="5">
        <v>123438</v>
      </c>
      <c r="D26" s="13">
        <f ca="1">RANDBETWEEN($D$2,$D$31)</f>
        <v>43988</v>
      </c>
      <c r="E26" s="7">
        <f ca="1">RANDBETWEEN(12,67)</f>
        <v>24</v>
      </c>
    </row>
    <row r="27" spans="1:5" ht="12.5">
      <c r="A27" s="5">
        <v>10024</v>
      </c>
      <c r="B27" s="5">
        <v>23458</v>
      </c>
      <c r="C27" s="5">
        <v>123437</v>
      </c>
      <c r="D27" s="13">
        <f ca="1">RANDBETWEEN($D$2,$D$31)</f>
        <v>43925</v>
      </c>
      <c r="E27" s="7">
        <f ca="1">RANDBETWEEN(12,67)</f>
        <v>40</v>
      </c>
    </row>
    <row r="28" spans="1:5" ht="12.5">
      <c r="A28" s="5">
        <v>10023</v>
      </c>
      <c r="B28" s="5">
        <v>23457</v>
      </c>
      <c r="C28" s="5">
        <v>123436</v>
      </c>
      <c r="D28" s="13">
        <f ca="1">RANDBETWEEN($D$2,$D$31)</f>
        <v>44127</v>
      </c>
      <c r="E28" s="7">
        <f ca="1">RANDBETWEEN(12,67)</f>
        <v>21</v>
      </c>
    </row>
    <row r="29" spans="1:5" ht="12.5">
      <c r="A29" s="5">
        <v>10050</v>
      </c>
      <c r="B29" s="5">
        <v>23470</v>
      </c>
      <c r="C29" s="5">
        <v>123435</v>
      </c>
      <c r="D29" s="12">
        <v>44196</v>
      </c>
      <c r="E29" s="7">
        <f ca="1">RANDBETWEEN(12,67)</f>
        <v>50</v>
      </c>
    </row>
    <row r="30" spans="1:5" ht="12.5">
      <c r="A30" s="5">
        <v>10022</v>
      </c>
      <c r="B30" s="5">
        <v>23456</v>
      </c>
      <c r="C30" s="5">
        <v>123435</v>
      </c>
      <c r="D30" s="13">
        <f ca="1">RANDBETWEEN($D$2,$D$31)</f>
        <v>43966</v>
      </c>
      <c r="E30" s="7">
        <f ca="1">RANDBETWEEN(12,67)</f>
        <v>65</v>
      </c>
    </row>
    <row r="31" spans="1:5" ht="12.5">
      <c r="A31" s="5">
        <v>10021</v>
      </c>
      <c r="B31" s="5">
        <v>23455</v>
      </c>
      <c r="C31" s="5">
        <v>123434</v>
      </c>
      <c r="D31" s="12">
        <v>43912</v>
      </c>
      <c r="E31" s="7">
        <f ca="1">RANDBETWEEN(12,67)</f>
        <v>45</v>
      </c>
    </row>
  </sheetData>
  <conditionalFormatting sqref="B2:B31">
    <cfRule type="expression" dxfId="13" priority="1">
      <formula>COUNTIF($B$2:$B$31,B2)&gt;1</formula>
    </cfRule>
  </conditionalFormatting>
  <conditionalFormatting sqref="C2:C31">
    <cfRule type="expression" dxfId="12" priority="2">
      <formula>COUNTIF($C$2:$C$31,C2)&gt;1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</vt:lpstr>
      <vt:lpstr>Component</vt:lpstr>
      <vt:lpstr>Supplier</vt:lpstr>
      <vt:lpstr>Prod_Comp</vt:lpstr>
      <vt:lpstr>Comp_Supp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Gizem Korkmaz</cp:lastModifiedBy>
  <dcterms:modified xsi:type="dcterms:W3CDTF">2021-04-18T20:31:44Z</dcterms:modified>
</cp:coreProperties>
</file>