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cox/work/ExtraScripts/data_files/"/>
    </mc:Choice>
  </mc:AlternateContent>
  <bookViews>
    <workbookView xWindow="0" yWindow="11260" windowWidth="37320" windowHeight="17540" tabRatio="500" activeTab="1"/>
  </bookViews>
  <sheets>
    <sheet name="229kEV" sheetId="1" r:id="rId1"/>
    <sheet name="251keV" sheetId="3" r:id="rId2"/>
    <sheet name="636keV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4" l="1"/>
  <c r="C39" i="1"/>
  <c r="C39" i="3"/>
  <c r="L4" i="1"/>
  <c r="L4" i="3"/>
  <c r="L4" i="4"/>
  <c r="K11" i="4"/>
  <c r="N11" i="4"/>
  <c r="D5" i="4"/>
  <c r="C5" i="4"/>
  <c r="H4" i="4"/>
  <c r="I4" i="4"/>
  <c r="C11" i="4"/>
  <c r="J11" i="4"/>
  <c r="C12" i="4"/>
  <c r="J12" i="4"/>
  <c r="K12" i="4"/>
  <c r="N12" i="4"/>
  <c r="C13" i="4"/>
  <c r="J13" i="4"/>
  <c r="K13" i="4"/>
  <c r="N13" i="4"/>
  <c r="C14" i="4"/>
  <c r="J14" i="4"/>
  <c r="K14" i="4"/>
  <c r="N14" i="4"/>
  <c r="N15" i="4"/>
  <c r="Q14" i="4"/>
  <c r="C20" i="4"/>
  <c r="K20" i="4"/>
  <c r="C21" i="4"/>
  <c r="K21" i="4"/>
  <c r="C22" i="4"/>
  <c r="K22" i="4"/>
  <c r="C23" i="4"/>
  <c r="K23" i="4"/>
  <c r="C24" i="4"/>
  <c r="K24" i="4"/>
  <c r="C25" i="4"/>
  <c r="K25" i="4"/>
  <c r="C26" i="4"/>
  <c r="K26" i="4"/>
  <c r="N22" i="4"/>
  <c r="C27" i="4"/>
  <c r="K27" i="4"/>
  <c r="C28" i="4"/>
  <c r="K28" i="4"/>
  <c r="C29" i="4"/>
  <c r="K29" i="4"/>
  <c r="C30" i="4"/>
  <c r="K30" i="4"/>
  <c r="C31" i="4"/>
  <c r="K31" i="4"/>
  <c r="N23" i="4"/>
  <c r="C32" i="4"/>
  <c r="K32" i="4"/>
  <c r="C33" i="4"/>
  <c r="K33" i="4"/>
  <c r="N24" i="4"/>
  <c r="C15" i="4"/>
  <c r="J15" i="4"/>
  <c r="K15" i="4"/>
  <c r="N16" i="4"/>
  <c r="C16" i="4"/>
  <c r="K16" i="4"/>
  <c r="N17" i="4"/>
  <c r="C17" i="4"/>
  <c r="K17" i="4"/>
  <c r="N18" i="4"/>
  <c r="C18" i="4"/>
  <c r="K18" i="4"/>
  <c r="N19" i="4"/>
  <c r="C19" i="4"/>
  <c r="K19" i="4"/>
  <c r="N20" i="4"/>
  <c r="N26" i="4"/>
  <c r="O12" i="4"/>
  <c r="O13" i="4"/>
  <c r="O14" i="4"/>
  <c r="P14" i="4"/>
  <c r="I5" i="4"/>
  <c r="H15" i="4"/>
  <c r="H35" i="4"/>
  <c r="I11" i="4"/>
  <c r="I12" i="4"/>
  <c r="I13" i="4"/>
  <c r="I14" i="4"/>
  <c r="I15" i="4"/>
  <c r="P8" i="4"/>
  <c r="Q6" i="4"/>
  <c r="Q7" i="4"/>
  <c r="Q9" i="4"/>
  <c r="G11" i="1"/>
  <c r="L11" i="1"/>
  <c r="K11" i="1"/>
  <c r="K26" i="1"/>
  <c r="H16" i="4"/>
  <c r="H17" i="4"/>
  <c r="H18" i="4"/>
  <c r="H19" i="4"/>
  <c r="O22" i="4"/>
  <c r="O23" i="4"/>
  <c r="O24" i="4"/>
  <c r="O25" i="4"/>
  <c r="M39" i="4"/>
  <c r="O20" i="4"/>
  <c r="L39" i="4"/>
  <c r="O19" i="4"/>
  <c r="K39" i="4"/>
  <c r="O18" i="4"/>
  <c r="J39" i="4"/>
  <c r="O17" i="4"/>
  <c r="I39" i="4"/>
  <c r="O16" i="4"/>
  <c r="H39" i="4"/>
  <c r="G39" i="4"/>
  <c r="F39" i="4"/>
  <c r="E39" i="4"/>
  <c r="O11" i="4"/>
  <c r="D39" i="4"/>
  <c r="J3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5" i="4"/>
  <c r="C35" i="4"/>
  <c r="N21" i="4"/>
  <c r="M20" i="4"/>
  <c r="M19" i="4"/>
  <c r="M18" i="4"/>
  <c r="M17" i="4"/>
  <c r="M16" i="4"/>
  <c r="M14" i="4"/>
  <c r="M13" i="4"/>
  <c r="M12" i="4"/>
  <c r="M11" i="4"/>
  <c r="D6" i="4"/>
  <c r="H5" i="4"/>
  <c r="H4" i="3"/>
  <c r="I4" i="3"/>
  <c r="C20" i="3"/>
  <c r="H20" i="3"/>
  <c r="C21" i="3"/>
  <c r="H21" i="3"/>
  <c r="C22" i="3"/>
  <c r="H22" i="3"/>
  <c r="C23" i="3"/>
  <c r="H23" i="3"/>
  <c r="C24" i="3"/>
  <c r="H24" i="3"/>
  <c r="C25" i="3"/>
  <c r="H25" i="3"/>
  <c r="C26" i="3"/>
  <c r="H26" i="3"/>
  <c r="K22" i="3"/>
  <c r="C27" i="3"/>
  <c r="H27" i="3"/>
  <c r="C28" i="3"/>
  <c r="H28" i="3"/>
  <c r="C29" i="3"/>
  <c r="H29" i="3"/>
  <c r="C30" i="3"/>
  <c r="H30" i="3"/>
  <c r="C31" i="3"/>
  <c r="H31" i="3"/>
  <c r="K23" i="3"/>
  <c r="C32" i="3"/>
  <c r="H32" i="3"/>
  <c r="C33" i="3"/>
  <c r="H33" i="3"/>
  <c r="K24" i="3"/>
  <c r="C15" i="3"/>
  <c r="E15" i="3"/>
  <c r="E16" i="3"/>
  <c r="E17" i="3"/>
  <c r="E18" i="3"/>
  <c r="E19" i="3"/>
  <c r="E35" i="3"/>
  <c r="F15" i="3"/>
  <c r="D5" i="3"/>
  <c r="G15" i="3"/>
  <c r="H15" i="3"/>
  <c r="K16" i="3"/>
  <c r="C16" i="3"/>
  <c r="H16" i="3"/>
  <c r="K17" i="3"/>
  <c r="C17" i="3"/>
  <c r="H17" i="3"/>
  <c r="K18" i="3"/>
  <c r="C18" i="3"/>
  <c r="H18" i="3"/>
  <c r="K19" i="3"/>
  <c r="C19" i="3"/>
  <c r="H19" i="3"/>
  <c r="K20" i="3"/>
  <c r="C11" i="3"/>
  <c r="F11" i="3"/>
  <c r="G11" i="3"/>
  <c r="H11" i="3"/>
  <c r="K11" i="3"/>
  <c r="C12" i="3"/>
  <c r="F12" i="3"/>
  <c r="G12" i="3"/>
  <c r="H12" i="3"/>
  <c r="K12" i="3"/>
  <c r="C13" i="3"/>
  <c r="F13" i="3"/>
  <c r="G13" i="3"/>
  <c r="H13" i="3"/>
  <c r="K13" i="3"/>
  <c r="C14" i="3"/>
  <c r="F14" i="3"/>
  <c r="G14" i="3"/>
  <c r="H14" i="3"/>
  <c r="K14" i="3"/>
  <c r="K26" i="3"/>
  <c r="L22" i="3"/>
  <c r="L23" i="3"/>
  <c r="L24" i="3"/>
  <c r="L25" i="3"/>
  <c r="M39" i="3"/>
  <c r="L20" i="3"/>
  <c r="L39" i="3"/>
  <c r="L19" i="3"/>
  <c r="K39" i="3"/>
  <c r="L18" i="3"/>
  <c r="J39" i="3"/>
  <c r="L17" i="3"/>
  <c r="I39" i="3"/>
  <c r="L16" i="3"/>
  <c r="H39" i="3"/>
  <c r="L14" i="3"/>
  <c r="G39" i="3"/>
  <c r="L13" i="3"/>
  <c r="F39" i="3"/>
  <c r="L12" i="3"/>
  <c r="E39" i="3"/>
  <c r="L11" i="3"/>
  <c r="D39" i="3"/>
  <c r="G3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5" i="3"/>
  <c r="C35" i="3"/>
  <c r="K21" i="3"/>
  <c r="J20" i="3"/>
  <c r="J19" i="3"/>
  <c r="J18" i="3"/>
  <c r="J17" i="3"/>
  <c r="J16" i="3"/>
  <c r="K15" i="3"/>
  <c r="J14" i="3"/>
  <c r="J13" i="3"/>
  <c r="J12" i="3"/>
  <c r="J11" i="3"/>
  <c r="C5" i="3"/>
  <c r="D6" i="3"/>
  <c r="I5" i="3"/>
  <c r="H5" i="3"/>
  <c r="L22" i="1"/>
  <c r="L23" i="1"/>
  <c r="L24" i="1"/>
  <c r="L25" i="1"/>
  <c r="M39" i="1"/>
  <c r="L20" i="1"/>
  <c r="L39" i="1"/>
  <c r="L19" i="1"/>
  <c r="K39" i="1"/>
  <c r="L18" i="1"/>
  <c r="J39" i="1"/>
  <c r="L17" i="1"/>
  <c r="I39" i="1"/>
  <c r="L16" i="1"/>
  <c r="H39" i="1"/>
  <c r="L14" i="1"/>
  <c r="G39" i="1"/>
  <c r="L13" i="1"/>
  <c r="F39" i="1"/>
  <c r="L12" i="1"/>
  <c r="E39" i="1"/>
  <c r="D39" i="1"/>
  <c r="K15" i="1"/>
  <c r="K21" i="1"/>
  <c r="H11" i="1"/>
  <c r="G35" i="1"/>
  <c r="F35" i="1"/>
  <c r="E15" i="1"/>
  <c r="D5" i="1"/>
  <c r="C5" i="1"/>
  <c r="D6" i="1"/>
  <c r="H4" i="1"/>
  <c r="I4" i="1"/>
  <c r="C27" i="1"/>
  <c r="H27" i="1"/>
  <c r="C28" i="1"/>
  <c r="H28" i="1"/>
  <c r="C29" i="1"/>
  <c r="H29" i="1"/>
  <c r="C30" i="1"/>
  <c r="H30" i="1"/>
  <c r="C31" i="1"/>
  <c r="H31" i="1"/>
  <c r="K23" i="1"/>
  <c r="C20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K22" i="1"/>
  <c r="C11" i="1"/>
  <c r="E16" i="1"/>
  <c r="E17" i="1"/>
  <c r="E18" i="1"/>
  <c r="E19" i="1"/>
  <c r="E35" i="1"/>
  <c r="F11" i="1"/>
  <c r="C12" i="1"/>
  <c r="F12" i="1"/>
  <c r="G12" i="1"/>
  <c r="H12" i="1"/>
  <c r="K12" i="1"/>
  <c r="C13" i="1"/>
  <c r="F13" i="1"/>
  <c r="G13" i="1"/>
  <c r="H13" i="1"/>
  <c r="K13" i="1"/>
  <c r="C14" i="1"/>
  <c r="F14" i="1"/>
  <c r="G14" i="1"/>
  <c r="H14" i="1"/>
  <c r="K14" i="1"/>
  <c r="C15" i="1"/>
  <c r="F15" i="1"/>
  <c r="G15" i="1"/>
  <c r="H15" i="1"/>
  <c r="K16" i="1"/>
  <c r="C16" i="1"/>
  <c r="H16" i="1"/>
  <c r="K17" i="1"/>
  <c r="C17" i="1"/>
  <c r="H17" i="1"/>
  <c r="K18" i="1"/>
  <c r="C18" i="1"/>
  <c r="H18" i="1"/>
  <c r="K19" i="1"/>
  <c r="C19" i="1"/>
  <c r="H19" i="1"/>
  <c r="K20" i="1"/>
  <c r="C32" i="1"/>
  <c r="H32" i="1"/>
  <c r="C33" i="1"/>
  <c r="H33" i="1"/>
  <c r="K24" i="1"/>
  <c r="J12" i="1"/>
  <c r="J13" i="1"/>
  <c r="J14" i="1"/>
  <c r="J16" i="1"/>
  <c r="J17" i="1"/>
  <c r="J18" i="1"/>
  <c r="J19" i="1"/>
  <c r="J20" i="1"/>
  <c r="J11" i="1"/>
  <c r="C35" i="1"/>
  <c r="H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5" i="1"/>
</calcChain>
</file>

<file path=xl/sharedStrings.xml><?xml version="1.0" encoding="utf-8"?>
<sst xmlns="http://schemas.openxmlformats.org/spreadsheetml/2006/main" count="236" uniqueCount="60">
  <si>
    <t>K</t>
  </si>
  <si>
    <t>L1</t>
  </si>
  <si>
    <t>L2</t>
  </si>
  <si>
    <t>M1</t>
  </si>
  <si>
    <t>Multipolarity</t>
  </si>
  <si>
    <t>L3</t>
  </si>
  <si>
    <t>M2</t>
  </si>
  <si>
    <t>M3</t>
  </si>
  <si>
    <t>M4</t>
  </si>
  <si>
    <t>M5</t>
  </si>
  <si>
    <t>N1</t>
  </si>
  <si>
    <t>N2</t>
  </si>
  <si>
    <t>N3</t>
  </si>
  <si>
    <t>N4</t>
  </si>
  <si>
    <t>N5</t>
  </si>
  <si>
    <t>N6</t>
  </si>
  <si>
    <t>N7</t>
  </si>
  <si>
    <t>O1</t>
  </si>
  <si>
    <t>O2</t>
  </si>
  <si>
    <t>O3</t>
  </si>
  <si>
    <t>O4</t>
  </si>
  <si>
    <t>O5</t>
  </si>
  <si>
    <t>E2</t>
  </si>
  <si>
    <t>L-tot</t>
  </si>
  <si>
    <t>M-tot</t>
  </si>
  <si>
    <t>N-tot</t>
  </si>
  <si>
    <t>O-tot</t>
  </si>
  <si>
    <t>P1</t>
  </si>
  <si>
    <t>P2</t>
  </si>
  <si>
    <t>P-tot</t>
  </si>
  <si>
    <t>Tot</t>
  </si>
  <si>
    <t>E0</t>
  </si>
  <si>
    <t>Total intensity</t>
  </si>
  <si>
    <t>mixing ratio</t>
  </si>
  <si>
    <t>gamma int</t>
  </si>
  <si>
    <t>electron int</t>
  </si>
  <si>
    <t>pure E2</t>
  </si>
  <si>
    <t>E2+E0</t>
  </si>
  <si>
    <t>Transitions</t>
  </si>
  <si>
    <t>Ratio</t>
  </si>
  <si>
    <t>Intensity E0</t>
  </si>
  <si>
    <t>Intensity E2</t>
  </si>
  <si>
    <t>Q-tot</t>
  </si>
  <si>
    <t>Sum</t>
  </si>
  <si>
    <t>Numbers from Bricc</t>
  </si>
  <si>
    <t>Numbers from BrIcc</t>
  </si>
  <si>
    <t>Fractional</t>
  </si>
  <si>
    <t>OUTER</t>
  </si>
  <si>
    <t>To user_zXX.aYY</t>
  </si>
  <si>
    <t>Enter number in yellow boxes and copy numbers in orange box to the user file</t>
  </si>
  <si>
    <t>Set gamma intensity, in gls,  for transition to value in the green box to balance relative intensities with radware</t>
  </si>
  <si>
    <t>229keV</t>
  </si>
  <si>
    <t>251keV</t>
  </si>
  <si>
    <t>Total</t>
  </si>
  <si>
    <t>636keV</t>
  </si>
  <si>
    <t>IC transitions</t>
  </si>
  <si>
    <t xml:space="preserve"> </t>
  </si>
  <si>
    <t>L</t>
  </si>
  <si>
    <t>K/L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</si>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</sst>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2" xfId="0" applyBorder="1"/>
    <xf numFmtId="11" fontId="0" fillId="2" borderId="3" xfId="0" applyNumberFormat="1" applyFill="1" applyBorder="1"/>
    <xf numFmtId="11" fontId="0" fillId="2" borderId="4" xfId="0" applyNumberFormat="1" applyFill="1" applyBorder="1"/>
    <xf numFmtId="0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7" xfId="0" applyNumberFormat="1" applyFill="1" applyBorder="1"/>
    <xf numFmtId="11" fontId="0" fillId="3" borderId="6" xfId="0" applyNumberFormat="1" applyFill="1" applyBorder="1"/>
    <xf numFmtId="11" fontId="0" fillId="3" borderId="8" xfId="0" applyNumberFormat="1" applyFill="1" applyBorder="1"/>
    <xf numFmtId="11" fontId="0" fillId="3" borderId="7" xfId="0" applyNumberFormat="1" applyFill="1" applyBorder="1"/>
    <xf numFmtId="0" fontId="3" fillId="0" borderId="0" xfId="0" applyFont="1"/>
    <xf numFmtId="2" fontId="0" fillId="4" borderId="1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52" zoomScaleNormal="152" zoomScalePageLayoutView="152" workbookViewId="0">
      <selection activeCell="C39" sqref="C39:M39"/>
    </sheetView>
  </sheetViews>
  <sheetFormatPr baseColWidth="10" defaultRowHeight="16" x14ac:dyDescent="0.2"/>
  <cols>
    <col min="10" max="10" width="12.83203125" bestFit="1" customWidth="1"/>
  </cols>
  <sheetData>
    <row r="1" spans="1:12" ht="26" x14ac:dyDescent="0.3">
      <c r="A1" s="15" t="s">
        <v>49</v>
      </c>
    </row>
    <row r="2" spans="1:12" x14ac:dyDescent="0.2">
      <c r="A2" t="s">
        <v>50</v>
      </c>
    </row>
    <row r="3" spans="1:12" ht="30" thickBot="1" x14ac:dyDescent="0.4">
      <c r="H3" t="s">
        <v>36</v>
      </c>
      <c r="I3" t="s">
        <v>37</v>
      </c>
      <c r="K3" s="17" t="s">
        <v>51</v>
      </c>
    </row>
    <row r="4" spans="1:12" ht="17" thickBot="1" x14ac:dyDescent="0.25">
      <c r="A4" t="s">
        <v>32</v>
      </c>
      <c r="B4" t="s">
        <v>33</v>
      </c>
      <c r="C4" t="s">
        <v>22</v>
      </c>
      <c r="D4" t="s">
        <v>31</v>
      </c>
      <c r="G4" t="s">
        <v>34</v>
      </c>
      <c r="H4" s="16">
        <f>A5/(1+B35)</f>
        <v>36.034452452100545</v>
      </c>
      <c r="I4" s="2">
        <f>H4*B5</f>
        <v>14.954297767621725</v>
      </c>
      <c r="K4" t="s">
        <v>59</v>
      </c>
      <c r="L4">
        <f>I5/I4</f>
        <v>1.741686746987952</v>
      </c>
    </row>
    <row r="5" spans="1:12" ht="17" thickBot="1" x14ac:dyDescent="0.25">
      <c r="A5" s="10">
        <v>41</v>
      </c>
      <c r="B5" s="11">
        <v>0.41499999999999998</v>
      </c>
      <c r="C5">
        <f>A5*B5</f>
        <v>17.015000000000001</v>
      </c>
      <c r="D5">
        <f>(1-B5)*A5</f>
        <v>23.984999999999999</v>
      </c>
      <c r="G5" t="s">
        <v>35</v>
      </c>
      <c r="H5" s="2">
        <f>A5-H4</f>
        <v>4.9655475478994546</v>
      </c>
      <c r="I5" s="2">
        <f>A5-I4</f>
        <v>26.045702232378275</v>
      </c>
      <c r="K5" s="2"/>
    </row>
    <row r="6" spans="1:12" x14ac:dyDescent="0.2">
      <c r="D6">
        <f>D5/C5</f>
        <v>1.4096385542168675</v>
      </c>
    </row>
    <row r="7" spans="1:12" x14ac:dyDescent="0.2">
      <c r="F7" s="1"/>
      <c r="H7" s="2"/>
      <c r="I7" s="2"/>
    </row>
    <row r="8" spans="1:12" x14ac:dyDescent="0.2">
      <c r="B8" s="18" t="s">
        <v>44</v>
      </c>
      <c r="E8" s="18" t="s">
        <v>45</v>
      </c>
    </row>
    <row r="9" spans="1:12" ht="17" thickBot="1" x14ac:dyDescent="0.25">
      <c r="B9" s="19"/>
      <c r="E9" s="19"/>
    </row>
    <row r="10" spans="1:12" x14ac:dyDescent="0.2">
      <c r="A10" t="s">
        <v>4</v>
      </c>
      <c r="B10" s="4" t="s">
        <v>22</v>
      </c>
      <c r="C10" t="s">
        <v>38</v>
      </c>
      <c r="D10" t="s">
        <v>41</v>
      </c>
      <c r="E10" s="4" t="s">
        <v>31</v>
      </c>
      <c r="F10" t="s">
        <v>39</v>
      </c>
      <c r="G10" t="s">
        <v>40</v>
      </c>
      <c r="H10" t="s">
        <v>37</v>
      </c>
      <c r="K10" t="s">
        <v>55</v>
      </c>
      <c r="L10" t="s">
        <v>46</v>
      </c>
    </row>
    <row r="11" spans="1:12" x14ac:dyDescent="0.2">
      <c r="A11" t="s">
        <v>0</v>
      </c>
      <c r="B11" s="5">
        <v>0.12280000000000001</v>
      </c>
      <c r="C11" s="1">
        <f>B11*$I$4</f>
        <v>1.8363877658639478</v>
      </c>
      <c r="E11" s="5">
        <v>215600000000</v>
      </c>
      <c r="F11" s="1">
        <f t="shared" ref="F11:F33" si="0">(E11/$E$35)</f>
        <v>0.80985863909941913</v>
      </c>
      <c r="G11" s="1">
        <f>F11*$D$5</f>
        <v>19.424459458799568</v>
      </c>
      <c r="H11" s="1">
        <f>C11+G11</f>
        <v>21.260847224663515</v>
      </c>
      <c r="J11" t="str">
        <f>A11</f>
        <v>K</v>
      </c>
      <c r="K11" s="1">
        <f>H11</f>
        <v>21.260847224663515</v>
      </c>
      <c r="L11" s="1">
        <f>K11/K$26</f>
        <v>0.7591479690844477</v>
      </c>
    </row>
    <row r="12" spans="1:12" x14ac:dyDescent="0.2">
      <c r="A12" t="s">
        <v>1</v>
      </c>
      <c r="B12" s="5">
        <v>1.72E-2</v>
      </c>
      <c r="C12" s="1">
        <f t="shared" ref="C12:C33" si="1">B12*$I$4</f>
        <v>0.25721392160309364</v>
      </c>
      <c r="E12" s="5">
        <v>37350000000</v>
      </c>
      <c r="F12" s="1">
        <f t="shared" si="0"/>
        <v>0.14029786720947729</v>
      </c>
      <c r="G12" s="1">
        <f t="shared" ref="G12:G15" si="2">F12*$D$5</f>
        <v>3.3650443450193128</v>
      </c>
      <c r="H12" s="1">
        <f t="shared" ref="H12:H33" si="3">C12+G12</f>
        <v>3.6222582666224064</v>
      </c>
      <c r="J12" t="str">
        <f>A12</f>
        <v>L1</v>
      </c>
      <c r="K12" s="1">
        <f>H12</f>
        <v>3.6222582666224064</v>
      </c>
      <c r="L12" s="1">
        <f>K12/K$26</f>
        <v>0.12933774357852629</v>
      </c>
    </row>
    <row r="13" spans="1:12" x14ac:dyDescent="0.2">
      <c r="A13" t="s">
        <v>2</v>
      </c>
      <c r="B13" s="5">
        <v>5.96E-2</v>
      </c>
      <c r="C13" s="1">
        <f t="shared" si="1"/>
        <v>0.89127614695025481</v>
      </c>
      <c r="E13" s="5">
        <v>819300000</v>
      </c>
      <c r="F13" s="1">
        <f t="shared" si="0"/>
        <v>3.0775379546111046E-3</v>
      </c>
      <c r="G13" s="1">
        <f t="shared" si="2"/>
        <v>7.3814747841347339E-2</v>
      </c>
      <c r="H13" s="1">
        <f t="shared" si="3"/>
        <v>0.96509089479160215</v>
      </c>
      <c r="J13" t="str">
        <f>A13</f>
        <v>L2</v>
      </c>
      <c r="K13" s="1">
        <f>H13</f>
        <v>0.96509089479160215</v>
      </c>
      <c r="L13" s="1">
        <f>K13/K$26</f>
        <v>3.4459905808129548E-2</v>
      </c>
    </row>
    <row r="14" spans="1:12" x14ac:dyDescent="0.2">
      <c r="A14" t="s">
        <v>5</v>
      </c>
      <c r="B14" s="5">
        <v>3.3399999999999999E-2</v>
      </c>
      <c r="C14" s="1">
        <f t="shared" si="1"/>
        <v>0.49947354543856559</v>
      </c>
      <c r="E14" s="7">
        <v>0</v>
      </c>
      <c r="F14" s="3">
        <f t="shared" si="0"/>
        <v>0</v>
      </c>
      <c r="G14" s="1">
        <f t="shared" si="2"/>
        <v>0</v>
      </c>
      <c r="H14" s="1">
        <f t="shared" si="3"/>
        <v>0.49947354543856559</v>
      </c>
      <c r="J14" t="str">
        <f>A14</f>
        <v>L3</v>
      </c>
      <c r="K14" s="1">
        <f>H14</f>
        <v>0.49947354543856559</v>
      </c>
      <c r="L14" s="1">
        <f>K14/K$26</f>
        <v>1.7834394068324655E-2</v>
      </c>
    </row>
    <row r="15" spans="1:12" x14ac:dyDescent="0.2">
      <c r="A15" t="s">
        <v>3</v>
      </c>
      <c r="B15" s="5">
        <v>4.0600000000000002E-3</v>
      </c>
      <c r="C15" s="1">
        <f t="shared" si="1"/>
        <v>6.0714448936544207E-2</v>
      </c>
      <c r="E15" s="5">
        <f>E12/3</f>
        <v>12450000000</v>
      </c>
      <c r="F15" s="1">
        <f t="shared" si="0"/>
        <v>4.6765955736492434E-2</v>
      </c>
      <c r="G15" s="1">
        <f t="shared" si="2"/>
        <v>1.121681448339771</v>
      </c>
      <c r="H15" s="1">
        <f t="shared" si="3"/>
        <v>1.1823958972763151</v>
      </c>
      <c r="J15" t="s">
        <v>23</v>
      </c>
      <c r="K15" s="1">
        <f>SUM(K12:K14)</f>
        <v>5.0868227068525744</v>
      </c>
      <c r="L15" s="1"/>
    </row>
    <row r="16" spans="1:12" x14ac:dyDescent="0.2">
      <c r="A16" t="s">
        <v>6</v>
      </c>
      <c r="B16" s="5">
        <v>1.54E-2</v>
      </c>
      <c r="C16" s="1">
        <f t="shared" si="1"/>
        <v>0.23029618562137458</v>
      </c>
      <c r="E16" s="8">
        <f>0</f>
        <v>0</v>
      </c>
      <c r="F16" s="3">
        <f t="shared" si="0"/>
        <v>0</v>
      </c>
      <c r="G16">
        <v>0</v>
      </c>
      <c r="H16" s="1">
        <f t="shared" si="3"/>
        <v>0.23029618562137458</v>
      </c>
      <c r="J16" t="str">
        <f>A15</f>
        <v>M1</v>
      </c>
      <c r="K16" s="1">
        <f>H15</f>
        <v>1.1823958972763151</v>
      </c>
      <c r="L16" s="1">
        <f>K16/K$26</f>
        <v>4.2219081609778324E-2</v>
      </c>
    </row>
    <row r="17" spans="1:12" x14ac:dyDescent="0.2">
      <c r="A17" t="s">
        <v>7</v>
      </c>
      <c r="B17" s="5">
        <v>9.0299999999999998E-3</v>
      </c>
      <c r="C17" s="1">
        <f t="shared" si="1"/>
        <v>0.13503730884162418</v>
      </c>
      <c r="E17" s="8">
        <f>0</f>
        <v>0</v>
      </c>
      <c r="F17" s="3">
        <f t="shared" si="0"/>
        <v>0</v>
      </c>
      <c r="G17">
        <v>0</v>
      </c>
      <c r="H17" s="1">
        <f t="shared" si="3"/>
        <v>0.13503730884162418</v>
      </c>
      <c r="J17" t="str">
        <f>A16</f>
        <v>M2</v>
      </c>
      <c r="K17" s="1">
        <f>H16</f>
        <v>0.23029618562137458</v>
      </c>
      <c r="L17" s="1">
        <f>K17/K$26</f>
        <v>8.2230439716227469E-3</v>
      </c>
    </row>
    <row r="18" spans="1:12" x14ac:dyDescent="0.2">
      <c r="A18" t="s">
        <v>8</v>
      </c>
      <c r="B18" s="5">
        <v>1.05E-4</v>
      </c>
      <c r="C18" s="1">
        <f t="shared" si="1"/>
        <v>1.5702012656002812E-3</v>
      </c>
      <c r="E18" s="8">
        <f>0</f>
        <v>0</v>
      </c>
      <c r="F18" s="3">
        <f t="shared" si="0"/>
        <v>0</v>
      </c>
      <c r="G18">
        <v>0</v>
      </c>
      <c r="H18" s="1">
        <f t="shared" si="3"/>
        <v>1.5702012656002812E-3</v>
      </c>
      <c r="J18" t="str">
        <f>A17</f>
        <v>M3</v>
      </c>
      <c r="K18" s="1">
        <f>H17</f>
        <v>0.13503730884162418</v>
      </c>
      <c r="L18" s="1">
        <f>K18/K$26</f>
        <v>4.8216939651787921E-3</v>
      </c>
    </row>
    <row r="19" spans="1:12" x14ac:dyDescent="0.2">
      <c r="A19" t="s">
        <v>9</v>
      </c>
      <c r="B19" s="5">
        <v>6.6400000000000001E-5</v>
      </c>
      <c r="C19" s="1">
        <f t="shared" si="1"/>
        <v>9.9296537177008255E-4</v>
      </c>
      <c r="E19" s="8">
        <f>0</f>
        <v>0</v>
      </c>
      <c r="F19" s="3">
        <f t="shared" si="0"/>
        <v>0</v>
      </c>
      <c r="G19">
        <v>0</v>
      </c>
      <c r="H19" s="1">
        <f t="shared" si="3"/>
        <v>9.9296537177008255E-4</v>
      </c>
      <c r="J19" t="str">
        <f>A18</f>
        <v>M4</v>
      </c>
      <c r="K19" s="1">
        <f>H18</f>
        <v>1.5702012656002812E-3</v>
      </c>
      <c r="L19" s="1">
        <f>K19/K$26</f>
        <v>5.6066208897427813E-5</v>
      </c>
    </row>
    <row r="20" spans="1:12" x14ac:dyDescent="0.2">
      <c r="A20" t="s">
        <v>10</v>
      </c>
      <c r="B20" s="5">
        <v>1.041E-3</v>
      </c>
      <c r="C20" s="1">
        <f t="shared" si="1"/>
        <v>1.5567423976094216E-2</v>
      </c>
      <c r="E20" s="8">
        <v>0</v>
      </c>
      <c r="F20" s="3">
        <f t="shared" si="0"/>
        <v>0</v>
      </c>
      <c r="G20">
        <v>0</v>
      </c>
      <c r="H20" s="1">
        <f t="shared" si="3"/>
        <v>1.5567423976094216E-2</v>
      </c>
      <c r="J20" t="str">
        <f>A19</f>
        <v>M5</v>
      </c>
      <c r="K20" s="1">
        <f>H19</f>
        <v>9.9296537177008255E-4</v>
      </c>
      <c r="L20" s="1">
        <f>K20/K$26</f>
        <v>3.5455202578944828E-5</v>
      </c>
    </row>
    <row r="21" spans="1:12" x14ac:dyDescent="0.2">
      <c r="A21" t="s">
        <v>11</v>
      </c>
      <c r="B21" s="5">
        <v>3.8700000000000002E-3</v>
      </c>
      <c r="C21" s="1">
        <f t="shared" si="1"/>
        <v>5.7873132360696078E-2</v>
      </c>
      <c r="E21" s="8">
        <v>0</v>
      </c>
      <c r="F21" s="3">
        <f t="shared" si="0"/>
        <v>0</v>
      </c>
      <c r="G21">
        <v>0</v>
      </c>
      <c r="H21" s="1">
        <f t="shared" si="3"/>
        <v>5.7873132360696078E-2</v>
      </c>
      <c r="J21" t="s">
        <v>24</v>
      </c>
      <c r="K21" s="1">
        <f>SUM(K16:K20)</f>
        <v>1.5502925583766842</v>
      </c>
      <c r="L21" s="1"/>
    </row>
    <row r="22" spans="1:12" x14ac:dyDescent="0.2">
      <c r="A22" t="s">
        <v>12</v>
      </c>
      <c r="B22" s="5">
        <v>2.2799999999999999E-3</v>
      </c>
      <c r="C22" s="1">
        <f t="shared" si="1"/>
        <v>3.4095798910177534E-2</v>
      </c>
      <c r="E22" s="8">
        <v>0</v>
      </c>
      <c r="F22" s="3">
        <f t="shared" si="0"/>
        <v>0</v>
      </c>
      <c r="G22">
        <v>0</v>
      </c>
      <c r="H22" s="1">
        <f t="shared" si="3"/>
        <v>3.4095798910177534E-2</v>
      </c>
      <c r="J22" t="s">
        <v>25</v>
      </c>
      <c r="K22" s="1">
        <f>SUM(H20:H26)</f>
        <v>0.10823404950474599</v>
      </c>
      <c r="L22" s="1">
        <f>K22/K$26</f>
        <v>3.8646465025155598E-3</v>
      </c>
    </row>
    <row r="23" spans="1:12" x14ac:dyDescent="0.2">
      <c r="A23" t="s">
        <v>13</v>
      </c>
      <c r="B23" s="5">
        <v>2.87E-5</v>
      </c>
      <c r="C23" s="1">
        <f t="shared" si="1"/>
        <v>4.2918834593074352E-4</v>
      </c>
      <c r="E23" s="8">
        <v>0</v>
      </c>
      <c r="F23" s="3">
        <f t="shared" si="0"/>
        <v>0</v>
      </c>
      <c r="G23">
        <v>0</v>
      </c>
      <c r="H23" s="1">
        <f t="shared" si="3"/>
        <v>4.2918834593074352E-4</v>
      </c>
      <c r="J23" t="s">
        <v>26</v>
      </c>
      <c r="K23" s="1">
        <f>SUM(H27:H31)</f>
        <v>0</v>
      </c>
      <c r="L23" s="1">
        <f>K23/K$26</f>
        <v>0</v>
      </c>
    </row>
    <row r="24" spans="1:12" x14ac:dyDescent="0.2">
      <c r="A24" t="s">
        <v>14</v>
      </c>
      <c r="B24" s="5">
        <v>1.7900000000000001E-5</v>
      </c>
      <c r="C24" s="1">
        <f t="shared" si="1"/>
        <v>2.6768193004042892E-4</v>
      </c>
      <c r="E24" s="8">
        <v>0</v>
      </c>
      <c r="F24" s="3">
        <f t="shared" si="0"/>
        <v>0</v>
      </c>
      <c r="G24">
        <v>0</v>
      </c>
      <c r="H24" s="1">
        <f t="shared" si="3"/>
        <v>2.6768193004042892E-4</v>
      </c>
      <c r="J24" t="s">
        <v>29</v>
      </c>
      <c r="K24" s="1">
        <f>SUM(H32:H33)</f>
        <v>0</v>
      </c>
      <c r="L24" s="1">
        <f>K24/K$26</f>
        <v>0</v>
      </c>
    </row>
    <row r="25" spans="1:12" x14ac:dyDescent="0.2">
      <c r="A25" t="s">
        <v>15</v>
      </c>
      <c r="B25" s="5">
        <v>5.5099999999999997E-8</v>
      </c>
      <c r="C25" s="1">
        <f t="shared" si="1"/>
        <v>8.2398180699595694E-7</v>
      </c>
      <c r="E25" s="8">
        <v>0</v>
      </c>
      <c r="F25" s="3">
        <f t="shared" si="0"/>
        <v>0</v>
      </c>
      <c r="G25">
        <v>0</v>
      </c>
      <c r="H25" s="1">
        <f t="shared" si="3"/>
        <v>8.2398180699595694E-7</v>
      </c>
      <c r="J25" t="s">
        <v>42</v>
      </c>
      <c r="K25" s="1">
        <v>0</v>
      </c>
      <c r="L25" s="1">
        <f>K25/K$26</f>
        <v>0</v>
      </c>
    </row>
    <row r="26" spans="1:12" x14ac:dyDescent="0.2">
      <c r="A26" t="s">
        <v>16</v>
      </c>
      <c r="B26" s="5">
        <v>0</v>
      </c>
      <c r="C26" s="1">
        <f t="shared" si="1"/>
        <v>0</v>
      </c>
      <c r="E26" s="8">
        <v>0</v>
      </c>
      <c r="F26" s="3">
        <f t="shared" si="0"/>
        <v>0</v>
      </c>
      <c r="G26">
        <v>0</v>
      </c>
      <c r="H26" s="1">
        <f t="shared" si="3"/>
        <v>0</v>
      </c>
      <c r="J26" t="s">
        <v>30</v>
      </c>
      <c r="K26" s="1">
        <f>SUM(K22:K25)+SUM(K16:K20)+SUM(K11:K14)</f>
        <v>28.006196539397518</v>
      </c>
    </row>
    <row r="27" spans="1:12" x14ac:dyDescent="0.2">
      <c r="A27" t="s">
        <v>17</v>
      </c>
      <c r="B27" s="5">
        <v>0</v>
      </c>
      <c r="C27" s="1">
        <f t="shared" si="1"/>
        <v>0</v>
      </c>
      <c r="E27" s="8">
        <v>0</v>
      </c>
      <c r="F27" s="3">
        <f t="shared" si="0"/>
        <v>0</v>
      </c>
      <c r="G27">
        <v>0</v>
      </c>
      <c r="H27" s="1">
        <f t="shared" si="3"/>
        <v>0</v>
      </c>
      <c r="J27" s="2"/>
      <c r="L27" s="1"/>
    </row>
    <row r="28" spans="1:12" x14ac:dyDescent="0.2">
      <c r="A28" t="s">
        <v>18</v>
      </c>
      <c r="B28" s="5">
        <v>0</v>
      </c>
      <c r="C28" s="1">
        <f t="shared" si="1"/>
        <v>0</v>
      </c>
      <c r="E28" s="8">
        <v>0</v>
      </c>
      <c r="F28" s="3">
        <f t="shared" si="0"/>
        <v>0</v>
      </c>
      <c r="G28">
        <v>0</v>
      </c>
      <c r="H28" s="1">
        <f t="shared" si="3"/>
        <v>0</v>
      </c>
      <c r="J28" s="2"/>
      <c r="L28" s="1"/>
    </row>
    <row r="29" spans="1:12" x14ac:dyDescent="0.2">
      <c r="A29" t="s">
        <v>19</v>
      </c>
      <c r="B29" s="5">
        <v>0</v>
      </c>
      <c r="C29" s="1">
        <f t="shared" si="1"/>
        <v>0</v>
      </c>
      <c r="E29" s="8">
        <v>0</v>
      </c>
      <c r="F29" s="3">
        <f t="shared" si="0"/>
        <v>0</v>
      </c>
      <c r="G29">
        <v>0</v>
      </c>
      <c r="H29" s="1">
        <f t="shared" si="3"/>
        <v>0</v>
      </c>
      <c r="J29" s="2"/>
    </row>
    <row r="30" spans="1:12" x14ac:dyDescent="0.2">
      <c r="A30" t="s">
        <v>20</v>
      </c>
      <c r="B30" s="5">
        <v>0</v>
      </c>
      <c r="C30" s="1">
        <f t="shared" si="1"/>
        <v>0</v>
      </c>
      <c r="E30" s="8">
        <v>0</v>
      </c>
      <c r="F30" s="3">
        <f t="shared" si="0"/>
        <v>0</v>
      </c>
      <c r="G30">
        <v>0</v>
      </c>
      <c r="H30" s="1">
        <f t="shared" si="3"/>
        <v>0</v>
      </c>
      <c r="J30" s="2"/>
      <c r="L30" s="1"/>
    </row>
    <row r="31" spans="1:12" x14ac:dyDescent="0.2">
      <c r="A31" t="s">
        <v>21</v>
      </c>
      <c r="B31" s="5">
        <v>0</v>
      </c>
      <c r="C31" s="1">
        <f t="shared" si="1"/>
        <v>0</v>
      </c>
      <c r="E31" s="8">
        <v>0</v>
      </c>
      <c r="F31" s="3">
        <f t="shared" si="0"/>
        <v>0</v>
      </c>
      <c r="G31">
        <v>0</v>
      </c>
      <c r="H31" s="1">
        <f t="shared" si="3"/>
        <v>0</v>
      </c>
      <c r="J31" s="2"/>
      <c r="L31" s="1"/>
    </row>
    <row r="32" spans="1:12" x14ac:dyDescent="0.2">
      <c r="A32" t="s">
        <v>27</v>
      </c>
      <c r="B32" s="5">
        <v>0</v>
      </c>
      <c r="C32" s="1">
        <f t="shared" si="1"/>
        <v>0</v>
      </c>
      <c r="E32" s="8">
        <v>0</v>
      </c>
      <c r="F32" s="3">
        <f t="shared" si="0"/>
        <v>0</v>
      </c>
      <c r="G32">
        <v>0</v>
      </c>
      <c r="H32" s="1">
        <f t="shared" si="3"/>
        <v>0</v>
      </c>
      <c r="J32" s="2"/>
      <c r="L32" s="1"/>
    </row>
    <row r="33" spans="1:13" ht="17" thickBot="1" x14ac:dyDescent="0.25">
      <c r="A33" t="s">
        <v>28</v>
      </c>
      <c r="B33" s="6">
        <v>0</v>
      </c>
      <c r="C33" s="1">
        <f t="shared" si="1"/>
        <v>0</v>
      </c>
      <c r="E33" s="9">
        <v>0</v>
      </c>
      <c r="F33" s="3">
        <f t="shared" si="0"/>
        <v>0</v>
      </c>
      <c r="G33">
        <v>0</v>
      </c>
      <c r="H33" s="1">
        <f t="shared" si="3"/>
        <v>0</v>
      </c>
      <c r="J33" s="2"/>
      <c r="L33" s="1"/>
    </row>
    <row r="34" spans="1:13" x14ac:dyDescent="0.2">
      <c r="B34" s="1"/>
      <c r="C34" s="1"/>
      <c r="E34" t="s">
        <v>43</v>
      </c>
      <c r="H34" s="1"/>
      <c r="L34" s="1"/>
    </row>
    <row r="35" spans="1:13" x14ac:dyDescent="0.2">
      <c r="A35" t="s">
        <v>30</v>
      </c>
      <c r="B35" s="1">
        <v>0.13780000000000001</v>
      </c>
      <c r="C35" s="1">
        <f>SUM(C11:C33)</f>
        <v>4.0211965393975211</v>
      </c>
      <c r="E35" s="1">
        <f>SUM(E11:E33)</f>
        <v>266219300000</v>
      </c>
      <c r="F35" s="1">
        <f>SUM(F11:F33)</f>
        <v>0.99999999999999989</v>
      </c>
      <c r="G35" s="2">
        <f>SUM(G11:G33)</f>
        <v>23.984999999999999</v>
      </c>
      <c r="H35" s="2"/>
    </row>
    <row r="36" spans="1:13" x14ac:dyDescent="0.2">
      <c r="C36" s="1"/>
      <c r="H36" s="2"/>
      <c r="I36" s="1"/>
    </row>
    <row r="37" spans="1:13" x14ac:dyDescent="0.2">
      <c r="B37" s="1"/>
      <c r="C37" s="1"/>
      <c r="D37" s="1"/>
    </row>
    <row r="38" spans="1:13" ht="17" thickBot="1" x14ac:dyDescent="0.25">
      <c r="C38" t="s">
        <v>53</v>
      </c>
      <c r="D38" t="s">
        <v>0</v>
      </c>
      <c r="E38" t="s">
        <v>1</v>
      </c>
      <c r="F38" s="1" t="s">
        <v>2</v>
      </c>
      <c r="G38" t="s">
        <v>5</v>
      </c>
      <c r="H38" t="s">
        <v>3</v>
      </c>
      <c r="I38" t="s">
        <v>6</v>
      </c>
      <c r="J38" t="s">
        <v>7</v>
      </c>
      <c r="K38" t="s">
        <v>8</v>
      </c>
      <c r="L38" t="s">
        <v>9</v>
      </c>
      <c r="M38" t="s">
        <v>47</v>
      </c>
    </row>
    <row r="39" spans="1:13" ht="17" thickBot="1" x14ac:dyDescent="0.25">
      <c r="A39" s="18" t="s">
        <v>48</v>
      </c>
      <c r="B39" s="20"/>
      <c r="C39" s="12">
        <f>L4</f>
        <v>1.741686746987952</v>
      </c>
      <c r="D39" s="13">
        <f>L11</f>
        <v>0.7591479690844477</v>
      </c>
      <c r="E39" s="13">
        <f>L12</f>
        <v>0.12933774357852629</v>
      </c>
      <c r="F39" s="13">
        <f>L13</f>
        <v>3.4459905808129548E-2</v>
      </c>
      <c r="G39" s="13">
        <f>L14</f>
        <v>1.7834394068324655E-2</v>
      </c>
      <c r="H39" s="13">
        <f>L16</f>
        <v>4.2219081609778324E-2</v>
      </c>
      <c r="I39" s="13">
        <f>L17</f>
        <v>8.2230439716227469E-3</v>
      </c>
      <c r="J39" s="13">
        <f>L18</f>
        <v>4.8216939651787921E-3</v>
      </c>
      <c r="K39" s="13">
        <f>L19</f>
        <v>5.6066208897427813E-5</v>
      </c>
      <c r="L39" s="13">
        <f>L20</f>
        <v>3.5455202578944828E-5</v>
      </c>
      <c r="M39" s="14">
        <f>SUM(L22:L25)</f>
        <v>3.8646465025155598E-3</v>
      </c>
    </row>
    <row r="40" spans="1:13" x14ac:dyDescent="0.2">
      <c r="B40" s="1"/>
    </row>
  </sheetData>
  <mergeCells count="3">
    <mergeCell ref="B8:B9"/>
    <mergeCell ref="E8:E9"/>
    <mergeCell ref="A39:B39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152" zoomScaleNormal="152" zoomScalePageLayoutView="152" workbookViewId="0">
      <selection activeCell="C39" sqref="C39:M39"/>
    </sheetView>
  </sheetViews>
  <sheetFormatPr baseColWidth="10" defaultRowHeight="16" x14ac:dyDescent="0.2"/>
  <cols>
    <col min="10" max="10" width="12.83203125" bestFit="1" customWidth="1"/>
  </cols>
  <sheetData>
    <row r="1" spans="1:12" ht="26" x14ac:dyDescent="0.3">
      <c r="A1" s="15" t="s">
        <v>49</v>
      </c>
    </row>
    <row r="2" spans="1:12" x14ac:dyDescent="0.2">
      <c r="A2" t="s">
        <v>50</v>
      </c>
    </row>
    <row r="3" spans="1:12" ht="30" thickBot="1" x14ac:dyDescent="0.4">
      <c r="H3" t="s">
        <v>36</v>
      </c>
      <c r="I3" t="s">
        <v>37</v>
      </c>
      <c r="K3" s="17" t="s">
        <v>52</v>
      </c>
    </row>
    <row r="4" spans="1:12" ht="17" thickBot="1" x14ac:dyDescent="0.25">
      <c r="A4" t="s">
        <v>32</v>
      </c>
      <c r="B4" t="s">
        <v>33</v>
      </c>
      <c r="C4" t="s">
        <v>22</v>
      </c>
      <c r="D4" t="s">
        <v>31</v>
      </c>
      <c r="G4" t="s">
        <v>34</v>
      </c>
      <c r="H4" s="16">
        <f>A5/(1+B35)</f>
        <v>17.577781683951486</v>
      </c>
      <c r="I4" s="2">
        <f>H4*B5</f>
        <v>7.2947793988398661</v>
      </c>
      <c r="K4" s="2" t="s">
        <v>59</v>
      </c>
      <c r="L4">
        <f>I5/I4</f>
        <v>1.741686746987952</v>
      </c>
    </row>
    <row r="5" spans="1:12" ht="17" thickBot="1" x14ac:dyDescent="0.25">
      <c r="A5" s="10">
        <v>20</v>
      </c>
      <c r="B5" s="11">
        <v>0.41499999999999998</v>
      </c>
      <c r="C5">
        <f>A5*B5</f>
        <v>8.2999999999999989</v>
      </c>
      <c r="D5">
        <f>(1-B5)*A5</f>
        <v>11.7</v>
      </c>
      <c r="G5" t="s">
        <v>35</v>
      </c>
      <c r="H5" s="2">
        <f>A5-H4</f>
        <v>2.4222183160485145</v>
      </c>
      <c r="I5" s="2">
        <f>A5-I4</f>
        <v>12.705220601160134</v>
      </c>
    </row>
    <row r="6" spans="1:12" x14ac:dyDescent="0.2">
      <c r="D6">
        <f>D5/C5</f>
        <v>1.4096385542168675</v>
      </c>
    </row>
    <row r="7" spans="1:12" x14ac:dyDescent="0.2">
      <c r="F7" s="1"/>
      <c r="H7" s="2"/>
      <c r="I7" s="2"/>
    </row>
    <row r="8" spans="1:12" x14ac:dyDescent="0.2">
      <c r="B8" s="18" t="s">
        <v>44</v>
      </c>
      <c r="E8" s="18" t="s">
        <v>45</v>
      </c>
    </row>
    <row r="9" spans="1:12" ht="17" thickBot="1" x14ac:dyDescent="0.25">
      <c r="B9" s="19"/>
      <c r="E9" s="19"/>
    </row>
    <row r="10" spans="1:12" x14ac:dyDescent="0.2">
      <c r="A10" t="s">
        <v>4</v>
      </c>
      <c r="B10" s="4" t="s">
        <v>22</v>
      </c>
      <c r="C10" t="s">
        <v>38</v>
      </c>
      <c r="D10" t="s">
        <v>41</v>
      </c>
      <c r="E10" s="4" t="s">
        <v>31</v>
      </c>
      <c r="F10" t="s">
        <v>39</v>
      </c>
      <c r="G10" t="s">
        <v>40</v>
      </c>
      <c r="H10" t="s">
        <v>37</v>
      </c>
      <c r="K10" t="s">
        <v>55</v>
      </c>
      <c r="L10" t="s">
        <v>46</v>
      </c>
    </row>
    <row r="11" spans="1:12" x14ac:dyDescent="0.2">
      <c r="A11" t="s">
        <v>0</v>
      </c>
      <c r="B11" s="5">
        <v>9.8900000000000002E-2</v>
      </c>
      <c r="C11" s="1">
        <f>B11*$I$4</f>
        <v>0.72145368254526276</v>
      </c>
      <c r="E11" s="5">
        <v>224100000000</v>
      </c>
      <c r="F11" s="1">
        <f t="shared" ref="F11:F33" si="0">(E11/$E$35)</f>
        <v>0.81025449800919391</v>
      </c>
      <c r="G11" s="1">
        <f>F11*$D$5</f>
        <v>9.4799776267075675</v>
      </c>
      <c r="H11" s="1">
        <f>C11+G11</f>
        <v>10.201431309252831</v>
      </c>
      <c r="J11" t="str">
        <f>A11</f>
        <v>K</v>
      </c>
      <c r="K11" s="1">
        <f>H11</f>
        <v>10.201431309252831</v>
      </c>
      <c r="L11" s="1">
        <f>K11/K$26</f>
        <v>0.77507213534387009</v>
      </c>
    </row>
    <row r="12" spans="1:12" x14ac:dyDescent="0.2">
      <c r="A12" t="s">
        <v>1</v>
      </c>
      <c r="B12" s="5">
        <v>1.391E-2</v>
      </c>
      <c r="C12" s="1">
        <f t="shared" ref="C12:C33" si="1">B12*$I$4</f>
        <v>0.10147038143786254</v>
      </c>
      <c r="E12" s="5">
        <v>38690000000</v>
      </c>
      <c r="F12" s="1">
        <f t="shared" si="0"/>
        <v>0.13988731159293044</v>
      </c>
      <c r="G12" s="1">
        <f t="shared" ref="G12:G15" si="2">F12*$D$5</f>
        <v>1.6366815456372861</v>
      </c>
      <c r="H12" s="1">
        <f t="shared" ref="H12:H33" si="3">C12+G12</f>
        <v>1.7381519270751487</v>
      </c>
      <c r="J12" t="str">
        <f>A12</f>
        <v>L1</v>
      </c>
      <c r="K12" s="1">
        <f>H12</f>
        <v>1.7381519270751487</v>
      </c>
      <c r="L12" s="1">
        <f>K12/K$26</f>
        <v>0.13205922628212735</v>
      </c>
    </row>
    <row r="13" spans="1:12" x14ac:dyDescent="0.2">
      <c r="A13" t="s">
        <v>2</v>
      </c>
      <c r="B13" s="5">
        <v>4.0399999999999998E-2</v>
      </c>
      <c r="C13" s="1">
        <f t="shared" si="1"/>
        <v>0.29470908771313059</v>
      </c>
      <c r="E13" s="5">
        <v>893100000</v>
      </c>
      <c r="F13" s="1">
        <f t="shared" si="0"/>
        <v>3.2290865335654222E-3</v>
      </c>
      <c r="G13" s="1">
        <f t="shared" si="2"/>
        <v>3.7780312442715437E-2</v>
      </c>
      <c r="H13" s="1">
        <f t="shared" si="3"/>
        <v>0.33248940015584605</v>
      </c>
      <c r="J13" t="str">
        <f>A13</f>
        <v>L2</v>
      </c>
      <c r="K13" s="1">
        <f>H13</f>
        <v>0.33248940015584605</v>
      </c>
      <c r="L13" s="1">
        <f>K13/K$26</f>
        <v>2.5261481604473862E-2</v>
      </c>
    </row>
    <row r="14" spans="1:12" x14ac:dyDescent="0.2">
      <c r="A14" t="s">
        <v>5</v>
      </c>
      <c r="B14" s="5">
        <v>2.1600000000000001E-2</v>
      </c>
      <c r="C14" s="1">
        <f t="shared" si="1"/>
        <v>0.1575672350149411</v>
      </c>
      <c r="E14" s="7">
        <v>0</v>
      </c>
      <c r="F14" s="3">
        <f t="shared" si="0"/>
        <v>0</v>
      </c>
      <c r="G14" s="1">
        <f t="shared" si="2"/>
        <v>0</v>
      </c>
      <c r="H14" s="1">
        <f t="shared" si="3"/>
        <v>0.1575672350149411</v>
      </c>
      <c r="J14" t="str">
        <f>A14</f>
        <v>L3</v>
      </c>
      <c r="K14" s="1">
        <f>H14</f>
        <v>0.1575672350149411</v>
      </c>
      <c r="L14" s="1">
        <f>K14/K$26</f>
        <v>1.1971454749932E-2</v>
      </c>
    </row>
    <row r="15" spans="1:12" x14ac:dyDescent="0.2">
      <c r="A15" t="s">
        <v>3</v>
      </c>
      <c r="B15" s="5">
        <v>3.2799999999999999E-3</v>
      </c>
      <c r="C15" s="1">
        <f t="shared" si="1"/>
        <v>2.3926876428194761E-2</v>
      </c>
      <c r="E15" s="5">
        <f>E12/3</f>
        <v>12896666666.666666</v>
      </c>
      <c r="F15" s="1">
        <f t="shared" si="0"/>
        <v>4.6629103864310142E-2</v>
      </c>
      <c r="G15" s="1">
        <f t="shared" si="2"/>
        <v>0.54556051521242865</v>
      </c>
      <c r="H15" s="1">
        <f t="shared" si="3"/>
        <v>0.56948739164062345</v>
      </c>
      <c r="J15" t="s">
        <v>23</v>
      </c>
      <c r="K15" s="1">
        <f>SUM(K12:K14)</f>
        <v>2.2282085622459356</v>
      </c>
      <c r="L15" s="1"/>
    </row>
    <row r="16" spans="1:12" x14ac:dyDescent="0.2">
      <c r="A16" t="s">
        <v>6</v>
      </c>
      <c r="B16" s="5">
        <v>1.043E-2</v>
      </c>
      <c r="C16" s="1">
        <f t="shared" si="1"/>
        <v>7.6084549129899801E-2</v>
      </c>
      <c r="E16" s="8">
        <f>0</f>
        <v>0</v>
      </c>
      <c r="F16" s="3">
        <f t="shared" si="0"/>
        <v>0</v>
      </c>
      <c r="G16">
        <v>0</v>
      </c>
      <c r="H16" s="1">
        <f t="shared" si="3"/>
        <v>7.6084549129899801E-2</v>
      </c>
      <c r="J16" t="str">
        <f>A15</f>
        <v>M1</v>
      </c>
      <c r="K16" s="1">
        <f>H15</f>
        <v>0.56948739164062345</v>
      </c>
      <c r="L16" s="1">
        <f>K16/K$26</f>
        <v>4.3267831278730358E-2</v>
      </c>
    </row>
    <row r="17" spans="1:12" x14ac:dyDescent="0.2">
      <c r="A17" t="s">
        <v>7</v>
      </c>
      <c r="B17" s="5">
        <v>5.8500000000000002E-3</v>
      </c>
      <c r="C17" s="1">
        <f t="shared" si="1"/>
        <v>4.2674459483213217E-2</v>
      </c>
      <c r="E17" s="8">
        <f>0</f>
        <v>0</v>
      </c>
      <c r="F17" s="3">
        <f t="shared" si="0"/>
        <v>0</v>
      </c>
      <c r="G17">
        <v>0</v>
      </c>
      <c r="H17" s="1">
        <f t="shared" si="3"/>
        <v>4.2674459483213217E-2</v>
      </c>
      <c r="J17" t="str">
        <f>A16</f>
        <v>M2</v>
      </c>
      <c r="K17" s="1">
        <f>H16</f>
        <v>7.6084549129899801E-2</v>
      </c>
      <c r="L17" s="1">
        <f>K17/K$26</f>
        <v>5.7806607889717941E-3</v>
      </c>
    </row>
    <row r="18" spans="1:12" x14ac:dyDescent="0.2">
      <c r="A18" t="s">
        <v>8</v>
      </c>
      <c r="B18" s="5">
        <v>6.7100000000000005E-5</v>
      </c>
      <c r="C18" s="1">
        <f t="shared" si="1"/>
        <v>4.8947969766215506E-4</v>
      </c>
      <c r="E18" s="8">
        <f>0</f>
        <v>0</v>
      </c>
      <c r="F18" s="3">
        <f t="shared" si="0"/>
        <v>0</v>
      </c>
      <c r="G18">
        <v>0</v>
      </c>
      <c r="H18" s="1">
        <f t="shared" si="3"/>
        <v>4.8947969766215506E-4</v>
      </c>
      <c r="J18" t="str">
        <f>A17</f>
        <v>M3</v>
      </c>
      <c r="K18" s="1">
        <f>H17</f>
        <v>4.2674459483213217E-2</v>
      </c>
      <c r="L18" s="1">
        <f>K18/K$26</f>
        <v>3.2422689947732499E-3</v>
      </c>
    </row>
    <row r="19" spans="1:12" x14ac:dyDescent="0.2">
      <c r="A19" t="s">
        <v>9</v>
      </c>
      <c r="B19" s="5">
        <v>4.21E-5</v>
      </c>
      <c r="C19" s="1">
        <f t="shared" si="1"/>
        <v>3.0711021269115839E-4</v>
      </c>
      <c r="E19" s="8">
        <f>0</f>
        <v>0</v>
      </c>
      <c r="F19" s="3">
        <f t="shared" si="0"/>
        <v>0</v>
      </c>
      <c r="G19">
        <v>0</v>
      </c>
      <c r="H19" s="1">
        <f t="shared" si="3"/>
        <v>3.0711021269115839E-4</v>
      </c>
      <c r="J19" t="str">
        <f>A18</f>
        <v>M4</v>
      </c>
      <c r="K19" s="1">
        <f>H18</f>
        <v>4.8947969766215506E-4</v>
      </c>
      <c r="L19" s="1">
        <f>K19/K$26</f>
        <v>3.7189102487057279E-5</v>
      </c>
    </row>
    <row r="20" spans="1:12" x14ac:dyDescent="0.2">
      <c r="A20" t="s">
        <v>10</v>
      </c>
      <c r="B20" s="5">
        <v>8.3900000000000001E-4</v>
      </c>
      <c r="C20" s="1">
        <f t="shared" si="1"/>
        <v>6.1203199156266474E-3</v>
      </c>
      <c r="E20" s="8">
        <v>0</v>
      </c>
      <c r="F20" s="3">
        <f t="shared" si="0"/>
        <v>0</v>
      </c>
      <c r="G20">
        <v>0</v>
      </c>
      <c r="H20" s="1">
        <f t="shared" si="3"/>
        <v>6.1203199156266474E-3</v>
      </c>
      <c r="J20" t="str">
        <f>A19</f>
        <v>M5</v>
      </c>
      <c r="K20" s="1">
        <f>H19</f>
        <v>3.0711021269115839E-4</v>
      </c>
      <c r="L20" s="1">
        <f>K20/K$26</f>
        <v>2.3333252082043392E-5</v>
      </c>
    </row>
    <row r="21" spans="1:12" x14ac:dyDescent="0.2">
      <c r="A21" t="s">
        <v>11</v>
      </c>
      <c r="B21" s="5">
        <v>2.6199999999999999E-3</v>
      </c>
      <c r="C21" s="1">
        <f t="shared" si="1"/>
        <v>1.9112322024960448E-2</v>
      </c>
      <c r="E21" s="8">
        <v>0</v>
      </c>
      <c r="F21" s="3">
        <f t="shared" si="0"/>
        <v>0</v>
      </c>
      <c r="G21">
        <v>0</v>
      </c>
      <c r="H21" s="1">
        <f t="shared" si="3"/>
        <v>1.9112322024960448E-2</v>
      </c>
      <c r="J21" t="s">
        <v>24</v>
      </c>
      <c r="K21" s="1">
        <f>SUM(K16:K20)</f>
        <v>0.68904299016408976</v>
      </c>
      <c r="L21" s="1"/>
    </row>
    <row r="22" spans="1:12" x14ac:dyDescent="0.2">
      <c r="A22" t="s">
        <v>12</v>
      </c>
      <c r="B22" s="5">
        <v>1.48E-3</v>
      </c>
      <c r="C22" s="1">
        <f t="shared" si="1"/>
        <v>1.0796273510283002E-2</v>
      </c>
      <c r="E22" s="8">
        <v>0</v>
      </c>
      <c r="F22" s="3">
        <f t="shared" si="0"/>
        <v>0</v>
      </c>
      <c r="G22">
        <v>0</v>
      </c>
      <c r="H22" s="1">
        <f t="shared" si="3"/>
        <v>1.0796273510283002E-2</v>
      </c>
      <c r="J22" t="s">
        <v>25</v>
      </c>
      <c r="K22" s="1">
        <f>SUM(H20:H26)</f>
        <v>3.6246811970469334E-2</v>
      </c>
      <c r="L22" s="1">
        <f>K22/K$26</f>
        <v>2.7539168869252584E-3</v>
      </c>
    </row>
    <row r="23" spans="1:12" x14ac:dyDescent="0.2">
      <c r="A23" t="s">
        <v>13</v>
      </c>
      <c r="B23" s="5">
        <v>1.84E-5</v>
      </c>
      <c r="C23" s="1">
        <f t="shared" si="1"/>
        <v>1.3422394093865354E-4</v>
      </c>
      <c r="E23" s="8">
        <v>0</v>
      </c>
      <c r="F23" s="3">
        <f t="shared" si="0"/>
        <v>0</v>
      </c>
      <c r="G23">
        <v>0</v>
      </c>
      <c r="H23" s="1">
        <f t="shared" si="3"/>
        <v>1.3422394093865354E-4</v>
      </c>
      <c r="J23" t="s">
        <v>26</v>
      </c>
      <c r="K23" s="1">
        <f>SUM(H27:H31)</f>
        <v>6.6125716294603617E-3</v>
      </c>
      <c r="L23" s="1">
        <f>K23/K$26</f>
        <v>5.0240205100547956E-4</v>
      </c>
    </row>
    <row r="24" spans="1:12" x14ac:dyDescent="0.2">
      <c r="A24" t="s">
        <v>14</v>
      </c>
      <c r="B24" s="5">
        <v>1.1399999999999999E-5</v>
      </c>
      <c r="C24" s="1">
        <f t="shared" si="1"/>
        <v>8.3160485146774462E-5</v>
      </c>
      <c r="E24" s="8">
        <v>0</v>
      </c>
      <c r="F24" s="3">
        <f t="shared" si="0"/>
        <v>0</v>
      </c>
      <c r="G24">
        <v>0</v>
      </c>
      <c r="H24" s="1">
        <f t="shared" si="3"/>
        <v>8.3160485146774462E-5</v>
      </c>
      <c r="J24" t="s">
        <v>29</v>
      </c>
      <c r="K24" s="1">
        <f>SUM(H32:H33)</f>
        <v>3.6984531552118122E-4</v>
      </c>
      <c r="L24" s="1">
        <f>K24/K$26</f>
        <v>2.8099664621368167E-5</v>
      </c>
    </row>
    <row r="25" spans="1:12" x14ac:dyDescent="0.2">
      <c r="A25" t="s">
        <v>15</v>
      </c>
      <c r="B25" s="5">
        <v>3.2299999999999998E-8</v>
      </c>
      <c r="C25" s="1">
        <f t="shared" si="1"/>
        <v>2.3562137458252766E-7</v>
      </c>
      <c r="E25" s="8">
        <v>0</v>
      </c>
      <c r="F25" s="3">
        <f t="shared" si="0"/>
        <v>0</v>
      </c>
      <c r="G25">
        <v>0</v>
      </c>
      <c r="H25" s="1">
        <f t="shared" si="3"/>
        <v>2.3562137458252766E-7</v>
      </c>
      <c r="J25" t="s">
        <v>42</v>
      </c>
      <c r="K25" s="1">
        <v>0</v>
      </c>
      <c r="L25" s="1">
        <f>K25/K$26</f>
        <v>0</v>
      </c>
    </row>
    <row r="26" spans="1:12" x14ac:dyDescent="0.2">
      <c r="A26" t="s">
        <v>16</v>
      </c>
      <c r="B26" s="5">
        <v>3.7900000000000002E-8</v>
      </c>
      <c r="C26" s="1">
        <f t="shared" si="1"/>
        <v>2.7647213921603095E-7</v>
      </c>
      <c r="E26" s="8">
        <v>0</v>
      </c>
      <c r="F26" s="3">
        <f t="shared" si="0"/>
        <v>0</v>
      </c>
      <c r="G26">
        <v>0</v>
      </c>
      <c r="H26" s="1">
        <f t="shared" si="3"/>
        <v>2.7647213921603095E-7</v>
      </c>
      <c r="J26" t="s">
        <v>30</v>
      </c>
      <c r="K26" s="1">
        <f>SUM(K22:K25)+SUM(K16:K20)+SUM(K11:K14)</f>
        <v>13.161912090578308</v>
      </c>
    </row>
    <row r="27" spans="1:12" x14ac:dyDescent="0.2">
      <c r="A27" t="s">
        <v>17</v>
      </c>
      <c r="B27" s="5">
        <v>1.6899999999999999E-4</v>
      </c>
      <c r="C27" s="1">
        <f t="shared" si="1"/>
        <v>1.2328177184039372E-3</v>
      </c>
      <c r="E27" s="8">
        <v>0</v>
      </c>
      <c r="F27" s="3">
        <f t="shared" si="0"/>
        <v>0</v>
      </c>
      <c r="G27">
        <v>0</v>
      </c>
      <c r="H27" s="1">
        <f t="shared" si="3"/>
        <v>1.2328177184039372E-3</v>
      </c>
      <c r="J27" s="2"/>
      <c r="L27" s="1"/>
    </row>
    <row r="28" spans="1:12" x14ac:dyDescent="0.2">
      <c r="A28" t="s">
        <v>18</v>
      </c>
      <c r="B28" s="5">
        <v>4.7699999999999999E-4</v>
      </c>
      <c r="C28" s="1">
        <f t="shared" si="1"/>
        <v>3.4796097732466163E-3</v>
      </c>
      <c r="E28" s="8">
        <v>0</v>
      </c>
      <c r="F28" s="3">
        <f t="shared" si="0"/>
        <v>0</v>
      </c>
      <c r="G28">
        <v>0</v>
      </c>
      <c r="H28" s="1">
        <f t="shared" si="3"/>
        <v>3.4796097732466163E-3</v>
      </c>
      <c r="J28" s="2"/>
      <c r="L28" s="1"/>
    </row>
    <row r="29" spans="1:12" x14ac:dyDescent="0.2">
      <c r="A29" t="s">
        <v>19</v>
      </c>
      <c r="B29" s="5">
        <v>2.5700000000000001E-4</v>
      </c>
      <c r="C29" s="1">
        <f t="shared" si="1"/>
        <v>1.8747583055018456E-3</v>
      </c>
      <c r="E29" s="8">
        <v>0</v>
      </c>
      <c r="F29" s="3">
        <f t="shared" si="0"/>
        <v>0</v>
      </c>
      <c r="G29">
        <v>0</v>
      </c>
      <c r="H29" s="1">
        <f t="shared" si="3"/>
        <v>1.8747583055018456E-3</v>
      </c>
      <c r="J29" s="2"/>
    </row>
    <row r="30" spans="1:12" x14ac:dyDescent="0.2">
      <c r="A30" t="s">
        <v>20</v>
      </c>
      <c r="B30" s="5">
        <v>2.1799999999999999E-6</v>
      </c>
      <c r="C30" s="1">
        <f t="shared" si="1"/>
        <v>1.5902619089470909E-5</v>
      </c>
      <c r="E30" s="8">
        <v>0</v>
      </c>
      <c r="F30" s="3">
        <f t="shared" si="0"/>
        <v>0</v>
      </c>
      <c r="G30">
        <v>0</v>
      </c>
      <c r="H30" s="1">
        <f t="shared" si="3"/>
        <v>1.5902619089470909E-5</v>
      </c>
      <c r="J30" s="2"/>
      <c r="L30" s="1"/>
    </row>
    <row r="31" spans="1:12" x14ac:dyDescent="0.2">
      <c r="A31" t="s">
        <v>21</v>
      </c>
      <c r="B31" s="5">
        <v>1.3E-6</v>
      </c>
      <c r="C31" s="1">
        <f t="shared" si="1"/>
        <v>9.4832132184918267E-6</v>
      </c>
      <c r="E31" s="8">
        <v>0</v>
      </c>
      <c r="F31" s="3">
        <f t="shared" si="0"/>
        <v>0</v>
      </c>
      <c r="G31">
        <v>0</v>
      </c>
      <c r="H31" s="1">
        <f t="shared" si="3"/>
        <v>9.4832132184918267E-6</v>
      </c>
      <c r="J31" s="2"/>
      <c r="L31" s="1"/>
    </row>
    <row r="32" spans="1:12" x14ac:dyDescent="0.2">
      <c r="A32" t="s">
        <v>27</v>
      </c>
      <c r="B32" s="5">
        <v>1.9000000000000001E-5</v>
      </c>
      <c r="C32" s="1">
        <f t="shared" si="1"/>
        <v>1.3860080857795747E-4</v>
      </c>
      <c r="E32" s="8">
        <v>0</v>
      </c>
      <c r="F32" s="3">
        <f t="shared" si="0"/>
        <v>0</v>
      </c>
      <c r="G32">
        <v>0</v>
      </c>
      <c r="H32" s="1">
        <f t="shared" si="3"/>
        <v>1.3860080857795747E-4</v>
      </c>
      <c r="J32" s="2"/>
      <c r="L32" s="1"/>
    </row>
    <row r="33" spans="1:13" ht="17" thickBot="1" x14ac:dyDescent="0.25">
      <c r="A33" t="s">
        <v>28</v>
      </c>
      <c r="B33" s="6">
        <v>3.1699999999999998E-5</v>
      </c>
      <c r="C33" s="1">
        <f t="shared" si="1"/>
        <v>2.3124450694322375E-4</v>
      </c>
      <c r="E33" s="9">
        <v>0</v>
      </c>
      <c r="F33" s="3">
        <f t="shared" si="0"/>
        <v>0</v>
      </c>
      <c r="G33">
        <v>0</v>
      </c>
      <c r="H33" s="1">
        <f t="shared" si="3"/>
        <v>2.3124450694322375E-4</v>
      </c>
      <c r="J33" s="2"/>
      <c r="L33" s="1"/>
    </row>
    <row r="34" spans="1:13" x14ac:dyDescent="0.2">
      <c r="B34" s="1"/>
      <c r="C34" s="1"/>
      <c r="E34" t="s">
        <v>43</v>
      </c>
      <c r="H34" s="1"/>
      <c r="L34" s="1"/>
    </row>
    <row r="35" spans="1:13" x14ac:dyDescent="0.2">
      <c r="A35" t="s">
        <v>30</v>
      </c>
      <c r="B35" s="1">
        <v>0.13780000000000001</v>
      </c>
      <c r="C35" s="1">
        <f>SUM(C11:C33)</f>
        <v>1.4619120905783092</v>
      </c>
      <c r="E35" s="1">
        <f>SUM(E11:E33)</f>
        <v>276579766666.66669</v>
      </c>
      <c r="F35" s="1">
        <f>SUM(F11:F33)</f>
        <v>1</v>
      </c>
      <c r="G35" s="2">
        <f>SUM(G11:G33)</f>
        <v>11.699999999999998</v>
      </c>
      <c r="H35" s="2"/>
    </row>
    <row r="36" spans="1:13" x14ac:dyDescent="0.2">
      <c r="C36" s="1"/>
      <c r="H36" s="2"/>
      <c r="I36" s="1"/>
    </row>
    <row r="37" spans="1:13" x14ac:dyDescent="0.2">
      <c r="B37" s="1"/>
      <c r="C37" s="1"/>
      <c r="D37" s="1"/>
    </row>
    <row r="38" spans="1:13" ht="17" thickBot="1" x14ac:dyDescent="0.25">
      <c r="C38" t="s">
        <v>53</v>
      </c>
      <c r="D38" t="s">
        <v>0</v>
      </c>
      <c r="E38" t="s">
        <v>1</v>
      </c>
      <c r="F38" s="1" t="s">
        <v>2</v>
      </c>
      <c r="G38" t="s">
        <v>5</v>
      </c>
      <c r="H38" t="s">
        <v>3</v>
      </c>
      <c r="I38" t="s">
        <v>6</v>
      </c>
      <c r="J38" t="s">
        <v>7</v>
      </c>
      <c r="K38" t="s">
        <v>8</v>
      </c>
      <c r="L38" t="s">
        <v>9</v>
      </c>
      <c r="M38" t="s">
        <v>47</v>
      </c>
    </row>
    <row r="39" spans="1:13" ht="17" thickBot="1" x14ac:dyDescent="0.25">
      <c r="A39" s="18" t="s">
        <v>48</v>
      </c>
      <c r="B39" s="20"/>
      <c r="C39" s="12">
        <f>L4</f>
        <v>1.741686746987952</v>
      </c>
      <c r="D39" s="13">
        <f>L11</f>
        <v>0.77507213534387009</v>
      </c>
      <c r="E39" s="13">
        <f>L12</f>
        <v>0.13205922628212735</v>
      </c>
      <c r="F39" s="13">
        <f>L13</f>
        <v>2.5261481604473862E-2</v>
      </c>
      <c r="G39" s="13">
        <f>L14</f>
        <v>1.1971454749932E-2</v>
      </c>
      <c r="H39" s="13">
        <f>L16</f>
        <v>4.3267831278730358E-2</v>
      </c>
      <c r="I39" s="13">
        <f>L17</f>
        <v>5.7806607889717941E-3</v>
      </c>
      <c r="J39" s="13">
        <f>L18</f>
        <v>3.2422689947732499E-3</v>
      </c>
      <c r="K39" s="13">
        <f>L19</f>
        <v>3.7189102487057279E-5</v>
      </c>
      <c r="L39" s="13">
        <f>L20</f>
        <v>2.3333252082043392E-5</v>
      </c>
      <c r="M39" s="14">
        <f>SUM(L22:L25)</f>
        <v>3.2844186025521062E-3</v>
      </c>
    </row>
    <row r="40" spans="1:13" x14ac:dyDescent="0.2">
      <c r="B40" s="1"/>
    </row>
  </sheetData>
  <mergeCells count="3">
    <mergeCell ref="B8:B9"/>
    <mergeCell ref="E8:E9"/>
    <mergeCell ref="A39:B39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5" zoomScale="152" zoomScaleNormal="152" zoomScalePageLayoutView="152" workbookViewId="0">
      <selection activeCell="C39" sqref="C39:M39"/>
    </sheetView>
  </sheetViews>
  <sheetFormatPr baseColWidth="10" defaultRowHeight="16" x14ac:dyDescent="0.2"/>
  <cols>
    <col min="10" max="10" width="12.83203125" bestFit="1" customWidth="1"/>
  </cols>
  <sheetData>
    <row r="1" spans="1:17" ht="26" x14ac:dyDescent="0.3">
      <c r="A1" s="15" t="s">
        <v>49</v>
      </c>
    </row>
    <row r="2" spans="1:17" x14ac:dyDescent="0.2">
      <c r="A2" t="s">
        <v>50</v>
      </c>
    </row>
    <row r="3" spans="1:17" ht="30" thickBot="1" x14ac:dyDescent="0.4">
      <c r="H3" t="s">
        <v>36</v>
      </c>
      <c r="I3" t="s">
        <v>37</v>
      </c>
      <c r="K3" s="17" t="s">
        <v>54</v>
      </c>
    </row>
    <row r="4" spans="1:17" ht="17" thickBot="1" x14ac:dyDescent="0.25">
      <c r="A4" t="s">
        <v>32</v>
      </c>
      <c r="B4" t="s">
        <v>33</v>
      </c>
      <c r="C4" t="s">
        <v>22</v>
      </c>
      <c r="D4" t="s">
        <v>31</v>
      </c>
      <c r="G4" t="s">
        <v>34</v>
      </c>
      <c r="H4" s="16">
        <f>A5/(1+B35)</f>
        <v>2.4872561082791353</v>
      </c>
      <c r="I4" s="2">
        <f>H4*B5</f>
        <v>0.98246616277025856</v>
      </c>
      <c r="K4" t="s">
        <v>59</v>
      </c>
      <c r="L4">
        <f>I5/I4</f>
        <v>1.8805063291139235</v>
      </c>
    </row>
    <row r="5" spans="1:17" ht="17" thickBot="1" x14ac:dyDescent="0.25">
      <c r="A5" s="10">
        <v>2.83</v>
      </c>
      <c r="B5" s="11">
        <v>0.39500000000000002</v>
      </c>
      <c r="C5">
        <f>A5*B5</f>
        <v>1.11785</v>
      </c>
      <c r="D5">
        <f>(1-B5)*A5</f>
        <v>1.7121500000000001</v>
      </c>
      <c r="G5" t="s">
        <v>35</v>
      </c>
      <c r="H5" s="2">
        <f>A5-H4</f>
        <v>0.34274389172086472</v>
      </c>
      <c r="I5" s="2">
        <f>A5-I4</f>
        <v>1.8475338372297414</v>
      </c>
      <c r="N5" s="2"/>
    </row>
    <row r="6" spans="1:17" x14ac:dyDescent="0.2">
      <c r="D6">
        <f>D5/C5</f>
        <v>1.5316455696202531</v>
      </c>
      <c r="O6" t="s">
        <v>0</v>
      </c>
      <c r="P6">
        <v>1.6</v>
      </c>
      <c r="Q6">
        <f>P6/P8</f>
        <v>0.85106382978723405</v>
      </c>
    </row>
    <row r="7" spans="1:17" x14ac:dyDescent="0.2">
      <c r="F7" s="1"/>
      <c r="H7" s="2"/>
      <c r="I7" s="2"/>
      <c r="O7" t="s">
        <v>57</v>
      </c>
      <c r="P7">
        <v>0.28000000000000003</v>
      </c>
      <c r="Q7">
        <f>P7/P8</f>
        <v>0.14893617021276595</v>
      </c>
    </row>
    <row r="8" spans="1:17" x14ac:dyDescent="0.2">
      <c r="B8" s="18" t="s">
        <v>44</v>
      </c>
      <c r="F8" s="18" t="s">
        <v>44</v>
      </c>
      <c r="H8" s="18" t="s">
        <v>45</v>
      </c>
      <c r="O8" t="s">
        <v>30</v>
      </c>
      <c r="P8">
        <f>SUM(P6:P7)</f>
        <v>1.8800000000000001</v>
      </c>
      <c r="Q8" t="s">
        <v>56</v>
      </c>
    </row>
    <row r="9" spans="1:17" ht="17" customHeight="1" thickBot="1" x14ac:dyDescent="0.25">
      <c r="B9" s="19"/>
      <c r="F9" s="19"/>
      <c r="H9" s="19"/>
      <c r="O9" t="s">
        <v>39</v>
      </c>
      <c r="P9" t="s">
        <v>58</v>
      </c>
      <c r="Q9">
        <f>Q6/Q7</f>
        <v>5.7142857142857144</v>
      </c>
    </row>
    <row r="10" spans="1:17" x14ac:dyDescent="0.2">
      <c r="A10" t="s">
        <v>4</v>
      </c>
      <c r="B10" s="4" t="s">
        <v>22</v>
      </c>
      <c r="C10" t="s">
        <v>38</v>
      </c>
      <c r="D10" t="s">
        <v>41</v>
      </c>
      <c r="E10" t="s">
        <v>4</v>
      </c>
      <c r="F10" t="s">
        <v>3</v>
      </c>
      <c r="H10" s="4" t="s">
        <v>31</v>
      </c>
      <c r="I10" t="s">
        <v>39</v>
      </c>
      <c r="J10" t="s">
        <v>40</v>
      </c>
      <c r="K10" t="s">
        <v>37</v>
      </c>
      <c r="N10" t="s">
        <v>55</v>
      </c>
      <c r="O10" t="s">
        <v>46</v>
      </c>
    </row>
    <row r="11" spans="1:17" x14ac:dyDescent="0.2">
      <c r="A11" t="s">
        <v>0</v>
      </c>
      <c r="B11" s="5">
        <v>1.2670000000000001E-2</v>
      </c>
      <c r="C11" s="1">
        <f>B11*$I$4</f>
        <v>1.2447846282299177E-2</v>
      </c>
      <c r="E11" t="s">
        <v>0</v>
      </c>
      <c r="F11">
        <v>4.7100000000000003E-2</v>
      </c>
      <c r="H11" s="5">
        <v>394100000000</v>
      </c>
      <c r="I11" s="1">
        <f>(H11/$H$35)</f>
        <v>0.81443063906938751</v>
      </c>
      <c r="J11" s="1">
        <f>I11*$D$5</f>
        <v>1.394427418682652</v>
      </c>
      <c r="K11" s="1">
        <f>C11+J11</f>
        <v>1.4068752649649512</v>
      </c>
      <c r="M11" t="str">
        <f>A11</f>
        <v>K</v>
      </c>
      <c r="N11" s="1">
        <f>K11</f>
        <v>1.4068752649649512</v>
      </c>
      <c r="O11" s="1">
        <f>N11/N$26</f>
        <v>0.81092280719684651</v>
      </c>
    </row>
    <row r="12" spans="1:17" x14ac:dyDescent="0.2">
      <c r="A12" t="s">
        <v>1</v>
      </c>
      <c r="B12" s="5">
        <v>8.1499999999999993E-3</v>
      </c>
      <c r="C12" s="1">
        <f t="shared" ref="C12:C33" si="0">B12*$I$4</f>
        <v>8.0070992265776058E-3</v>
      </c>
      <c r="E12" t="s">
        <v>1</v>
      </c>
      <c r="F12">
        <v>7.1399999999999996E-3</v>
      </c>
      <c r="H12" s="5">
        <v>65500000000</v>
      </c>
      <c r="I12" s="1">
        <f>(H12/$H$35)</f>
        <v>0.1353595708171654</v>
      </c>
      <c r="J12" s="1">
        <f t="shared" ref="J12:J15" si="1">I12*$D$5</f>
        <v>0.23175588917460976</v>
      </c>
      <c r="K12" s="1">
        <f>C12+J12</f>
        <v>0.23976298840118737</v>
      </c>
      <c r="M12" t="str">
        <f>A12</f>
        <v>L1</v>
      </c>
      <c r="N12" s="1">
        <f>K12</f>
        <v>0.23976298840118737</v>
      </c>
      <c r="O12" s="1">
        <f>N12/N$26</f>
        <v>0.13819937023417603</v>
      </c>
    </row>
    <row r="13" spans="1:17" x14ac:dyDescent="0.2">
      <c r="A13" t="s">
        <v>2</v>
      </c>
      <c r="B13" s="5">
        <v>1.021E-3</v>
      </c>
      <c r="C13" s="1">
        <f t="shared" si="0"/>
        <v>1.0030979521884339E-3</v>
      </c>
      <c r="E13" t="s">
        <v>2</v>
      </c>
      <c r="F13">
        <v>6.8000000000000005E-4</v>
      </c>
      <c r="H13" s="5">
        <v>2463000000</v>
      </c>
      <c r="I13" s="1">
        <f>(H13/$H$35)</f>
        <v>5.089933174392036E-3</v>
      </c>
      <c r="J13" s="1">
        <f t="shared" si="1"/>
        <v>8.7147290845353241E-3</v>
      </c>
      <c r="K13" s="1">
        <f>C13+J13</f>
        <v>9.7178270367237578E-3</v>
      </c>
      <c r="M13" t="str">
        <f>A13</f>
        <v>L2</v>
      </c>
      <c r="N13" s="1">
        <f>K13</f>
        <v>9.7178270367237578E-3</v>
      </c>
      <c r="O13" s="1">
        <f>N13/N$26</f>
        <v>5.6013548441124685E-3</v>
      </c>
    </row>
    <row r="14" spans="1:17" x14ac:dyDescent="0.2">
      <c r="A14" t="s">
        <v>5</v>
      </c>
      <c r="B14" s="5">
        <v>3.3799999999999998E-4</v>
      </c>
      <c r="C14" s="1">
        <f t="shared" si="0"/>
        <v>3.3207356301634736E-4</v>
      </c>
      <c r="E14" t="s">
        <v>5</v>
      </c>
      <c r="F14" s="1">
        <v>4.85E-5</v>
      </c>
      <c r="H14" s="7">
        <v>0</v>
      </c>
      <c r="I14" s="3">
        <f>(H14/$H$35)</f>
        <v>0</v>
      </c>
      <c r="J14" s="1">
        <f t="shared" si="1"/>
        <v>0</v>
      </c>
      <c r="K14" s="1">
        <f>C14+J14</f>
        <v>3.3207356301634736E-4</v>
      </c>
      <c r="M14" t="str">
        <f>A14</f>
        <v>L3</v>
      </c>
      <c r="N14" s="1">
        <f>K14</f>
        <v>3.3207356301634736E-4</v>
      </c>
      <c r="O14" s="1">
        <f>N14/N$26</f>
        <v>1.9140717917432709E-4</v>
      </c>
      <c r="P14" s="1">
        <f>SUM(O12:O14)</f>
        <v>0.14399213225746282</v>
      </c>
      <c r="Q14" s="2">
        <f>N11/N15</f>
        <v>5.6317160839516491</v>
      </c>
    </row>
    <row r="15" spans="1:17" x14ac:dyDescent="0.2">
      <c r="A15" t="s">
        <v>3</v>
      </c>
      <c r="B15" s="5">
        <v>4.2700000000000002E-4</v>
      </c>
      <c r="C15" s="1">
        <f t="shared" si="0"/>
        <v>4.1951305150290041E-4</v>
      </c>
      <c r="E15" t="s">
        <v>3</v>
      </c>
      <c r="F15">
        <v>1.6490000000000001E-3</v>
      </c>
      <c r="H15" s="5">
        <f>H12/3</f>
        <v>21833333333.333332</v>
      </c>
      <c r="I15" s="1">
        <f>(H15/$H$35)</f>
        <v>4.5119856939055125E-2</v>
      </c>
      <c r="J15" s="1">
        <f t="shared" si="1"/>
        <v>7.7251963058203241E-2</v>
      </c>
      <c r="K15" s="1">
        <f>C15+J15</f>
        <v>7.7671476109706136E-2</v>
      </c>
      <c r="M15" t="s">
        <v>23</v>
      </c>
      <c r="N15" s="1">
        <f>SUM(N12:N14)</f>
        <v>0.24981288900092746</v>
      </c>
      <c r="O15" s="1"/>
    </row>
    <row r="16" spans="1:17" x14ac:dyDescent="0.2">
      <c r="A16" t="s">
        <v>6</v>
      </c>
      <c r="B16" s="5">
        <v>2.6499999999999999E-4</v>
      </c>
      <c r="C16" s="1">
        <f t="shared" si="0"/>
        <v>2.6035353313411851E-4</v>
      </c>
      <c r="E16" t="s">
        <v>6</v>
      </c>
      <c r="F16">
        <v>1.76E-4</v>
      </c>
      <c r="H16" s="8">
        <f>0</f>
        <v>0</v>
      </c>
      <c r="I16" s="3">
        <f>(H16/$H$35)</f>
        <v>0</v>
      </c>
      <c r="J16">
        <v>0</v>
      </c>
      <c r="K16" s="1">
        <f>C16+J16</f>
        <v>2.6035353313411851E-4</v>
      </c>
      <c r="M16" t="str">
        <f>A15</f>
        <v>M1</v>
      </c>
      <c r="N16" s="1">
        <f>K15</f>
        <v>7.7671476109706136E-2</v>
      </c>
      <c r="O16" s="1">
        <f>N16/N$26</f>
        <v>4.4769833555624299E-2</v>
      </c>
    </row>
    <row r="17" spans="1:15" x14ac:dyDescent="0.2">
      <c r="A17" t="s">
        <v>7</v>
      </c>
      <c r="B17" s="5">
        <v>9.1399999999999999E-5</v>
      </c>
      <c r="C17" s="1">
        <f t="shared" si="0"/>
        <v>8.9797407277201636E-5</v>
      </c>
      <c r="E17" t="s">
        <v>7</v>
      </c>
      <c r="F17" s="1">
        <v>1.291E-5</v>
      </c>
      <c r="H17" s="8">
        <f>0</f>
        <v>0</v>
      </c>
      <c r="I17" s="3">
        <f>(H17/$H$35)</f>
        <v>0</v>
      </c>
      <c r="J17">
        <v>0</v>
      </c>
      <c r="K17" s="1">
        <f>C17+J17</f>
        <v>8.9797407277201636E-5</v>
      </c>
      <c r="M17" t="str">
        <f>A16</f>
        <v>M2</v>
      </c>
      <c r="N17" s="1">
        <f>K16</f>
        <v>2.6035353313411851E-4</v>
      </c>
      <c r="O17" s="1">
        <f>N17/N$26</f>
        <v>1.5006775882010851E-4</v>
      </c>
    </row>
    <row r="18" spans="1:15" x14ac:dyDescent="0.2">
      <c r="A18" t="s">
        <v>8</v>
      </c>
      <c r="B18" s="5">
        <v>8.8100000000000001E-7</v>
      </c>
      <c r="C18" s="1">
        <f t="shared" si="0"/>
        <v>8.6555268940059781E-7</v>
      </c>
      <c r="E18" t="s">
        <v>8</v>
      </c>
      <c r="F18" s="1">
        <v>1.5279999999999999E-7</v>
      </c>
      <c r="H18" s="8">
        <f>0</f>
        <v>0</v>
      </c>
      <c r="I18" s="3">
        <f>(H18/$H$35)</f>
        <v>0</v>
      </c>
      <c r="J18">
        <v>0</v>
      </c>
      <c r="K18" s="1">
        <f>C18+J18</f>
        <v>8.6555268940059781E-7</v>
      </c>
      <c r="M18" t="str">
        <f>A17</f>
        <v>M3</v>
      </c>
      <c r="N18" s="1">
        <f>K17</f>
        <v>8.9797407277201636E-5</v>
      </c>
      <c r="O18" s="1">
        <f>N18/N$26</f>
        <v>5.1759219457199697E-5</v>
      </c>
    </row>
    <row r="19" spans="1:15" x14ac:dyDescent="0.2">
      <c r="A19" t="s">
        <v>9</v>
      </c>
      <c r="B19" s="5">
        <v>5.68E-7</v>
      </c>
      <c r="C19" s="1">
        <f t="shared" si="0"/>
        <v>5.5804078045350685E-7</v>
      </c>
      <c r="E19" t="s">
        <v>9</v>
      </c>
      <c r="F19" s="1">
        <v>1.501E-7</v>
      </c>
      <c r="H19" s="8">
        <f>0</f>
        <v>0</v>
      </c>
      <c r="I19" s="3">
        <f>(H19/$H$35)</f>
        <v>0</v>
      </c>
      <c r="J19">
        <v>0</v>
      </c>
      <c r="K19" s="1">
        <f>C19+J19</f>
        <v>5.5804078045350685E-7</v>
      </c>
      <c r="M19" t="str">
        <f>A18</f>
        <v>M4</v>
      </c>
      <c r="N19" s="1">
        <f>K18</f>
        <v>8.6555268940059781E-7</v>
      </c>
      <c r="O19" s="1">
        <f>N19/N$26</f>
        <v>4.9890451139817214E-7</v>
      </c>
    </row>
    <row r="20" spans="1:15" x14ac:dyDescent="0.2">
      <c r="A20" t="s">
        <v>10</v>
      </c>
      <c r="B20" s="5">
        <v>1.087E-4</v>
      </c>
      <c r="C20" s="1">
        <f t="shared" si="0"/>
        <v>1.0679407189312711E-4</v>
      </c>
      <c r="E20" t="s">
        <v>10</v>
      </c>
      <c r="F20" s="1">
        <v>4.1899999999999999E-4</v>
      </c>
      <c r="H20" s="8">
        <v>0</v>
      </c>
      <c r="I20" s="3">
        <f>(H20/$H$35)</f>
        <v>0</v>
      </c>
      <c r="J20">
        <v>0</v>
      </c>
      <c r="K20" s="1">
        <f>C20+J20</f>
        <v>1.0679407189312711E-4</v>
      </c>
      <c r="M20" t="str">
        <f>A19</f>
        <v>M5</v>
      </c>
      <c r="N20" s="1">
        <f>K19</f>
        <v>5.5804078045350685E-7</v>
      </c>
      <c r="O20" s="1">
        <f>N20/N$26</f>
        <v>3.216546679615911E-7</v>
      </c>
    </row>
    <row r="21" spans="1:15" x14ac:dyDescent="0.2">
      <c r="A21" t="s">
        <v>11</v>
      </c>
      <c r="B21" s="5">
        <v>6.6600000000000006E-5</v>
      </c>
      <c r="C21" s="1">
        <f t="shared" si="0"/>
        <v>6.5432246440499226E-5</v>
      </c>
      <c r="E21" t="s">
        <v>11</v>
      </c>
      <c r="F21" s="1">
        <v>4.4299999999999999E-5</v>
      </c>
      <c r="H21" s="8">
        <v>0</v>
      </c>
      <c r="I21" s="3">
        <f>(H21/$H$35)</f>
        <v>0</v>
      </c>
      <c r="J21">
        <v>0</v>
      </c>
      <c r="K21" s="1">
        <f>C21+J21</f>
        <v>6.5432246440499226E-5</v>
      </c>
      <c r="M21" t="s">
        <v>24</v>
      </c>
      <c r="N21" s="1">
        <f>SUM(N16:N20)</f>
        <v>7.8023050643587319E-2</v>
      </c>
      <c r="O21" s="1"/>
    </row>
    <row r="22" spans="1:15" x14ac:dyDescent="0.2">
      <c r="A22" t="s">
        <v>12</v>
      </c>
      <c r="B22" s="5">
        <v>2.3099999999999999E-5</v>
      </c>
      <c r="C22" s="1">
        <f t="shared" si="0"/>
        <v>2.2694968359992971E-5</v>
      </c>
      <c r="E22" t="s">
        <v>12</v>
      </c>
      <c r="F22" s="1">
        <v>3.1999999999999999E-6</v>
      </c>
      <c r="H22" s="8">
        <v>0</v>
      </c>
      <c r="I22" s="3">
        <f>(H22/$H$35)</f>
        <v>0</v>
      </c>
      <c r="J22">
        <v>0</v>
      </c>
      <c r="K22" s="1">
        <f>C22+J22</f>
        <v>2.2694968359992971E-5</v>
      </c>
      <c r="M22" t="s">
        <v>25</v>
      </c>
      <c r="N22" s="1">
        <f>SUM(K20:K26)</f>
        <v>1.9531482628717703E-4</v>
      </c>
      <c r="O22" s="1">
        <f>N22/N$26</f>
        <v>1.1257945260975769E-4</v>
      </c>
    </row>
    <row r="23" spans="1:15" x14ac:dyDescent="0.2">
      <c r="A23" t="s">
        <v>13</v>
      </c>
      <c r="B23" s="5">
        <v>2.4299999999999999E-7</v>
      </c>
      <c r="C23" s="1">
        <f t="shared" si="0"/>
        <v>2.3873927755317282E-7</v>
      </c>
      <c r="E23" t="s">
        <v>13</v>
      </c>
      <c r="F23" s="1">
        <v>4.21E-8</v>
      </c>
      <c r="H23" s="8">
        <v>0</v>
      </c>
      <c r="I23" s="3">
        <f>(H23/$H$35)</f>
        <v>0</v>
      </c>
      <c r="J23">
        <v>0</v>
      </c>
      <c r="K23" s="1">
        <f>C23+J23</f>
        <v>2.3873927755317282E-7</v>
      </c>
      <c r="M23" t="s">
        <v>26</v>
      </c>
      <c r="N23" s="1">
        <f>SUM(K27:K31)</f>
        <v>0</v>
      </c>
      <c r="O23" s="1">
        <f>N23/N$26</f>
        <v>0</v>
      </c>
    </row>
    <row r="24" spans="1:15" x14ac:dyDescent="0.2">
      <c r="A24" t="s">
        <v>14</v>
      </c>
      <c r="B24" s="5">
        <v>1.571E-7</v>
      </c>
      <c r="C24" s="1">
        <f t="shared" si="0"/>
        <v>1.5434543417120763E-7</v>
      </c>
      <c r="E24" t="s">
        <v>14</v>
      </c>
      <c r="F24" s="1">
        <v>4.1000000000000003E-8</v>
      </c>
      <c r="H24" s="8">
        <v>0</v>
      </c>
      <c r="I24" s="3">
        <f>(H24/$H$35)</f>
        <v>0</v>
      </c>
      <c r="J24">
        <v>0</v>
      </c>
      <c r="K24" s="1">
        <f>C24+J24</f>
        <v>1.5434543417120763E-7</v>
      </c>
      <c r="M24" t="s">
        <v>29</v>
      </c>
      <c r="N24" s="1">
        <f>SUM(K32:K33)</f>
        <v>0</v>
      </c>
      <c r="O24" s="1">
        <f>N24/N$26</f>
        <v>0</v>
      </c>
    </row>
    <row r="25" spans="1:15" x14ac:dyDescent="0.2">
      <c r="A25" t="s">
        <v>15</v>
      </c>
      <c r="B25" s="5">
        <v>1.86E-10</v>
      </c>
      <c r="C25" s="1">
        <f t="shared" si="0"/>
        <v>1.827387062752681E-10</v>
      </c>
      <c r="E25" t="s">
        <v>15</v>
      </c>
      <c r="F25" s="1">
        <v>4.2500000000000002E-11</v>
      </c>
      <c r="H25" s="8">
        <v>0</v>
      </c>
      <c r="I25" s="3">
        <f>(H25/$H$35)</f>
        <v>0</v>
      </c>
      <c r="J25">
        <v>0</v>
      </c>
      <c r="K25" s="1">
        <f>C25+J25</f>
        <v>1.827387062752681E-10</v>
      </c>
      <c r="M25" t="s">
        <v>42</v>
      </c>
      <c r="N25" s="1">
        <v>0</v>
      </c>
      <c r="O25" s="1">
        <f>N25/N$26</f>
        <v>0</v>
      </c>
    </row>
    <row r="26" spans="1:15" x14ac:dyDescent="0.2">
      <c r="A26" t="s">
        <v>16</v>
      </c>
      <c r="B26" s="5">
        <v>2.7700000000000003E-10</v>
      </c>
      <c r="C26" s="1">
        <f t="shared" si="0"/>
        <v>2.7214312708736165E-10</v>
      </c>
      <c r="E26" t="s">
        <v>16</v>
      </c>
      <c r="F26" s="1">
        <v>8.1300000000000006E-11</v>
      </c>
      <c r="H26" s="8">
        <v>0</v>
      </c>
      <c r="I26" s="3">
        <f>(H26/$H$35)</f>
        <v>0</v>
      </c>
      <c r="J26">
        <v>0</v>
      </c>
      <c r="K26" s="1">
        <f>C26+J26</f>
        <v>2.7214312708736165E-10</v>
      </c>
      <c r="M26" t="s">
        <v>30</v>
      </c>
      <c r="N26" s="1">
        <f>SUM(N22:N25)+SUM(N16:N20)+SUM(N11:N14)</f>
        <v>1.7349065194357531</v>
      </c>
    </row>
    <row r="27" spans="1:15" x14ac:dyDescent="0.2">
      <c r="A27" t="s">
        <v>17</v>
      </c>
      <c r="B27" s="5">
        <v>0</v>
      </c>
      <c r="C27" s="1">
        <f t="shared" si="0"/>
        <v>0</v>
      </c>
      <c r="E27" t="s">
        <v>17</v>
      </c>
      <c r="F27" s="1">
        <v>4.6700000000000002E-4</v>
      </c>
      <c r="H27" s="8">
        <v>0</v>
      </c>
      <c r="I27" s="3">
        <f>(H27/$H$35)</f>
        <v>0</v>
      </c>
      <c r="J27">
        <v>0</v>
      </c>
      <c r="K27" s="1">
        <f>C27+J27</f>
        <v>0</v>
      </c>
      <c r="M27" s="2"/>
      <c r="O27" s="1"/>
    </row>
    <row r="28" spans="1:15" x14ac:dyDescent="0.2">
      <c r="A28" t="s">
        <v>18</v>
      </c>
      <c r="B28" s="5">
        <v>0</v>
      </c>
      <c r="C28" s="1">
        <f t="shared" si="0"/>
        <v>0</v>
      </c>
      <c r="E28" t="s">
        <v>18</v>
      </c>
      <c r="F28" s="1">
        <v>8.0499999999999992E-6</v>
      </c>
      <c r="H28" s="8">
        <v>0</v>
      </c>
      <c r="I28" s="3">
        <f>(H28/$H$35)</f>
        <v>0</v>
      </c>
      <c r="J28">
        <v>0</v>
      </c>
      <c r="K28" s="1">
        <f>C28+J28</f>
        <v>0</v>
      </c>
      <c r="M28" s="2"/>
      <c r="O28" s="1"/>
    </row>
    <row r="29" spans="1:15" x14ac:dyDescent="0.2">
      <c r="A29" t="s">
        <v>19</v>
      </c>
      <c r="B29" s="5">
        <v>0</v>
      </c>
      <c r="C29" s="1">
        <f t="shared" si="0"/>
        <v>0</v>
      </c>
      <c r="E29" t="s">
        <v>19</v>
      </c>
      <c r="F29" s="1">
        <v>5.6400000000000002E-7</v>
      </c>
      <c r="H29" s="8">
        <v>0</v>
      </c>
      <c r="I29" s="3">
        <f>(H29/$H$35)</f>
        <v>0</v>
      </c>
      <c r="J29">
        <v>0</v>
      </c>
      <c r="K29" s="1">
        <f>C29+J29</f>
        <v>0</v>
      </c>
      <c r="M29" s="2"/>
    </row>
    <row r="30" spans="1:15" x14ac:dyDescent="0.2">
      <c r="A30" t="s">
        <v>20</v>
      </c>
      <c r="B30" s="5">
        <v>0</v>
      </c>
      <c r="C30" s="1">
        <f t="shared" si="0"/>
        <v>0</v>
      </c>
      <c r="E30" t="s">
        <v>20</v>
      </c>
      <c r="F30" s="1">
        <v>5.0000000000000001E-9</v>
      </c>
      <c r="H30" s="8">
        <v>0</v>
      </c>
      <c r="I30" s="3">
        <f>(H30/$H$35)</f>
        <v>0</v>
      </c>
      <c r="J30">
        <v>0</v>
      </c>
      <c r="K30" s="1">
        <f>C30+J30</f>
        <v>0</v>
      </c>
      <c r="L30" s="1"/>
    </row>
    <row r="31" spans="1:15" x14ac:dyDescent="0.2">
      <c r="A31" t="s">
        <v>21</v>
      </c>
      <c r="B31" s="5">
        <v>0</v>
      </c>
      <c r="C31" s="1">
        <f t="shared" si="0"/>
        <v>0</v>
      </c>
      <c r="E31" t="s">
        <v>21</v>
      </c>
      <c r="F31" s="1">
        <v>4.7500000000000003E-9</v>
      </c>
      <c r="H31" s="8">
        <v>0</v>
      </c>
      <c r="I31" s="3">
        <f>(H31/$H$35)</f>
        <v>0</v>
      </c>
      <c r="J31">
        <v>0</v>
      </c>
      <c r="K31" s="1">
        <f>C31+J31</f>
        <v>0</v>
      </c>
      <c r="L31" s="1"/>
    </row>
    <row r="32" spans="1:15" x14ac:dyDescent="0.2">
      <c r="A32" t="s">
        <v>27</v>
      </c>
      <c r="B32" s="5">
        <v>0</v>
      </c>
      <c r="C32" s="1">
        <f t="shared" si="0"/>
        <v>0</v>
      </c>
      <c r="E32" t="s">
        <v>27</v>
      </c>
      <c r="F32" s="1">
        <v>9.4599999999999992E-6</v>
      </c>
      <c r="H32" s="8">
        <v>0</v>
      </c>
      <c r="I32" s="3">
        <f>(H32/$H$35)</f>
        <v>0</v>
      </c>
      <c r="J32">
        <v>0</v>
      </c>
      <c r="K32" s="1">
        <f>C32+J32</f>
        <v>0</v>
      </c>
      <c r="L32" s="1"/>
    </row>
    <row r="33" spans="1:13" ht="17" thickBot="1" x14ac:dyDescent="0.25">
      <c r="A33" t="s">
        <v>28</v>
      </c>
      <c r="B33" s="6">
        <v>0</v>
      </c>
      <c r="C33" s="1">
        <f t="shared" si="0"/>
        <v>0</v>
      </c>
      <c r="E33" t="s">
        <v>28</v>
      </c>
      <c r="F33" s="1">
        <v>5.3600000000000004E-7</v>
      </c>
      <c r="H33" s="9">
        <v>0</v>
      </c>
      <c r="I33" s="3">
        <f>(H33/$H$35)</f>
        <v>0</v>
      </c>
      <c r="J33">
        <v>0</v>
      </c>
      <c r="K33" s="1">
        <f>C33+J33</f>
        <v>0</v>
      </c>
      <c r="L33" s="1"/>
    </row>
    <row r="34" spans="1:13" x14ac:dyDescent="0.2">
      <c r="B34" s="1"/>
      <c r="C34" s="1"/>
      <c r="H34" t="s">
        <v>43</v>
      </c>
      <c r="K34" s="1"/>
      <c r="L34" s="1"/>
    </row>
    <row r="35" spans="1:13" x14ac:dyDescent="0.2">
      <c r="A35" t="s">
        <v>30</v>
      </c>
      <c r="B35" s="1">
        <v>0.13780000000000001</v>
      </c>
      <c r="C35" s="1">
        <f>SUM(C11:C33)</f>
        <v>2.2756519435752812E-2</v>
      </c>
      <c r="H35" s="1">
        <f>SUM(H11:H33)</f>
        <v>483896333333.33331</v>
      </c>
      <c r="I35" s="1">
        <f>SUM(I11:I33)</f>
        <v>1</v>
      </c>
      <c r="J35" s="2">
        <f>SUM(J11:J33)</f>
        <v>1.7121500000000001</v>
      </c>
      <c r="K35" s="2"/>
    </row>
    <row r="36" spans="1:13" x14ac:dyDescent="0.2">
      <c r="C36" s="1"/>
      <c r="H36" s="2"/>
      <c r="I36" s="1"/>
    </row>
    <row r="37" spans="1:13" x14ac:dyDescent="0.2">
      <c r="B37" s="1"/>
      <c r="C37" s="1"/>
      <c r="D37" s="1"/>
    </row>
    <row r="38" spans="1:13" ht="17" thickBot="1" x14ac:dyDescent="0.25">
      <c r="C38" t="s">
        <v>53</v>
      </c>
      <c r="D38" t="s">
        <v>0</v>
      </c>
      <c r="E38" t="s">
        <v>1</v>
      </c>
      <c r="F38" s="1" t="s">
        <v>2</v>
      </c>
      <c r="G38" t="s">
        <v>5</v>
      </c>
      <c r="H38" t="s">
        <v>3</v>
      </c>
      <c r="I38" t="s">
        <v>6</v>
      </c>
      <c r="J38" t="s">
        <v>7</v>
      </c>
      <c r="K38" t="s">
        <v>8</v>
      </c>
      <c r="L38" t="s">
        <v>9</v>
      </c>
      <c r="M38" t="s">
        <v>47</v>
      </c>
    </row>
    <row r="39" spans="1:13" ht="17" thickBot="1" x14ac:dyDescent="0.25">
      <c r="A39" s="18" t="s">
        <v>48</v>
      </c>
      <c r="B39" s="20"/>
      <c r="C39" s="12">
        <f>L4</f>
        <v>1.8805063291139235</v>
      </c>
      <c r="D39" s="13">
        <f>O11</f>
        <v>0.81092280719684651</v>
      </c>
      <c r="E39" s="13">
        <f>O12</f>
        <v>0.13819937023417603</v>
      </c>
      <c r="F39" s="13">
        <f>O13</f>
        <v>5.6013548441124685E-3</v>
      </c>
      <c r="G39" s="13">
        <f>O14</f>
        <v>1.9140717917432709E-4</v>
      </c>
      <c r="H39" s="13">
        <f>O16</f>
        <v>4.4769833555624299E-2</v>
      </c>
      <c r="I39" s="13">
        <f>O17</f>
        <v>1.5006775882010851E-4</v>
      </c>
      <c r="J39" s="13">
        <f>O18</f>
        <v>5.1759219457199697E-5</v>
      </c>
      <c r="K39" s="13">
        <f>O19</f>
        <v>4.9890451139817214E-7</v>
      </c>
      <c r="L39" s="13">
        <f>O20</f>
        <v>3.216546679615911E-7</v>
      </c>
      <c r="M39" s="14">
        <f>SUM(O22:O25)</f>
        <v>1.1257945260975769E-4</v>
      </c>
    </row>
    <row r="40" spans="1:13" x14ac:dyDescent="0.2">
      <c r="B40" s="1"/>
    </row>
  </sheetData>
  <mergeCells count="4">
    <mergeCell ref="B8:B9"/>
    <mergeCell ref="H8:H9"/>
    <mergeCell ref="A39:B39"/>
    <mergeCell ref="F8:F9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229kEV</vt:lpstr>
      <vt:lpstr>251keV</vt:lpstr>
      <vt:lpstr>636keV</vt:lpstr>
    </vt:vector>
  </TitlesOfParts>
  <Company>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Cox</dc:creator>
  <cp:lastModifiedBy>Microsoft Office User</cp:lastModifiedBy>
  <dcterms:created xsi:type="dcterms:W3CDTF">2015-06-29T10:29:31Z</dcterms:created>
  <dcterms:modified xsi:type="dcterms:W3CDTF">2020-01-30T12:29:20Z</dcterms:modified>
</cp:coreProperties>
</file>