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ley Sands\Amstrike Games\SimPancake3000\"/>
    </mc:Choice>
  </mc:AlternateContent>
  <xr:revisionPtr revIDLastSave="0" documentId="13_ncr:1_{C5296B1C-3203-4F67-9B7A-C308E85195EC}" xr6:coauthVersionLast="43" xr6:coauthVersionMax="43" xr10:uidLastSave="{00000000-0000-0000-0000-000000000000}"/>
  <bookViews>
    <workbookView xWindow="-120" yWindow="-120" windowWidth="29040" windowHeight="15840" activeTab="1" xr2:uid="{6732AF01-4E77-4178-A282-B4B033BA40EA}"/>
  </bookViews>
  <sheets>
    <sheet name="Summary" sheetId="1" r:id="rId1"/>
    <sheet name="Todo (Game Main)" sheetId="2" r:id="rId2"/>
    <sheet name="Todo (Arduin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D29" i="1"/>
  <c r="F29" i="1" s="1"/>
  <c r="C29" i="1"/>
  <c r="L28" i="1"/>
  <c r="G30" i="1"/>
  <c r="F30" i="1"/>
  <c r="F31" i="1"/>
  <c r="F32" i="1"/>
  <c r="F28" i="1"/>
  <c r="E30" i="1"/>
  <c r="E31" i="1"/>
  <c r="E32" i="1"/>
  <c r="E28" i="1"/>
  <c r="E29" i="1" l="1"/>
  <c r="G19" i="1"/>
  <c r="G18" i="1"/>
  <c r="G17" i="1"/>
  <c r="G16" i="1"/>
  <c r="G15" i="1"/>
  <c r="G14" i="1"/>
  <c r="G20" i="1"/>
  <c r="L30" i="1"/>
  <c r="H30" i="1"/>
  <c r="H31" i="1"/>
  <c r="H32" i="1"/>
  <c r="I29" i="1"/>
  <c r="J30" i="1" s="1"/>
  <c r="G31" i="1"/>
  <c r="L31" i="1" s="1"/>
  <c r="G32" i="1"/>
  <c r="L32" i="1" s="1"/>
  <c r="G29" i="1"/>
  <c r="G28" i="1"/>
  <c r="J31" i="1"/>
  <c r="J32" i="1"/>
  <c r="I28" i="1"/>
  <c r="M32" i="1"/>
  <c r="I32" i="1"/>
  <c r="I30" i="1"/>
  <c r="K30" i="1" s="1"/>
  <c r="M30" i="1"/>
  <c r="I31" i="1"/>
  <c r="M31" i="1"/>
  <c r="M29" i="1"/>
  <c r="C20" i="1"/>
  <c r="C19" i="1"/>
  <c r="C18" i="1"/>
  <c r="C17" i="1"/>
  <c r="C16" i="1"/>
  <c r="C15" i="1"/>
  <c r="C14" i="1"/>
  <c r="E5" i="1"/>
  <c r="C5" i="1"/>
  <c r="J29" i="1" l="1"/>
  <c r="H29" i="1"/>
  <c r="L29" i="1"/>
  <c r="K29" i="1"/>
  <c r="K28" i="1"/>
  <c r="H14" i="1"/>
  <c r="H15" i="1"/>
  <c r="H16" i="1"/>
  <c r="H17" i="1"/>
  <c r="H18" i="1"/>
  <c r="H19" i="1"/>
  <c r="C9" i="1"/>
  <c r="E9" i="1"/>
  <c r="K31" i="1"/>
  <c r="K32" i="1"/>
  <c r="M28" i="1"/>
  <c r="D18" i="1"/>
  <c r="D19" i="1"/>
  <c r="D16" i="1"/>
  <c r="D14" i="1"/>
  <c r="D17" i="1"/>
  <c r="D15" i="1"/>
  <c r="C6" i="1"/>
  <c r="G22" i="1" l="1"/>
  <c r="G21" i="1"/>
  <c r="H20" i="1"/>
  <c r="C22" i="1"/>
  <c r="G9" i="1"/>
  <c r="C10" i="1" s="1"/>
  <c r="C21" i="1"/>
  <c r="D20" i="1"/>
  <c r="I10" i="1" l="1"/>
  <c r="E10" i="1"/>
  <c r="G10" i="1" s="1"/>
  <c r="N32" i="1"/>
  <c r="O32" i="1" s="1"/>
  <c r="N31" i="1"/>
  <c r="O31" i="1" s="1"/>
  <c r="N30" i="1"/>
  <c r="O30" i="1" s="1"/>
  <c r="N29" i="1"/>
  <c r="O29" i="1" s="1"/>
  <c r="N28" i="1"/>
  <c r="O28" i="1" s="1"/>
</calcChain>
</file>

<file path=xl/sharedStrings.xml><?xml version="1.0" encoding="utf-8"?>
<sst xmlns="http://schemas.openxmlformats.org/spreadsheetml/2006/main" count="142" uniqueCount="81">
  <si>
    <t>Project Sheet - Summary</t>
  </si>
  <si>
    <t>Project Name</t>
  </si>
  <si>
    <t>Project Type</t>
  </si>
  <si>
    <t>Start Date</t>
  </si>
  <si>
    <t>Target end date</t>
  </si>
  <si>
    <t>Days To go</t>
  </si>
  <si>
    <r>
      <t xml:space="preserve">Project Length </t>
    </r>
    <r>
      <rPr>
        <sz val="9"/>
        <color theme="1"/>
        <rFont val="Calibri"/>
        <family val="2"/>
        <scheme val="minor"/>
      </rPr>
      <t>(days)</t>
    </r>
  </si>
  <si>
    <t>That's</t>
  </si>
  <si>
    <t>Of your fucking time used</t>
  </si>
  <si>
    <t>Progress (All)</t>
  </si>
  <si>
    <t>Compleat</t>
  </si>
  <si>
    <t>Incompleat</t>
  </si>
  <si>
    <t>Total Jobs</t>
  </si>
  <si>
    <t>Work in Progress</t>
  </si>
  <si>
    <t>%</t>
  </si>
  <si>
    <t>Peak %</t>
  </si>
  <si>
    <t>Todo</t>
  </si>
  <si>
    <t>Task / Todo</t>
  </si>
  <si>
    <t>Not Stated</t>
  </si>
  <si>
    <t>WIP</t>
  </si>
  <si>
    <t>Testing</t>
  </si>
  <si>
    <t>Removed</t>
  </si>
  <si>
    <t>Fixed</t>
  </si>
  <si>
    <t>Total</t>
  </si>
  <si>
    <t>Incompleat Task</t>
  </si>
  <si>
    <t>Compleat Task</t>
  </si>
  <si>
    <t>ID</t>
  </si>
  <si>
    <t>Task Name</t>
  </si>
  <si>
    <t>Task Details</t>
  </si>
  <si>
    <t>Status</t>
  </si>
  <si>
    <t>Group</t>
  </si>
  <si>
    <t>Sub Group</t>
  </si>
  <si>
    <t>-</t>
  </si>
  <si>
    <t>Project Sheet - Todo</t>
  </si>
  <si>
    <t>Notes</t>
  </si>
  <si>
    <t>Progress Log</t>
  </si>
  <si>
    <t>Task Stats</t>
  </si>
  <si>
    <t>Even move fucking task stats</t>
  </si>
  <si>
    <t xml:space="preserve">Task </t>
  </si>
  <si>
    <t>Task Compleat</t>
  </si>
  <si>
    <t>Completed / Add  ratio</t>
  </si>
  <si>
    <t>Avg tasks added Per day</t>
  </si>
  <si>
    <t>Avg Tasks Comp per day</t>
  </si>
  <si>
    <t>Actual % 
to now</t>
  </si>
  <si>
    <t>#</t>
  </si>
  <si>
    <t>Date</t>
  </si>
  <si>
    <t>Task Count</t>
  </si>
  <si>
    <t>Incompleat tast</t>
  </si>
  <si>
    <t>SimPancake 3000</t>
  </si>
  <si>
    <t>Alt-Ctrl &amp; Video Game</t>
  </si>
  <si>
    <t>Add Pan</t>
  </si>
  <si>
    <t>Add Pancakes</t>
  </si>
  <si>
    <t>Add Jug</t>
  </si>
  <si>
    <t>MVP</t>
  </si>
  <si>
    <t>Add Color sencer to detect which pan we are pouring batter into</t>
  </si>
  <si>
    <t>Add Wireless commication for jug and whisk</t>
  </si>
  <si>
    <t>Add input Handler</t>
  </si>
  <si>
    <t>this should deal with both mouse/keyboard inputs and serial</t>
  </si>
  <si>
    <t>Add Level Controller</t>
  </si>
  <si>
    <t>Add Game Manager</t>
  </si>
  <si>
    <t>Add Level Manager</t>
  </si>
  <si>
    <t>Add Static Game class</t>
  </si>
  <si>
    <t>Add Save/Load</t>
  </si>
  <si>
    <t>Add High Score</t>
  </si>
  <si>
    <t>Add Fire Alarm</t>
  </si>
  <si>
    <t>Add Nob Hobs</t>
  </si>
  <si>
    <t>Add Pan detect hobs</t>
  </si>
  <si>
    <t>Main Comp</t>
  </si>
  <si>
    <t>Online</t>
  </si>
  <si>
    <t>We could use the mosue to controle the things if there is no serial</t>
  </si>
  <si>
    <t>Add Fire</t>
  </si>
  <si>
    <t>Add Batter</t>
  </si>
  <si>
    <t>Sand and pollish cabnit</t>
  </si>
  <si>
    <t>C</t>
  </si>
  <si>
    <t>Add Hob Fire</t>
  </si>
  <si>
    <t>Update to unity</t>
  </si>
  <si>
    <t>Actual % in Week</t>
  </si>
  <si>
    <t>Try ulrasound for jug position</t>
  </si>
  <si>
    <t>try IR for just position</t>
  </si>
  <si>
    <t>Replace MPU</t>
  </si>
  <si>
    <t>Replace Jug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</si>
</sst>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D9D9D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rgb="FFD9D9D9"/>
      <name val="Calibri"/>
      <family val="2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2" fillId="2" borderId="4" xfId="0" applyFont="1" applyFill="1" applyBorder="1" applyAlignment="1">
      <alignment vertical="center"/>
    </xf>
    <xf numFmtId="14" fontId="0" fillId="3" borderId="0" xfId="0" applyNumberForma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2" fillId="2" borderId="6" xfId="0" applyFont="1" applyFill="1" applyBorder="1"/>
    <xf numFmtId="164" fontId="0" fillId="3" borderId="7" xfId="0" applyNumberFormat="1" applyFill="1" applyBorder="1"/>
    <xf numFmtId="0" fontId="2" fillId="2" borderId="7" xfId="0" applyFont="1" applyFill="1" applyBorder="1"/>
    <xf numFmtId="0" fontId="0" fillId="3" borderId="8" xfId="0" applyFill="1" applyBorder="1"/>
    <xf numFmtId="1" fontId="0" fillId="0" borderId="0" xfId="0" applyNumberFormat="1"/>
    <xf numFmtId="0" fontId="6" fillId="4" borderId="0" xfId="0" applyFont="1" applyFill="1" applyAlignment="1">
      <alignment horizontal="right" vertical="center"/>
    </xf>
    <xf numFmtId="9" fontId="7" fillId="4" borderId="0" xfId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3" fillId="5" borderId="0" xfId="0" applyFont="1" applyFill="1"/>
    <xf numFmtId="0" fontId="3" fillId="6" borderId="0" xfId="0" applyFont="1" applyFill="1"/>
    <xf numFmtId="165" fontId="0" fillId="3" borderId="0" xfId="1" applyNumberFormat="1" applyFont="1" applyFill="1"/>
    <xf numFmtId="9" fontId="0" fillId="3" borderId="0" xfId="1" applyFont="1" applyFill="1"/>
    <xf numFmtId="9" fontId="0" fillId="3" borderId="0" xfId="0" applyNumberFormat="1" applyFill="1"/>
    <xf numFmtId="165" fontId="3" fillId="6" borderId="0" xfId="1" applyNumberFormat="1" applyFont="1" applyFill="1"/>
    <xf numFmtId="0" fontId="0" fillId="0" borderId="0" xfId="0" applyFill="1"/>
    <xf numFmtId="0" fontId="0" fillId="2" borderId="13" xfId="0" applyFill="1" applyBorder="1"/>
    <xf numFmtId="0" fontId="0" fillId="3" borderId="0" xfId="0" applyFill="1" applyBorder="1"/>
    <xf numFmtId="9" fontId="8" fillId="6" borderId="14" xfId="1" applyFont="1" applyFill="1" applyBorder="1"/>
    <xf numFmtId="9" fontId="8" fillId="6" borderId="14" xfId="1" applyNumberFormat="1" applyFont="1" applyFill="1" applyBorder="1"/>
    <xf numFmtId="0" fontId="3" fillId="7" borderId="13" xfId="0" applyFont="1" applyFill="1" applyBorder="1"/>
    <xf numFmtId="0" fontId="3" fillId="7" borderId="0" xfId="0" applyFont="1" applyFill="1" applyBorder="1"/>
    <xf numFmtId="9" fontId="3" fillId="7" borderId="15" xfId="1" applyFont="1" applyFill="1" applyBorder="1"/>
    <xf numFmtId="9" fontId="0" fillId="3" borderId="14" xfId="0" applyNumberFormat="1" applyFill="1" applyBorder="1"/>
    <xf numFmtId="0" fontId="0" fillId="2" borderId="16" xfId="0" applyFill="1" applyBorder="1"/>
    <xf numFmtId="10" fontId="0" fillId="3" borderId="15" xfId="1" applyNumberFormat="1" applyFont="1" applyFill="1" applyBorder="1"/>
    <xf numFmtId="0" fontId="4" fillId="0" borderId="0" xfId="0" applyFont="1" applyAlignment="1"/>
    <xf numFmtId="0" fontId="9" fillId="8" borderId="4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0" fontId="12" fillId="9" borderId="4" xfId="0" applyFont="1" applyFill="1" applyBorder="1"/>
    <xf numFmtId="0" fontId="12" fillId="9" borderId="0" xfId="0" applyFont="1" applyFill="1" applyBorder="1"/>
    <xf numFmtId="0" fontId="13" fillId="10" borderId="4" xfId="0" applyFont="1" applyFill="1" applyBorder="1"/>
    <xf numFmtId="14" fontId="13" fillId="11" borderId="0" xfId="0" applyNumberFormat="1" applyFont="1" applyFill="1" applyBorder="1"/>
    <xf numFmtId="0" fontId="13" fillId="10" borderId="0" xfId="0" applyFont="1" applyFill="1" applyBorder="1"/>
    <xf numFmtId="0" fontId="13" fillId="11" borderId="0" xfId="0" applyFont="1" applyFill="1" applyBorder="1"/>
    <xf numFmtId="10" fontId="14" fillId="12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13" fillId="0" borderId="0" xfId="1" applyNumberFormat="1" applyFont="1" applyFill="1" applyBorder="1"/>
    <xf numFmtId="9" fontId="13" fillId="0" borderId="0" xfId="1" applyFont="1" applyFill="1" applyBorder="1"/>
    <xf numFmtId="166" fontId="13" fillId="0" borderId="0" xfId="0" applyNumberFormat="1" applyFont="1" applyFill="1" applyBorder="1"/>
    <xf numFmtId="2" fontId="13" fillId="0" borderId="4" xfId="0" applyNumberFormat="1" applyFont="1" applyFill="1" applyBorder="1"/>
    <xf numFmtId="2" fontId="13" fillId="0" borderId="0" xfId="0" applyNumberFormat="1" applyFont="1" applyFill="1" applyBorder="1"/>
    <xf numFmtId="10" fontId="13" fillId="0" borderId="5" xfId="1" applyNumberFormat="1" applyFont="1" applyFill="1" applyBorder="1"/>
    <xf numFmtId="0" fontId="13" fillId="10" borderId="6" xfId="0" applyFont="1" applyFill="1" applyBorder="1"/>
    <xf numFmtId="14" fontId="13" fillId="11" borderId="7" xfId="0" applyNumberFormat="1" applyFont="1" applyFill="1" applyBorder="1"/>
    <xf numFmtId="0" fontId="13" fillId="10" borderId="7" xfId="0" applyFont="1" applyFill="1" applyBorder="1"/>
    <xf numFmtId="0" fontId="13" fillId="11" borderId="7" xfId="0" applyFont="1" applyFill="1" applyBorder="1"/>
    <xf numFmtId="10" fontId="14" fillId="12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7" xfId="1" applyNumberFormat="1" applyFont="1" applyFill="1" applyBorder="1"/>
    <xf numFmtId="9" fontId="13" fillId="0" borderId="7" xfId="1" applyFont="1" applyFill="1" applyBorder="1"/>
    <xf numFmtId="166" fontId="13" fillId="0" borderId="7" xfId="0" applyNumberFormat="1" applyFont="1" applyFill="1" applyBorder="1"/>
    <xf numFmtId="2" fontId="13" fillId="0" borderId="6" xfId="0" applyNumberFormat="1" applyFont="1" applyFill="1" applyBorder="1"/>
    <xf numFmtId="2" fontId="13" fillId="0" borderId="7" xfId="0" applyNumberFormat="1" applyFont="1" applyFill="1" applyBorder="1"/>
    <xf numFmtId="10" fontId="13" fillId="0" borderId="8" xfId="1" applyNumberFormat="1" applyFont="1" applyFill="1" applyBorder="1"/>
    <xf numFmtId="0" fontId="11" fillId="8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wrapText="1"/>
    </xf>
    <xf numFmtId="10" fontId="13" fillId="0" borderId="18" xfId="1" applyNumberFormat="1" applyFont="1" applyFill="1" applyBorder="1"/>
    <xf numFmtId="10" fontId="13" fillId="0" borderId="19" xfId="1" applyNumberFormat="1" applyFont="1" applyFill="1" applyBorder="1"/>
    <xf numFmtId="22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15" fillId="0" borderId="0" xfId="0" applyFont="1" applyAlignment="1"/>
    <xf numFmtId="0" fontId="16" fillId="0" borderId="0" xfId="0" applyFont="1"/>
    <xf numFmtId="0" fontId="16" fillId="0" borderId="0" xfId="0" applyFont="1" applyAlignment="1">
      <alignment wrapText="1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D132A-8E44-48F1-BBB2-2C53A683D787}" name="Main" displayName="Main" ref="A3:G50" totalsRowShown="0" headerRowDxfId="17" dataDxfId="16">
  <autoFilter ref="A3:G50" xr:uid="{041E981F-6BC0-4FDE-ACBA-E530F1EEC1B5}"/>
  <tableColumns count="7">
    <tableColumn id="1" xr3:uid="{824F3C5E-1D9A-43A1-B8C9-BD326514D302}" name="ID" dataDxfId="15"/>
    <tableColumn id="2" xr3:uid="{1150AD6D-6BBD-4CBF-9E9A-9902A96F9F82}" name="Task Name" dataDxfId="14"/>
    <tableColumn id="3" xr3:uid="{F083697A-B89D-45BD-9721-20A038AAB4B0}" name="Task Details" dataDxfId="13"/>
    <tableColumn id="4" xr3:uid="{85C72231-B520-4C6B-9B33-80C7B98FAEAF}" name="Status" dataDxfId="12"/>
    <tableColumn id="5" xr3:uid="{4B87CB35-1B38-4C75-BBE3-CA245029C4B8}" name="Group" dataDxfId="11"/>
    <tableColumn id="6" xr3:uid="{B40BFB71-0609-470A-9EAD-D610C0B87C75}" name="Sub Group" dataDxfId="10"/>
    <tableColumn id="7" xr3:uid="{23817CE4-D3E3-4F39-ABA0-28388712A836}" name="Notes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64319-97C2-48A4-B74F-713E907C5D25}" name="Arduino" displayName="Arduino" ref="A3:G50" totalsRowShown="0" headerRowDxfId="8" dataDxfId="7">
  <autoFilter ref="A3:G50" xr:uid="{041E981F-6BC0-4FDE-ACBA-E530F1EEC1B5}"/>
  <tableColumns count="7">
    <tableColumn id="1" xr3:uid="{12C5545D-8B1E-4FB2-8748-F7DBD896D325}" name="ID" dataDxfId="6"/>
    <tableColumn id="2" xr3:uid="{8D4C031C-DE34-4573-B782-3D586DEEE833}" name="Task Name" dataDxfId="5"/>
    <tableColumn id="3" xr3:uid="{A2A6B64D-29D1-48FF-A65C-BA0EBD121B5B}" name="Task Details" dataDxfId="4"/>
    <tableColumn id="4" xr3:uid="{45A6DF31-36F1-4C08-B878-330C15541E2C}" name="Status" dataDxfId="3"/>
    <tableColumn id="5" xr3:uid="{E20DE365-0A63-46A6-B55D-5E36FCC83D00}" name="Group" dataDxfId="2"/>
    <tableColumn id="6" xr3:uid="{A90C5265-ADB6-421D-9C00-5E9716201C56}" name="Sub Group" dataDxfId="1"/>
    <tableColumn id="7" xr3:uid="{92972826-2FDE-4271-B1AE-3D18F97AB66D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3D6D-C9A3-4C64-B0D0-8C03B84E3440}">
  <dimension ref="A1:S40"/>
  <sheetViews>
    <sheetView workbookViewId="0">
      <selection activeCell="K15" sqref="K15"/>
    </sheetView>
  </sheetViews>
  <sheetFormatPr defaultRowHeight="15" x14ac:dyDescent="0.25"/>
  <cols>
    <col min="1" max="1" width="4.28515625" customWidth="1"/>
    <col min="2" max="2" width="15.42578125" bestFit="1" customWidth="1"/>
    <col min="3" max="3" width="16.140625" bestFit="1" customWidth="1"/>
    <col min="4" max="4" width="19.140625" customWidth="1"/>
    <col min="5" max="5" width="12" bestFit="1" customWidth="1"/>
    <col min="6" max="7" width="15.42578125" customWidth="1"/>
    <col min="8" max="8" width="16" bestFit="1" customWidth="1"/>
    <col min="9" max="9" width="11.7109375" customWidth="1"/>
    <col min="10" max="18" width="9.140625" customWidth="1"/>
    <col min="19" max="19" width="15.85546875" bestFit="1" customWidth="1"/>
  </cols>
  <sheetData>
    <row r="1" spans="1:19" ht="23.25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.75" thickBot="1" x14ac:dyDescent="0.3"/>
    <row r="3" spans="1:19" ht="30" x14ac:dyDescent="0.25">
      <c r="B3" s="68" t="s">
        <v>1</v>
      </c>
      <c r="C3" s="69" t="s">
        <v>48</v>
      </c>
      <c r="D3" s="70" t="s">
        <v>2</v>
      </c>
      <c r="E3" s="71" t="s">
        <v>49</v>
      </c>
      <c r="H3" s="1"/>
    </row>
    <row r="4" spans="1:19" x14ac:dyDescent="0.25">
      <c r="B4" s="2" t="s">
        <v>3</v>
      </c>
      <c r="C4" s="3">
        <v>43600</v>
      </c>
      <c r="D4" s="4" t="s">
        <v>4</v>
      </c>
      <c r="E4" s="5">
        <v>43631</v>
      </c>
    </row>
    <row r="5" spans="1:19" ht="15.75" thickBot="1" x14ac:dyDescent="0.3">
      <c r="B5" s="6" t="s">
        <v>5</v>
      </c>
      <c r="C5" s="7">
        <f ca="1">_xlfn.DAYS(E4,NOW())</f>
        <v>22</v>
      </c>
      <c r="D5" s="8" t="s">
        <v>6</v>
      </c>
      <c r="E5" s="9">
        <f>_xlfn.DAYS(E4,C4)</f>
        <v>31</v>
      </c>
      <c r="G5" s="10"/>
    </row>
    <row r="6" spans="1:19" ht="18.75" x14ac:dyDescent="0.25">
      <c r="B6" s="11" t="s">
        <v>7</v>
      </c>
      <c r="C6" s="12">
        <f ca="1">1-IF(E5&lt;&gt;0,(C5/E5),0)</f>
        <v>0.29032258064516125</v>
      </c>
      <c r="D6" s="89" t="s">
        <v>8</v>
      </c>
      <c r="E6" s="89"/>
    </row>
    <row r="8" spans="1:19" ht="18.75" x14ac:dyDescent="0.3">
      <c r="B8" s="90" t="s">
        <v>9</v>
      </c>
      <c r="C8" s="90"/>
      <c r="D8" s="90"/>
      <c r="E8" s="90"/>
      <c r="F8" s="90"/>
      <c r="G8" s="90"/>
      <c r="H8" s="90"/>
      <c r="I8" s="90"/>
    </row>
    <row r="9" spans="1:19" x14ac:dyDescent="0.25">
      <c r="B9" s="13" t="s">
        <v>10</v>
      </c>
      <c r="C9" s="14">
        <f>C17+C18+C19+G17+G18+G19</f>
        <v>10</v>
      </c>
      <c r="D9" s="13" t="s">
        <v>11</v>
      </c>
      <c r="E9" s="14">
        <f>C14+C15+G14+G15+C16+G16</f>
        <v>14</v>
      </c>
      <c r="F9" s="15" t="s">
        <v>12</v>
      </c>
      <c r="G9" s="14">
        <f>C9+E9</f>
        <v>24</v>
      </c>
      <c r="H9" s="16" t="s">
        <v>13</v>
      </c>
      <c r="I9" s="17">
        <f>C15+G15</f>
        <v>0</v>
      </c>
    </row>
    <row r="10" spans="1:19" x14ac:dyDescent="0.25">
      <c r="B10" s="13" t="s">
        <v>14</v>
      </c>
      <c r="C10" s="18">
        <f>C9/G9</f>
        <v>0.41666666666666669</v>
      </c>
      <c r="D10" s="13" t="s">
        <v>14</v>
      </c>
      <c r="E10" s="19">
        <f>E9/G9</f>
        <v>0.58333333333333337</v>
      </c>
      <c r="F10" s="13" t="s">
        <v>14</v>
      </c>
      <c r="G10" s="20">
        <f>E10+C10</f>
        <v>1</v>
      </c>
      <c r="H10" s="16" t="s">
        <v>14</v>
      </c>
      <c r="I10" s="21">
        <f>I9/G9</f>
        <v>0</v>
      </c>
    </row>
    <row r="11" spans="1:19" x14ac:dyDescent="0.25">
      <c r="B11" t="s">
        <v>15</v>
      </c>
      <c r="C11" s="18">
        <v>0.41666666666666702</v>
      </c>
    </row>
    <row r="12" spans="1:19" ht="15.75" thickBot="1" x14ac:dyDescent="0.3">
      <c r="B12" s="91" t="s">
        <v>16</v>
      </c>
      <c r="C12" s="91"/>
      <c r="D12" s="91"/>
      <c r="F12" s="92"/>
      <c r="G12" s="92"/>
      <c r="H12" s="92"/>
    </row>
    <row r="13" spans="1:19" ht="15.75" thickTop="1" x14ac:dyDescent="0.25">
      <c r="B13" s="75" t="s">
        <v>17</v>
      </c>
      <c r="C13" s="76"/>
      <c r="D13" s="77"/>
      <c r="E13" s="22"/>
      <c r="F13" s="75" t="s">
        <v>17</v>
      </c>
      <c r="G13" s="76"/>
      <c r="H13" s="77"/>
    </row>
    <row r="14" spans="1:19" x14ac:dyDescent="0.25">
      <c r="B14" s="23" t="s">
        <v>18</v>
      </c>
      <c r="C14" s="24">
        <f>COUNTIF(Main[Status], "-")</f>
        <v>10</v>
      </c>
      <c r="D14" s="25">
        <f>C14/C20</f>
        <v>0.625</v>
      </c>
      <c r="E14" s="22"/>
      <c r="F14" s="23" t="s">
        <v>18</v>
      </c>
      <c r="G14" s="24">
        <f>COUNTIF(Arduino[Status], "-")</f>
        <v>4</v>
      </c>
      <c r="H14" s="25">
        <f>G14/G20</f>
        <v>0.25</v>
      </c>
    </row>
    <row r="15" spans="1:19" x14ac:dyDescent="0.25">
      <c r="B15" s="23" t="s">
        <v>19</v>
      </c>
      <c r="C15" s="24">
        <f>COUNTIF(Main[Status], "wip")</f>
        <v>0</v>
      </c>
      <c r="D15" s="25">
        <f>C15/C20</f>
        <v>0</v>
      </c>
      <c r="E15" s="22"/>
      <c r="F15" s="23" t="s">
        <v>19</v>
      </c>
      <c r="G15" s="24">
        <f>COUNTIF(Arduino[Status], "wip")</f>
        <v>0</v>
      </c>
      <c r="H15" s="25">
        <f>G15/G20</f>
        <v>0</v>
      </c>
    </row>
    <row r="16" spans="1:19" x14ac:dyDescent="0.25">
      <c r="B16" s="23" t="s">
        <v>20</v>
      </c>
      <c r="C16" s="24">
        <f>COUNTIF(Main[Status], "testing")</f>
        <v>0</v>
      </c>
      <c r="D16" s="25">
        <f>C16/C20</f>
        <v>0</v>
      </c>
      <c r="E16" s="22"/>
      <c r="F16" s="23" t="s">
        <v>20</v>
      </c>
      <c r="G16" s="24">
        <f>COUNTIF(Arduino[Status], "testing")</f>
        <v>0</v>
      </c>
      <c r="H16" s="25">
        <f>G16/G20</f>
        <v>0</v>
      </c>
    </row>
    <row r="17" spans="1:19" x14ac:dyDescent="0.25">
      <c r="B17" s="23" t="s">
        <v>10</v>
      </c>
      <c r="C17" s="24">
        <f>COUNTIF(Main[Status], "c")</f>
        <v>6</v>
      </c>
      <c r="D17" s="25">
        <f>C17/C20</f>
        <v>0.375</v>
      </c>
      <c r="E17" s="22"/>
      <c r="F17" s="23" t="s">
        <v>10</v>
      </c>
      <c r="G17" s="24">
        <f>COUNTIF(Arduino[Status], "c")</f>
        <v>4</v>
      </c>
      <c r="H17" s="25">
        <f>G17/G20</f>
        <v>0.25</v>
      </c>
    </row>
    <row r="18" spans="1:19" x14ac:dyDescent="0.25">
      <c r="B18" s="23" t="s">
        <v>21</v>
      </c>
      <c r="C18" s="24">
        <f>COUNTIF(Main[Status], "removed")</f>
        <v>0</v>
      </c>
      <c r="D18" s="26">
        <f>C18/C20</f>
        <v>0</v>
      </c>
      <c r="E18" s="22"/>
      <c r="F18" s="23" t="s">
        <v>21</v>
      </c>
      <c r="G18" s="24">
        <f>COUNTIF(Arduino[Status], "removed")</f>
        <v>0</v>
      </c>
      <c r="H18" s="26">
        <f>G18/G20</f>
        <v>0</v>
      </c>
    </row>
    <row r="19" spans="1:19" x14ac:dyDescent="0.25">
      <c r="B19" s="23" t="s">
        <v>22</v>
      </c>
      <c r="C19" s="24">
        <f>COUNTIF(Main[Status], "fixed")</f>
        <v>0</v>
      </c>
      <c r="D19" s="26">
        <f>C19/C20</f>
        <v>0</v>
      </c>
      <c r="E19" s="22"/>
      <c r="F19" s="23" t="s">
        <v>22</v>
      </c>
      <c r="G19" s="24">
        <f>COUNTIF(Arduino[Status], "fixed")</f>
        <v>0</v>
      </c>
      <c r="H19" s="26">
        <f>G19/G20</f>
        <v>0</v>
      </c>
    </row>
    <row r="20" spans="1:19" ht="15.75" thickBot="1" x14ac:dyDescent="0.3">
      <c r="B20" s="27" t="s">
        <v>23</v>
      </c>
      <c r="C20" s="28">
        <f>COUNTA(Main[Status])</f>
        <v>16</v>
      </c>
      <c r="D20" s="29">
        <f>SUM(D14:D19)</f>
        <v>1</v>
      </c>
      <c r="E20" s="22"/>
      <c r="F20" s="27" t="s">
        <v>23</v>
      </c>
      <c r="G20" s="28">
        <f>COUNTA(Main[Status])</f>
        <v>16</v>
      </c>
      <c r="H20" s="29">
        <f>SUM(H14:H19)</f>
        <v>0.5</v>
      </c>
    </row>
    <row r="21" spans="1:19" ht="15.75" thickTop="1" x14ac:dyDescent="0.25">
      <c r="B21" s="23" t="s">
        <v>24</v>
      </c>
      <c r="C21" s="30">
        <f>D14+D15+D16</f>
        <v>0.625</v>
      </c>
      <c r="F21" s="23" t="s">
        <v>24</v>
      </c>
      <c r="G21" s="30">
        <f>H14+H15+H16</f>
        <v>0.25</v>
      </c>
      <c r="S21" s="67"/>
    </row>
    <row r="22" spans="1:19" ht="15.75" thickBot="1" x14ac:dyDescent="0.3">
      <c r="B22" s="31" t="s">
        <v>25</v>
      </c>
      <c r="C22" s="32">
        <f>D17+D18+D19</f>
        <v>0.375</v>
      </c>
      <c r="F22" s="31" t="s">
        <v>25</v>
      </c>
      <c r="G22" s="32">
        <f>H17+H18+H19</f>
        <v>0.25</v>
      </c>
    </row>
    <row r="23" spans="1:19" ht="15.75" thickTop="1" x14ac:dyDescent="0.25"/>
    <row r="24" spans="1:19" ht="15.75" thickBot="1" x14ac:dyDescent="0.3"/>
    <row r="25" spans="1:19" ht="18.75" x14ac:dyDescent="0.3">
      <c r="A25" s="79" t="s">
        <v>35</v>
      </c>
      <c r="B25" s="80"/>
      <c r="C25" s="80"/>
      <c r="D25" s="80"/>
      <c r="E25" s="80"/>
      <c r="F25" s="80"/>
      <c r="G25" s="81" t="s">
        <v>36</v>
      </c>
      <c r="H25" s="81"/>
      <c r="I25" s="81"/>
      <c r="J25" s="81"/>
      <c r="K25" s="81"/>
      <c r="L25" s="82" t="s">
        <v>37</v>
      </c>
      <c r="M25" s="83"/>
      <c r="N25" s="84"/>
      <c r="O25" s="63"/>
    </row>
    <row r="26" spans="1:19" ht="18.75" x14ac:dyDescent="0.3">
      <c r="A26" s="34"/>
      <c r="B26" s="35"/>
      <c r="C26" s="35"/>
      <c r="D26" s="35"/>
      <c r="E26" s="35"/>
      <c r="F26" s="35"/>
      <c r="G26" s="85" t="s">
        <v>38</v>
      </c>
      <c r="H26" s="85" t="s">
        <v>14</v>
      </c>
      <c r="I26" s="85" t="s">
        <v>39</v>
      </c>
      <c r="J26" s="85" t="s">
        <v>14</v>
      </c>
      <c r="K26" s="78" t="s">
        <v>40</v>
      </c>
      <c r="L26" s="86" t="s">
        <v>41</v>
      </c>
      <c r="M26" s="87" t="s">
        <v>42</v>
      </c>
      <c r="N26" s="78" t="s">
        <v>43</v>
      </c>
      <c r="O26" s="64"/>
    </row>
    <row r="27" spans="1:19" ht="24.75" x14ac:dyDescent="0.25">
      <c r="A27" s="37" t="s">
        <v>44</v>
      </c>
      <c r="B27" s="38" t="s">
        <v>45</v>
      </c>
      <c r="C27" s="38" t="s">
        <v>46</v>
      </c>
      <c r="D27" s="38" t="s">
        <v>39</v>
      </c>
      <c r="E27" s="36" t="s">
        <v>47</v>
      </c>
      <c r="F27" s="38" t="s">
        <v>14</v>
      </c>
      <c r="G27" s="85"/>
      <c r="H27" s="85"/>
      <c r="I27" s="85"/>
      <c r="J27" s="85"/>
      <c r="K27" s="78"/>
      <c r="L27" s="86"/>
      <c r="M27" s="87"/>
      <c r="N27" s="78"/>
      <c r="O27" s="64" t="s">
        <v>76</v>
      </c>
    </row>
    <row r="28" spans="1:19" x14ac:dyDescent="0.25">
      <c r="A28" s="39">
        <v>0</v>
      </c>
      <c r="B28" s="40">
        <v>43605</v>
      </c>
      <c r="C28" s="41">
        <v>20</v>
      </c>
      <c r="D28" s="42">
        <v>7</v>
      </c>
      <c r="E28" s="42">
        <f>C28-D28</f>
        <v>13</v>
      </c>
      <c r="F28" s="43">
        <f>D28/C28</f>
        <v>0.35</v>
      </c>
      <c r="G28" s="44">
        <f>C28</f>
        <v>20</v>
      </c>
      <c r="H28" s="45">
        <v>0</v>
      </c>
      <c r="I28" s="44">
        <f>D28</f>
        <v>7</v>
      </c>
      <c r="J28" s="46">
        <v>0</v>
      </c>
      <c r="K28" s="47">
        <f>I28/G28</f>
        <v>0.35</v>
      </c>
      <c r="L28" s="48">
        <f ca="1">IF(NOW()&lt;B28, G28/_xlfn.DAYS(NOW(),C4), G28/_xlfn.DAYS(B28,C4))</f>
        <v>4</v>
      </c>
      <c r="M28" s="49">
        <f ca="1">IF(NOW()&lt;B28, I28/_xlfn.DAYS(NOW(),C4), I28/_xlfn.DAYS(B28,C4))</f>
        <v>1.4</v>
      </c>
      <c r="N28" s="50">
        <f>D28/G9</f>
        <v>0.29166666666666669</v>
      </c>
      <c r="O28" s="65">
        <f>N28</f>
        <v>0.29166666666666669</v>
      </c>
    </row>
    <row r="29" spans="1:19" x14ac:dyDescent="0.25">
      <c r="A29" s="39">
        <v>1</v>
      </c>
      <c r="B29" s="40">
        <v>43612</v>
      </c>
      <c r="C29" s="41">
        <f>G9</f>
        <v>24</v>
      </c>
      <c r="D29" s="42">
        <f>C9</f>
        <v>10</v>
      </c>
      <c r="E29" s="42">
        <f t="shared" ref="E29:E32" si="0">C29-D29</f>
        <v>14</v>
      </c>
      <c r="F29" s="43">
        <f t="shared" ref="F29:F32" si="1">D29/C29</f>
        <v>0.41666666666666669</v>
      </c>
      <c r="G29" s="44">
        <f>C29-C28</f>
        <v>4</v>
      </c>
      <c r="H29" s="45">
        <f>(G29-G28)/G28</f>
        <v>-0.8</v>
      </c>
      <c r="I29" s="44">
        <f>D29-D28</f>
        <v>3</v>
      </c>
      <c r="J29" s="46">
        <f>(I29-I28)/I28</f>
        <v>-0.5714285714285714</v>
      </c>
      <c r="K29" s="47">
        <f t="shared" ref="K29" si="2">I29/G29</f>
        <v>0.75</v>
      </c>
      <c r="L29" s="48">
        <f ca="1">IF(NOW()&lt;B29, G29/_xlfn.DAYS(NOW(),B28), G29/_xlfn.DAYS(B29,B28))</f>
        <v>1</v>
      </c>
      <c r="M29" s="49">
        <f ca="1">IF(NOW()&lt;B29, I29/_xlfn.DAYS(NOW(),B28), I29/_xlfn.DAYS(B29,B28))</f>
        <v>0.75</v>
      </c>
      <c r="N29" s="50">
        <f>D29/G9</f>
        <v>0.41666666666666669</v>
      </c>
      <c r="O29" s="65">
        <f>N29</f>
        <v>0.41666666666666669</v>
      </c>
    </row>
    <row r="30" spans="1:19" x14ac:dyDescent="0.25">
      <c r="A30" s="39">
        <v>2</v>
      </c>
      <c r="B30" s="40">
        <v>43619</v>
      </c>
      <c r="C30" s="41">
        <v>0</v>
      </c>
      <c r="D30" s="42">
        <v>0</v>
      </c>
      <c r="E30" s="42">
        <f t="shared" si="0"/>
        <v>0</v>
      </c>
      <c r="F30" s="43" t="e">
        <f t="shared" si="1"/>
        <v>#DIV/0!</v>
      </c>
      <c r="G30" s="44">
        <f>C30-C29</f>
        <v>-24</v>
      </c>
      <c r="H30" s="45">
        <f t="shared" ref="H30:H32" si="3">(G30-G29)/G29</f>
        <v>-7</v>
      </c>
      <c r="I30" s="44">
        <f t="shared" ref="I30:I31" si="4">D30-0</f>
        <v>0</v>
      </c>
      <c r="J30" s="46">
        <f t="shared" ref="J30:J32" si="5">(I30-I29)/I29</f>
        <v>-1</v>
      </c>
      <c r="K30" s="47">
        <f t="shared" ref="K30:K31" si="6">I30/G30</f>
        <v>0</v>
      </c>
      <c r="L30" s="48">
        <f ca="1">IF(NOW()&lt;B30, G30/_xlfn.DAYS(NOW(),B29), G30/_xlfn.DAYS(B30,B29))</f>
        <v>8</v>
      </c>
      <c r="M30" s="49">
        <f t="shared" ref="M30:M31" ca="1" si="7">IF(NOW()&lt;B30, I30/_xlfn.DAYS(NOW(),B29), I30/_xlfn.DAYS(B30,B29))</f>
        <v>0</v>
      </c>
      <c r="N30" s="50">
        <f>D30/G9</f>
        <v>0</v>
      </c>
      <c r="O30" s="65">
        <f t="shared" ref="O30:O32" si="8">N30</f>
        <v>0</v>
      </c>
    </row>
    <row r="31" spans="1:19" x14ac:dyDescent="0.25">
      <c r="A31" s="39">
        <v>3</v>
      </c>
      <c r="B31" s="40">
        <v>43626</v>
      </c>
      <c r="C31" s="41">
        <v>0</v>
      </c>
      <c r="D31" s="42">
        <v>0</v>
      </c>
      <c r="E31" s="42">
        <f t="shared" si="0"/>
        <v>0</v>
      </c>
      <c r="F31" s="43" t="e">
        <f t="shared" si="1"/>
        <v>#DIV/0!</v>
      </c>
      <c r="G31" s="44">
        <f t="shared" ref="G30:G32" si="9">C31-C30</f>
        <v>0</v>
      </c>
      <c r="H31" s="45">
        <f t="shared" si="3"/>
        <v>-1</v>
      </c>
      <c r="I31" s="44">
        <f t="shared" si="4"/>
        <v>0</v>
      </c>
      <c r="J31" s="46" t="e">
        <f t="shared" si="5"/>
        <v>#DIV/0!</v>
      </c>
      <c r="K31" s="47" t="e">
        <f t="shared" si="6"/>
        <v>#DIV/0!</v>
      </c>
      <c r="L31" s="48">
        <f t="shared" ref="L31" ca="1" si="10">IF(NOW()&lt;B31, G31/_xlfn.DAYS(NOW(),B30), G31/_xlfn.DAYS(B31,B30))</f>
        <v>0</v>
      </c>
      <c r="M31" s="49">
        <f t="shared" ca="1" si="7"/>
        <v>0</v>
      </c>
      <c r="N31" s="50">
        <f>D31/G9</f>
        <v>0</v>
      </c>
      <c r="O31" s="65">
        <f t="shared" si="8"/>
        <v>0</v>
      </c>
    </row>
    <row r="32" spans="1:19" x14ac:dyDescent="0.25">
      <c r="A32" s="39">
        <v>4</v>
      </c>
      <c r="B32" s="40">
        <v>43633</v>
      </c>
      <c r="C32" s="41">
        <v>0</v>
      </c>
      <c r="D32" s="42">
        <v>0</v>
      </c>
      <c r="E32" s="42">
        <f t="shared" si="0"/>
        <v>0</v>
      </c>
      <c r="F32" s="43" t="e">
        <f t="shared" si="1"/>
        <v>#DIV/0!</v>
      </c>
      <c r="G32" s="44">
        <f t="shared" si="9"/>
        <v>0</v>
      </c>
      <c r="H32" s="45" t="e">
        <f t="shared" si="3"/>
        <v>#DIV/0!</v>
      </c>
      <c r="I32" s="44">
        <f t="shared" ref="I32" si="11">D32-0</f>
        <v>0</v>
      </c>
      <c r="J32" s="46" t="e">
        <f t="shared" si="5"/>
        <v>#DIV/0!</v>
      </c>
      <c r="K32" s="47" t="e">
        <f t="shared" ref="K32" si="12">I32/G32</f>
        <v>#DIV/0!</v>
      </c>
      <c r="L32" s="48">
        <f t="shared" ref="L32" ca="1" si="13">IF(NOW()&lt;B32, G32/_xlfn.DAYS(NOW(),B31), G32/_xlfn.DAYS(B32,B31))</f>
        <v>0</v>
      </c>
      <c r="M32" s="49">
        <f ca="1">IF(NOW()&lt;B32, I32/_xlfn.DAYS(NOW(),B31), I32/_xlfn.DAYS(B32,B31))</f>
        <v>0</v>
      </c>
      <c r="N32" s="50">
        <f>D32/G9</f>
        <v>0</v>
      </c>
      <c r="O32" s="65">
        <f t="shared" si="8"/>
        <v>0</v>
      </c>
    </row>
    <row r="33" spans="1:15" x14ac:dyDescent="0.25">
      <c r="A33" s="39"/>
      <c r="B33" s="40"/>
      <c r="C33" s="41"/>
      <c r="D33" s="42"/>
      <c r="E33" s="42"/>
      <c r="F33" s="43"/>
      <c r="G33" s="44"/>
      <c r="H33" s="45"/>
      <c r="I33" s="44"/>
      <c r="J33" s="46"/>
      <c r="K33" s="47"/>
      <c r="L33" s="48"/>
      <c r="M33" s="49"/>
      <c r="N33" s="50"/>
      <c r="O33" s="65"/>
    </row>
    <row r="34" spans="1:15" x14ac:dyDescent="0.25">
      <c r="A34" s="39"/>
      <c r="B34" s="40"/>
      <c r="C34" s="41"/>
      <c r="D34" s="42"/>
      <c r="E34" s="42"/>
      <c r="F34" s="43"/>
      <c r="G34" s="44"/>
      <c r="H34" s="45"/>
      <c r="I34" s="44"/>
      <c r="J34" s="46"/>
      <c r="K34" s="47"/>
      <c r="L34" s="48"/>
      <c r="M34" s="49"/>
      <c r="N34" s="50"/>
      <c r="O34" s="65"/>
    </row>
    <row r="35" spans="1:15" x14ac:dyDescent="0.25">
      <c r="A35" s="39"/>
      <c r="B35" s="40"/>
      <c r="C35" s="41"/>
      <c r="D35" s="42"/>
      <c r="E35" s="42"/>
      <c r="F35" s="43"/>
      <c r="G35" s="44"/>
      <c r="H35" s="45"/>
      <c r="I35" s="44"/>
      <c r="J35" s="46"/>
      <c r="K35" s="47"/>
      <c r="L35" s="48"/>
      <c r="M35" s="49"/>
      <c r="N35" s="50"/>
      <c r="O35" s="65"/>
    </row>
    <row r="36" spans="1:15" x14ac:dyDescent="0.25">
      <c r="A36" s="39"/>
      <c r="B36" s="40"/>
      <c r="C36" s="41"/>
      <c r="D36" s="42"/>
      <c r="E36" s="42"/>
      <c r="F36" s="43"/>
      <c r="G36" s="44"/>
      <c r="H36" s="45"/>
      <c r="I36" s="44"/>
      <c r="J36" s="46"/>
      <c r="K36" s="47"/>
      <c r="L36" s="48"/>
      <c r="M36" s="49"/>
      <c r="N36" s="50"/>
      <c r="O36" s="65"/>
    </row>
    <row r="37" spans="1:15" x14ac:dyDescent="0.25">
      <c r="A37" s="39"/>
      <c r="B37" s="40"/>
      <c r="C37" s="41"/>
      <c r="D37" s="42"/>
      <c r="E37" s="42"/>
      <c r="F37" s="43"/>
      <c r="G37" s="44"/>
      <c r="H37" s="45"/>
      <c r="I37" s="44"/>
      <c r="J37" s="46"/>
      <c r="K37" s="47"/>
      <c r="L37" s="48"/>
      <c r="M37" s="49"/>
      <c r="N37" s="50"/>
      <c r="O37" s="65"/>
    </row>
    <row r="38" spans="1:15" x14ac:dyDescent="0.25">
      <c r="A38" s="39"/>
      <c r="B38" s="40"/>
      <c r="C38" s="41"/>
      <c r="D38" s="42"/>
      <c r="E38" s="42"/>
      <c r="F38" s="43"/>
      <c r="G38" s="44"/>
      <c r="H38" s="45"/>
      <c r="I38" s="44"/>
      <c r="J38" s="46"/>
      <c r="K38" s="47"/>
      <c r="L38" s="48"/>
      <c r="M38" s="49"/>
      <c r="N38" s="50"/>
      <c r="O38" s="65"/>
    </row>
    <row r="39" spans="1:15" x14ac:dyDescent="0.25">
      <c r="A39" s="39"/>
      <c r="B39" s="40"/>
      <c r="C39" s="41"/>
      <c r="D39" s="42"/>
      <c r="E39" s="42"/>
      <c r="F39" s="43"/>
      <c r="G39" s="44"/>
      <c r="H39" s="45"/>
      <c r="I39" s="44"/>
      <c r="J39" s="46"/>
      <c r="K39" s="47"/>
      <c r="L39" s="48"/>
      <c r="M39" s="49"/>
      <c r="N39" s="50"/>
      <c r="O39" s="65"/>
    </row>
    <row r="40" spans="1:15" ht="15.75" thickBot="1" x14ac:dyDescent="0.3">
      <c r="A40" s="51"/>
      <c r="B40" s="52"/>
      <c r="C40" s="53"/>
      <c r="D40" s="54"/>
      <c r="E40" s="54"/>
      <c r="F40" s="55"/>
      <c r="G40" s="56"/>
      <c r="H40" s="57"/>
      <c r="I40" s="56"/>
      <c r="J40" s="58"/>
      <c r="K40" s="59"/>
      <c r="L40" s="60"/>
      <c r="M40" s="61"/>
      <c r="N40" s="62"/>
      <c r="O40" s="66"/>
    </row>
  </sheetData>
  <mergeCells count="18">
    <mergeCell ref="A1:I1"/>
    <mergeCell ref="D6:E6"/>
    <mergeCell ref="B8:I8"/>
    <mergeCell ref="B12:D12"/>
    <mergeCell ref="F12:H12"/>
    <mergeCell ref="B13:D13"/>
    <mergeCell ref="F13:H13"/>
    <mergeCell ref="N26:N27"/>
    <mergeCell ref="A25:F25"/>
    <mergeCell ref="G25:K25"/>
    <mergeCell ref="L25:N25"/>
    <mergeCell ref="G26:G27"/>
    <mergeCell ref="H26:H27"/>
    <mergeCell ref="I26:I27"/>
    <mergeCell ref="J26:J27"/>
    <mergeCell ref="K26:K27"/>
    <mergeCell ref="L26:L27"/>
    <mergeCell ref="M26:M27"/>
  </mergeCells>
  <conditionalFormatting sqref="C22 C10">
    <cfRule type="colorScale" priority="5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conditionalFormatting sqref="E10">
    <cfRule type="colorScale" priority="4">
      <colorScale>
        <cfvo type="num" val="0"/>
        <cfvo type="num" val="$C$6/2"/>
        <cfvo type="num" val="$C$6"/>
        <color rgb="FF92D050"/>
        <color theme="5"/>
        <color rgb="FFFF0000"/>
      </colorScale>
    </cfRule>
  </conditionalFormatting>
  <conditionalFormatting sqref="C11">
    <cfRule type="cellIs" dxfId="18" priority="3" operator="lessThan">
      <formula>$C$10</formula>
    </cfRule>
  </conditionalFormatting>
  <conditionalFormatting sqref="F28:F40">
    <cfRule type="colorScale" priority="2">
      <colorScale>
        <cfvo type="min"/>
        <cfvo type="num" val="1"/>
        <color rgb="FFBFBFBF"/>
        <color rgb="FF000000"/>
      </colorScale>
    </cfRule>
  </conditionalFormatting>
  <conditionalFormatting sqref="G22">
    <cfRule type="colorScale" priority="1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FBF0-BDE3-48CD-9C74-022AECEC1124}">
  <dimension ref="A1:I50"/>
  <sheetViews>
    <sheetView tabSelected="1" workbookViewId="0">
      <selection activeCell="E20" sqref="E20"/>
    </sheetView>
  </sheetViews>
  <sheetFormatPr defaultRowHeight="12.75" x14ac:dyDescent="0.2"/>
  <cols>
    <col min="1" max="1" width="5" style="73" customWidth="1"/>
    <col min="2" max="2" width="33.7109375" style="73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88" t="s">
        <v>33</v>
      </c>
      <c r="B1" s="88"/>
      <c r="C1" s="88"/>
      <c r="D1" s="88"/>
      <c r="E1" s="88"/>
      <c r="F1" s="88"/>
      <c r="G1" s="88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x14ac:dyDescent="0.2">
      <c r="A4" s="73">
        <v>0</v>
      </c>
      <c r="B4" s="73" t="s">
        <v>50</v>
      </c>
      <c r="C4" s="74"/>
      <c r="D4" s="73" t="s">
        <v>73</v>
      </c>
      <c r="E4" s="73" t="s">
        <v>53</v>
      </c>
      <c r="G4" s="74"/>
    </row>
    <row r="5" spans="1:9" x14ac:dyDescent="0.2">
      <c r="A5" s="73">
        <v>1</v>
      </c>
      <c r="B5" s="73" t="s">
        <v>51</v>
      </c>
      <c r="C5" s="74"/>
      <c r="D5" s="73" t="s">
        <v>73</v>
      </c>
      <c r="E5" s="73" t="s">
        <v>53</v>
      </c>
      <c r="G5" s="74"/>
    </row>
    <row r="6" spans="1:9" x14ac:dyDescent="0.2">
      <c r="A6" s="73">
        <v>2</v>
      </c>
      <c r="B6" s="73" t="s">
        <v>52</v>
      </c>
      <c r="C6" s="74"/>
      <c r="D6" s="73" t="s">
        <v>32</v>
      </c>
      <c r="E6" s="73" t="s">
        <v>53</v>
      </c>
      <c r="G6" s="74"/>
    </row>
    <row r="7" spans="1:9" ht="25.5" x14ac:dyDescent="0.2">
      <c r="A7" s="73">
        <v>3</v>
      </c>
      <c r="B7" s="73" t="s">
        <v>56</v>
      </c>
      <c r="C7" s="74" t="s">
        <v>57</v>
      </c>
      <c r="D7" s="73" t="s">
        <v>73</v>
      </c>
      <c r="E7" s="73" t="s">
        <v>67</v>
      </c>
      <c r="G7" s="74" t="s">
        <v>69</v>
      </c>
    </row>
    <row r="8" spans="1:9" x14ac:dyDescent="0.2">
      <c r="A8" s="73">
        <v>4</v>
      </c>
      <c r="B8" s="73" t="s">
        <v>58</v>
      </c>
      <c r="C8" s="74"/>
      <c r="D8" s="73" t="s">
        <v>32</v>
      </c>
      <c r="E8" s="73" t="s">
        <v>67</v>
      </c>
      <c r="G8" s="74"/>
    </row>
    <row r="9" spans="1:9" x14ac:dyDescent="0.2">
      <c r="A9" s="73">
        <v>5</v>
      </c>
      <c r="B9" s="73" t="s">
        <v>59</v>
      </c>
      <c r="C9" s="74"/>
      <c r="D9" s="73" t="s">
        <v>32</v>
      </c>
      <c r="E9" s="73" t="s">
        <v>67</v>
      </c>
      <c r="G9" s="74"/>
    </row>
    <row r="10" spans="1:9" x14ac:dyDescent="0.2">
      <c r="A10" s="73">
        <v>6</v>
      </c>
      <c r="B10" s="73" t="s">
        <v>60</v>
      </c>
      <c r="C10" s="74"/>
      <c r="D10" s="73" t="s">
        <v>32</v>
      </c>
      <c r="E10" s="73" t="s">
        <v>67</v>
      </c>
      <c r="G10" s="74"/>
    </row>
    <row r="11" spans="1:9" x14ac:dyDescent="0.2">
      <c r="A11" s="73">
        <v>7</v>
      </c>
      <c r="B11" s="73" t="s">
        <v>61</v>
      </c>
      <c r="C11" s="74"/>
      <c r="D11" s="73" t="s">
        <v>32</v>
      </c>
      <c r="E11" s="73" t="s">
        <v>67</v>
      </c>
      <c r="G11" s="74"/>
    </row>
    <row r="12" spans="1:9" x14ac:dyDescent="0.2">
      <c r="A12" s="73">
        <v>8</v>
      </c>
      <c r="B12" s="73" t="s">
        <v>62</v>
      </c>
      <c r="C12" s="74"/>
      <c r="D12" s="73" t="s">
        <v>32</v>
      </c>
      <c r="E12" s="73" t="s">
        <v>67</v>
      </c>
      <c r="G12" s="74"/>
    </row>
    <row r="13" spans="1:9" x14ac:dyDescent="0.2">
      <c r="A13" s="73">
        <v>9</v>
      </c>
      <c r="B13" s="73" t="s">
        <v>63</v>
      </c>
      <c r="C13" s="74"/>
      <c r="D13" s="73" t="s">
        <v>32</v>
      </c>
      <c r="E13" s="73" t="s">
        <v>68</v>
      </c>
      <c r="G13" s="74"/>
    </row>
    <row r="14" spans="1:9" x14ac:dyDescent="0.2">
      <c r="A14" s="73">
        <v>10</v>
      </c>
      <c r="B14" s="73" t="s">
        <v>64</v>
      </c>
      <c r="C14" s="74"/>
      <c r="D14" s="73" t="s">
        <v>32</v>
      </c>
      <c r="E14" s="73" t="s">
        <v>53</v>
      </c>
      <c r="G14" s="74"/>
    </row>
    <row r="15" spans="1:9" x14ac:dyDescent="0.2">
      <c r="A15" s="73">
        <v>11</v>
      </c>
      <c r="B15" s="73" t="s">
        <v>65</v>
      </c>
      <c r="C15" s="74"/>
      <c r="D15" s="73" t="s">
        <v>73</v>
      </c>
      <c r="E15" s="73" t="s">
        <v>53</v>
      </c>
      <c r="G15" s="74"/>
    </row>
    <row r="16" spans="1:9" x14ac:dyDescent="0.2">
      <c r="A16" s="73">
        <v>12</v>
      </c>
      <c r="B16" s="73" t="s">
        <v>66</v>
      </c>
      <c r="C16" s="74"/>
      <c r="D16" s="73" t="s">
        <v>73</v>
      </c>
      <c r="E16" s="73" t="s">
        <v>53</v>
      </c>
      <c r="G16" s="74"/>
    </row>
    <row r="17" spans="1:7" x14ac:dyDescent="0.2">
      <c r="A17" s="73">
        <v>13</v>
      </c>
      <c r="B17" s="73" t="s">
        <v>70</v>
      </c>
      <c r="C17" s="74"/>
      <c r="D17" s="73" t="s">
        <v>32</v>
      </c>
      <c r="E17" s="73" t="s">
        <v>53</v>
      </c>
      <c r="G17" s="74"/>
    </row>
    <row r="18" spans="1:7" x14ac:dyDescent="0.2">
      <c r="A18" s="73">
        <v>14</v>
      </c>
      <c r="B18" s="73" t="s">
        <v>71</v>
      </c>
      <c r="C18" s="74"/>
      <c r="D18" s="73" t="s">
        <v>32</v>
      </c>
      <c r="E18" s="73" t="s">
        <v>53</v>
      </c>
      <c r="G18" s="74"/>
    </row>
    <row r="19" spans="1:7" x14ac:dyDescent="0.2">
      <c r="A19" s="73">
        <v>15</v>
      </c>
      <c r="B19" s="73" t="s">
        <v>74</v>
      </c>
      <c r="C19" s="74"/>
      <c r="D19" s="73" t="s">
        <v>73</v>
      </c>
      <c r="E19" s="73" t="s">
        <v>53</v>
      </c>
      <c r="G19" s="74"/>
    </row>
    <row r="20" spans="1:7" x14ac:dyDescent="0.2">
      <c r="A20" s="73">
        <v>16</v>
      </c>
      <c r="C20" s="74"/>
      <c r="G20" s="74"/>
    </row>
    <row r="21" spans="1:7" x14ac:dyDescent="0.2">
      <c r="A21" s="73">
        <v>17</v>
      </c>
      <c r="C21" s="74"/>
      <c r="G21" s="74"/>
    </row>
    <row r="22" spans="1:7" x14ac:dyDescent="0.2">
      <c r="A22" s="73">
        <v>18</v>
      </c>
      <c r="C22" s="74"/>
      <c r="G22" s="74"/>
    </row>
    <row r="23" spans="1:7" x14ac:dyDescent="0.2">
      <c r="A23" s="73">
        <v>19</v>
      </c>
      <c r="C23" s="74"/>
      <c r="G23" s="74"/>
    </row>
    <row r="24" spans="1:7" x14ac:dyDescent="0.2">
      <c r="A24" s="73">
        <v>20</v>
      </c>
      <c r="C24" s="74"/>
      <c r="G24" s="74"/>
    </row>
    <row r="25" spans="1:7" x14ac:dyDescent="0.2">
      <c r="A25" s="73">
        <v>21</v>
      </c>
      <c r="C25" s="74"/>
      <c r="G25" s="74"/>
    </row>
    <row r="26" spans="1:7" x14ac:dyDescent="0.2">
      <c r="A26" s="73">
        <v>22</v>
      </c>
      <c r="C26" s="74"/>
      <c r="G26" s="74"/>
    </row>
    <row r="27" spans="1:7" x14ac:dyDescent="0.2">
      <c r="A27" s="73">
        <v>23</v>
      </c>
      <c r="C27" s="74"/>
      <c r="G27" s="74"/>
    </row>
    <row r="28" spans="1:7" x14ac:dyDescent="0.2">
      <c r="A28" s="73">
        <v>24</v>
      </c>
      <c r="C28" s="74"/>
      <c r="G28" s="74"/>
    </row>
    <row r="29" spans="1:7" x14ac:dyDescent="0.2">
      <c r="A29" s="73">
        <v>25</v>
      </c>
      <c r="C29" s="74"/>
      <c r="G29" s="74"/>
    </row>
    <row r="30" spans="1:7" x14ac:dyDescent="0.2">
      <c r="A30" s="73">
        <v>26</v>
      </c>
      <c r="C30" s="74"/>
      <c r="G30" s="74"/>
    </row>
    <row r="31" spans="1:7" x14ac:dyDescent="0.2">
      <c r="A31" s="73">
        <v>27</v>
      </c>
      <c r="C31" s="74"/>
      <c r="G31" s="74"/>
    </row>
    <row r="32" spans="1:7" x14ac:dyDescent="0.2">
      <c r="A32" s="73">
        <v>28</v>
      </c>
      <c r="C32" s="74"/>
      <c r="G32" s="74"/>
    </row>
    <row r="33" spans="1:7" x14ac:dyDescent="0.2">
      <c r="A33" s="73">
        <v>29</v>
      </c>
      <c r="C33" s="74"/>
      <c r="G33" s="74"/>
    </row>
    <row r="34" spans="1:7" x14ac:dyDescent="0.2">
      <c r="A34" s="73">
        <v>30</v>
      </c>
      <c r="C34" s="74"/>
      <c r="G34" s="74"/>
    </row>
    <row r="35" spans="1:7" x14ac:dyDescent="0.2">
      <c r="C35" s="74"/>
      <c r="G35" s="74"/>
    </row>
    <row r="36" spans="1:7" x14ac:dyDescent="0.2">
      <c r="C36" s="74"/>
      <c r="G36" s="74"/>
    </row>
    <row r="37" spans="1:7" x14ac:dyDescent="0.2">
      <c r="C37" s="74"/>
      <c r="G37" s="74"/>
    </row>
    <row r="38" spans="1:7" x14ac:dyDescent="0.2">
      <c r="C38" s="74"/>
      <c r="G38" s="74"/>
    </row>
    <row r="39" spans="1:7" x14ac:dyDescent="0.2">
      <c r="C39" s="74"/>
      <c r="G39" s="74"/>
    </row>
    <row r="40" spans="1:7" x14ac:dyDescent="0.2">
      <c r="C40" s="74"/>
      <c r="G40" s="74"/>
    </row>
    <row r="41" spans="1:7" x14ac:dyDescent="0.2">
      <c r="C41" s="74"/>
      <c r="G41" s="74"/>
    </row>
    <row r="42" spans="1:7" x14ac:dyDescent="0.2">
      <c r="C42" s="74"/>
      <c r="G42" s="74"/>
    </row>
    <row r="43" spans="1:7" x14ac:dyDescent="0.2">
      <c r="C43" s="74"/>
      <c r="G43" s="74"/>
    </row>
    <row r="44" spans="1:7" x14ac:dyDescent="0.2">
      <c r="C44" s="74"/>
      <c r="G44" s="74"/>
    </row>
    <row r="45" spans="1:7" x14ac:dyDescent="0.2">
      <c r="C45" s="74"/>
      <c r="G45" s="74"/>
    </row>
    <row r="46" spans="1:7" x14ac:dyDescent="0.2">
      <c r="C46" s="74"/>
      <c r="G46" s="74"/>
    </row>
    <row r="47" spans="1:7" x14ac:dyDescent="0.2">
      <c r="C47" s="74"/>
      <c r="G47" s="74"/>
    </row>
    <row r="48" spans="1:7" x14ac:dyDescent="0.2">
      <c r="C48" s="74"/>
      <c r="G48" s="74"/>
    </row>
    <row r="49" spans="3:7" x14ac:dyDescent="0.2">
      <c r="C49" s="74"/>
      <c r="G49" s="74"/>
    </row>
    <row r="50" spans="3:7" x14ac:dyDescent="0.2">
      <c r="C50" s="74"/>
      <c r="G50" s="74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9E94-81DA-43EF-B1EE-8B714ED9E302}">
  <dimension ref="A1:I14"/>
  <sheetViews>
    <sheetView workbookViewId="0">
      <selection activeCell="C12" sqref="C12"/>
    </sheetView>
  </sheetViews>
  <sheetFormatPr defaultRowHeight="12.75" x14ac:dyDescent="0.2"/>
  <cols>
    <col min="1" max="1" width="5" style="73" customWidth="1"/>
    <col min="2" max="2" width="36.42578125" style="73" bestFit="1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88" t="s">
        <v>33</v>
      </c>
      <c r="B1" s="88"/>
      <c r="C1" s="88"/>
      <c r="D1" s="88"/>
      <c r="E1" s="88"/>
      <c r="F1" s="88"/>
      <c r="G1" s="88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ht="25.5" x14ac:dyDescent="0.2">
      <c r="A4" s="73">
        <v>0</v>
      </c>
      <c r="B4" s="74" t="s">
        <v>54</v>
      </c>
      <c r="D4" s="73" t="s">
        <v>73</v>
      </c>
    </row>
    <row r="5" spans="1:9" x14ac:dyDescent="0.2">
      <c r="A5" s="73">
        <v>1</v>
      </c>
      <c r="B5" s="73" t="s">
        <v>55</v>
      </c>
      <c r="D5" s="73" t="s">
        <v>32</v>
      </c>
    </row>
    <row r="6" spans="1:9" x14ac:dyDescent="0.2">
      <c r="A6" s="73">
        <v>2</v>
      </c>
      <c r="B6" s="73" t="s">
        <v>72</v>
      </c>
      <c r="D6" s="73" t="s">
        <v>32</v>
      </c>
    </row>
    <row r="7" spans="1:9" x14ac:dyDescent="0.2">
      <c r="A7" s="73">
        <v>3</v>
      </c>
      <c r="B7" s="73" t="s">
        <v>75</v>
      </c>
      <c r="D7" s="73" t="s">
        <v>73</v>
      </c>
    </row>
    <row r="8" spans="1:9" x14ac:dyDescent="0.2">
      <c r="A8" s="73">
        <v>4</v>
      </c>
      <c r="B8" s="73" t="s">
        <v>77</v>
      </c>
      <c r="D8" s="73" t="s">
        <v>73</v>
      </c>
    </row>
    <row r="9" spans="1:9" x14ac:dyDescent="0.2">
      <c r="A9" s="73">
        <v>5</v>
      </c>
      <c r="B9" s="73" t="s">
        <v>78</v>
      </c>
      <c r="D9" s="73" t="s">
        <v>73</v>
      </c>
    </row>
    <row r="10" spans="1:9" x14ac:dyDescent="0.2">
      <c r="A10" s="73">
        <v>6</v>
      </c>
      <c r="B10" s="73" t="s">
        <v>79</v>
      </c>
      <c r="D10" s="73" t="s">
        <v>32</v>
      </c>
    </row>
    <row r="11" spans="1:9" x14ac:dyDescent="0.2">
      <c r="A11" s="73">
        <v>7</v>
      </c>
      <c r="B11" s="73" t="s">
        <v>80</v>
      </c>
      <c r="D11" s="73" t="s">
        <v>32</v>
      </c>
    </row>
    <row r="12" spans="1:9" x14ac:dyDescent="0.2">
      <c r="A12" s="73">
        <v>8</v>
      </c>
    </row>
    <row r="13" spans="1:9" x14ac:dyDescent="0.2">
      <c r="A13" s="73">
        <v>9</v>
      </c>
    </row>
    <row r="14" spans="1:9" x14ac:dyDescent="0.2">
      <c r="A14" s="73">
        <v>10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Todo (Game Main)</vt:lpstr>
      <vt:lpstr>Todo (Arduino)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sands</dc:creator>
  <cp:lastModifiedBy>ash sands</cp:lastModifiedBy>
  <dcterms:created xsi:type="dcterms:W3CDTF">2019-05-15T21:13:39Z</dcterms:created>
  <dcterms:modified xsi:type="dcterms:W3CDTF">2019-05-24T03:55:06Z</dcterms:modified>
</cp:coreProperties>
</file>