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D:\Ashley Sands\Amstrike Games\SimPancake3000\"/>
    </mc:Choice>
  </mc:AlternateContent>
  <xr:revisionPtr revIDLastSave="0" documentId="13_ncr:1_{80EBF4E1-9A34-454B-858C-14810FB5F758}" xr6:coauthVersionLast="43" xr6:coauthVersionMax="43" xr10:uidLastSave="{00000000-0000-0000-0000-000000000000}"/>
  <bookViews>
    <workbookView xWindow="-120" yWindow="-120" windowWidth="29040" windowHeight="15840" activeTab="1" xr2:uid="{6732AF01-4E77-4178-A282-B4B033BA40EA}"/>
  </bookViews>
  <sheets>
    <sheet name="Summary" sheetId="1" r:id="rId1"/>
    <sheet name="Todo (Game Main)" sheetId="2" r:id="rId2"/>
    <sheet name="Todo (Arduino)" sheetId="4" r:id="rId3"/>
    <sheet name="Working outs"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11" i="5" l="1"/>
  <c r="R11" i="5"/>
  <c r="R10" i="5"/>
  <c r="R7" i="5"/>
  <c r="S10" i="5" s="1"/>
  <c r="L10" i="5"/>
  <c r="L7" i="5"/>
  <c r="M10" i="5"/>
  <c r="R8" i="5"/>
  <c r="R21" i="5"/>
  <c r="R18" i="5"/>
  <c r="L18" i="5"/>
  <c r="R19" i="5"/>
  <c r="L19" i="5"/>
  <c r="Q14" i="5"/>
  <c r="R14" i="5" s="1"/>
  <c r="K14" i="5"/>
  <c r="L14" i="5" s="1"/>
  <c r="Q3" i="5"/>
  <c r="R3" i="5" s="1"/>
  <c r="L8" i="5"/>
  <c r="K3" i="5"/>
  <c r="L3" i="5" s="1"/>
  <c r="D8" i="5"/>
  <c r="D7" i="5"/>
  <c r="D3" i="5"/>
  <c r="C3" i="5"/>
  <c r="S21" i="5" l="1"/>
  <c r="U21" i="5" s="1"/>
  <c r="L21" i="5"/>
  <c r="M21" i="5" s="1"/>
  <c r="O21" i="5" s="1"/>
  <c r="U10" i="5"/>
  <c r="O10" i="5"/>
  <c r="D10" i="5"/>
  <c r="E10" i="5" s="1"/>
  <c r="G10" i="5" s="1"/>
  <c r="F28" i="1"/>
  <c r="G19" i="1" l="1"/>
  <c r="G18" i="1"/>
  <c r="G17" i="1"/>
  <c r="G16" i="1"/>
  <c r="G15" i="1"/>
  <c r="G14" i="1"/>
  <c r="G20" i="1"/>
  <c r="G28" i="1"/>
  <c r="L28" i="1" s="1"/>
  <c r="I28" i="1"/>
  <c r="C20" i="1"/>
  <c r="C19" i="1"/>
  <c r="C18" i="1"/>
  <c r="C17" i="1"/>
  <c r="C16" i="1"/>
  <c r="C15" i="1"/>
  <c r="I9" i="1" s="1"/>
  <c r="C14" i="1"/>
  <c r="E5" i="1"/>
  <c r="C5" i="1"/>
  <c r="K28" i="1" l="1"/>
  <c r="H14" i="1"/>
  <c r="H15" i="1"/>
  <c r="H16" i="1"/>
  <c r="H17" i="1"/>
  <c r="H18" i="1"/>
  <c r="H19" i="1"/>
  <c r="C9" i="1"/>
  <c r="E9" i="1"/>
  <c r="M28" i="1"/>
  <c r="D18" i="1"/>
  <c r="D19" i="1"/>
  <c r="D16" i="1"/>
  <c r="D14" i="1"/>
  <c r="D17" i="1"/>
  <c r="D15" i="1"/>
  <c r="C6" i="1"/>
  <c r="I29" i="1" l="1"/>
  <c r="G22" i="1"/>
  <c r="G21" i="1"/>
  <c r="H20" i="1"/>
  <c r="C22" i="1"/>
  <c r="G9" i="1"/>
  <c r="N28" i="1" s="1"/>
  <c r="C21" i="1"/>
  <c r="D20" i="1"/>
  <c r="C10" i="1" l="1"/>
  <c r="M29" i="1"/>
  <c r="J29" i="1"/>
  <c r="I10" i="1"/>
  <c r="E10" i="1"/>
  <c r="G10" i="1" s="1"/>
  <c r="N29" i="1"/>
  <c r="O28" i="1"/>
  <c r="O29" i="1" l="1"/>
  <c r="G29" i="1"/>
  <c r="F29" i="1"/>
  <c r="L29" i="1" l="1"/>
  <c r="H29" i="1"/>
  <c r="K29" i="1"/>
</calcChain>
</file>

<file path=xl/sharedStrings.xml><?xml version="1.0" encoding="utf-8"?>
<sst xmlns="http://schemas.openxmlformats.org/spreadsheetml/2006/main" count="190" uniqueCount="105">
  <si>
    <t>Project Sheet - Summary</t>
  </si>
  <si>
    <t>Project Name</t>
  </si>
  <si>
    <t>Project Type</t>
  </si>
  <si>
    <t>Start Date</t>
  </si>
  <si>
    <t>Target end date</t>
  </si>
  <si>
    <t>Days To go</t>
  </si>
  <si>
    <r>
      <t xml:space="preserve">Project Length </t>
    </r>
    <r>
      <rPr>
        <sz val="9"/>
        <color theme="1"/>
        <rFont val="Calibri"/>
        <family val="2"/>
        <scheme val="minor"/>
      </rPr>
      <t>(days)</t>
    </r>
  </si>
  <si>
    <t>That's</t>
  </si>
  <si>
    <t>Of your fucking time used</t>
  </si>
  <si>
    <t>Progress (All)</t>
  </si>
  <si>
    <t>Compleat</t>
  </si>
  <si>
    <t>Incompleat</t>
  </si>
  <si>
    <t>Total Jobs</t>
  </si>
  <si>
    <t>Work in Progress</t>
  </si>
  <si>
    <t>%</t>
  </si>
  <si>
    <t>Peak %</t>
  </si>
  <si>
    <t>Todo</t>
  </si>
  <si>
    <t>Task / Todo</t>
  </si>
  <si>
    <t>Not Stated</t>
  </si>
  <si>
    <t>WIP</t>
  </si>
  <si>
    <t>Testing</t>
  </si>
  <si>
    <t>Removed</t>
  </si>
  <si>
    <t>Fixed</t>
  </si>
  <si>
    <t>Total</t>
  </si>
  <si>
    <t>Incompleat Task</t>
  </si>
  <si>
    <t>Compleat Task</t>
  </si>
  <si>
    <t>ID</t>
  </si>
  <si>
    <t>Task Name</t>
  </si>
  <si>
    <t>Task Details</t>
  </si>
  <si>
    <t>Status</t>
  </si>
  <si>
    <t>Group</t>
  </si>
  <si>
    <t>Sub Group</t>
  </si>
  <si>
    <t>-</t>
  </si>
  <si>
    <t>Project Sheet - Todo</t>
  </si>
  <si>
    <t>Notes</t>
  </si>
  <si>
    <t>Progress Log</t>
  </si>
  <si>
    <t>Task Stats</t>
  </si>
  <si>
    <t>Even move fucking task stats</t>
  </si>
  <si>
    <t xml:space="preserve">Task </t>
  </si>
  <si>
    <t>Task Compleat</t>
  </si>
  <si>
    <t>Completed / Add  ratio</t>
  </si>
  <si>
    <t>Avg tasks added Per day</t>
  </si>
  <si>
    <t>Avg Tasks Comp per day</t>
  </si>
  <si>
    <t>Actual % 
to now</t>
  </si>
  <si>
    <t>#</t>
  </si>
  <si>
    <t>Date</t>
  </si>
  <si>
    <t>Task Count</t>
  </si>
  <si>
    <t>Incompleat tast</t>
  </si>
  <si>
    <t>Alt-Ctrl &amp; Video Game</t>
  </si>
  <si>
    <t>Add Color sencer to detect which pan we are pouring batter into</t>
  </si>
  <si>
    <t>Add Wireless commication for jug and whisk</t>
  </si>
  <si>
    <t>Sand and pollish cabnit</t>
  </si>
  <si>
    <t>C</t>
  </si>
  <si>
    <t>Update to unity</t>
  </si>
  <si>
    <t>Actual % in Week</t>
  </si>
  <si>
    <t>Try ulrasound for jug position</t>
  </si>
  <si>
    <t>try IR for just position</t>
  </si>
  <si>
    <t>Replace MPU</t>
  </si>
  <si>
    <t>Replace Jug Gyro</t>
  </si>
  <si>
    <t>Aly.Cntl.Pancake</t>
  </si>
  <si>
    <t>Translate panMovement (input) to the pancake when in the fryingPan</t>
  </si>
  <si>
    <t>Make sure that the pancakes and frying pan are updating correctly</t>
  </si>
  <si>
    <t>sa in the pan is unset from the pancake and the pancake is unset from the pan when the pancake enters/exits the pan</t>
  </si>
  <si>
    <t>Add more rays to pancake</t>
  </si>
  <si>
    <t>Or use a serph ray.   Atm it only uses a single ray so in the pan in not inline with the pancake the collision is missed</t>
  </si>
  <si>
    <t>Fixed batter wobble when the jug is in it idle position</t>
  </si>
  <si>
    <t>fix batter spread</t>
  </si>
  <si>
    <t>Finish adding pancake states</t>
  </si>
  <si>
    <t>so each has its own color ect.</t>
  </si>
  <si>
    <t>detect what side of the pancake in face down in the pan</t>
  </si>
  <si>
    <t>Add AI</t>
  </si>
  <si>
    <t>Add pancake fire</t>
  </si>
  <si>
    <t>Add room smoke</t>
  </si>
  <si>
    <t>Add a lil bit of force to the pancake to make shore it comes back to the player. IE a bit of backfroce form the force point</t>
  </si>
  <si>
    <t>Change distance in PancakeJoint to pancakeJointDistance</t>
  </si>
  <si>
    <t>in has much beter results and is more consistent</t>
  </si>
  <si>
    <t>Add jug movment from webcam</t>
  </si>
  <si>
    <t>Add Mouse/Keyboard inputs</t>
  </si>
  <si>
    <t>Add object classes ie. Pancake, fryingpan to store all the main comps of the object so we do need to keep using GetComponent and to make it all lil more clear :)</t>
  </si>
  <si>
    <t>Add extra frection on pancake is on edge of pan</t>
  </si>
  <si>
    <t>Add pancake mixture spread, by angle of pan</t>
  </si>
  <si>
    <t>ie. Deform the shape of the pancake</t>
  </si>
  <si>
    <t>Improve radius algor of pancakes</t>
  </si>
  <si>
    <t>so the distance from center is dynamic</t>
  </si>
  <si>
    <t>Stop the edges of pancakes spreading throught the pan when mixture</t>
  </si>
  <si>
    <t>the pancake need to move inwards</t>
  </si>
  <si>
    <t>Gravity</t>
  </si>
  <si>
    <t>Translated Vector3 (x, y, z)</t>
  </si>
  <si>
    <t>x+z</t>
  </si>
  <si>
    <t>y</t>
  </si>
  <si>
    <t xml:space="preserve">a = </t>
  </si>
  <si>
    <t xml:space="preserve">b = </t>
  </si>
  <si>
    <t xml:space="preserve">rotSpeed </t>
  </si>
  <si>
    <t>The pancakes are not being removed from the pancake list in FryingPan_pancake</t>
  </si>
  <si>
    <t>Fixed Flip not rotating</t>
  </si>
  <si>
    <t>flaten pancake when it out of the pan</t>
  </si>
  <si>
    <t>blend the pancakes shape when entering the pan</t>
  </si>
  <si>
    <t>Level out pancake once below rotate thresshold</t>
  </si>
  <si>
    <t>R</t>
  </si>
  <si>
    <t>x*z</t>
  </si>
  <si>
    <t xml:space="preserve">weight the pancake joints </t>
  </si>
  <si>
    <t>I think this is caused during the pan changes, if shaky with the jug.</t>
  </si>
  <si>
    <t>Fix TransformToUpforce excepting every value.</t>
  </si>
  <si>
    <t>it should only except the first and any that are thurther away from the center</t>
  </si>
  <si>
    <t>?? Maybe. This seams to of fixed since fixing other bugs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</si>
</sst>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0.000"/>
    <numFmt numFmtId="167" formatCode="0.000E+00"/>
    <numFmt numFmtId="178" formatCode="0.0000"/>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18"/>
      <color theme="1"/>
      <name val="Calibri"/>
      <family val="2"/>
      <scheme val="minor"/>
    </font>
    <font>
      <sz val="9"/>
      <color theme="1"/>
      <name val="Calibri"/>
      <family val="2"/>
      <scheme val="minor"/>
    </font>
    <font>
      <sz val="11"/>
      <color theme="0" tint="-0.249977111117893"/>
      <name val="Calibri"/>
      <family val="2"/>
      <scheme val="minor"/>
    </font>
    <font>
      <b/>
      <sz val="14"/>
      <color theme="0"/>
      <name val="Calibri"/>
      <family val="2"/>
      <scheme val="minor"/>
    </font>
    <font>
      <sz val="11"/>
      <color theme="0" tint="-0.14999847407452621"/>
      <name val="Calibri"/>
      <family val="2"/>
      <scheme val="minor"/>
    </font>
    <font>
      <b/>
      <sz val="14"/>
      <color rgb="FFD9D9D9"/>
      <name val="Calibri"/>
      <family val="2"/>
    </font>
    <font>
      <sz val="11"/>
      <color rgb="FFFFFFFF"/>
      <name val="Calibri"/>
      <family val="2"/>
    </font>
    <font>
      <sz val="11"/>
      <color theme="1"/>
      <name val="Calibri"/>
      <family val="2"/>
    </font>
    <font>
      <sz val="9"/>
      <color rgb="FFD9D9D9"/>
      <name val="Calibri"/>
      <family val="2"/>
    </font>
    <font>
      <sz val="9"/>
      <color rgb="FF000000"/>
      <name val="Calibri"/>
      <family val="2"/>
    </font>
    <font>
      <b/>
      <sz val="9"/>
      <color rgb="FFFFFFFF"/>
      <name val="Calibri"/>
      <family val="2"/>
    </font>
    <font>
      <b/>
      <sz val="10"/>
      <color theme="1"/>
      <name val="Calibri"/>
      <family val="2"/>
      <scheme val="minor"/>
    </font>
    <font>
      <sz val="10"/>
      <color theme="1"/>
      <name val="Calibri"/>
      <family val="2"/>
      <scheme val="minor"/>
    </font>
  </fonts>
  <fills count="13">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1" tint="4.9989318521683403E-2"/>
        <bgColor indexed="64"/>
      </patternFill>
    </fill>
    <fill>
      <patternFill patternType="solid">
        <fgColor theme="1" tint="0.34998626667073579"/>
        <bgColor indexed="64"/>
      </patternFill>
    </fill>
    <fill>
      <patternFill patternType="solid">
        <fgColor theme="1" tint="0.499984740745262"/>
        <bgColor indexed="64"/>
      </patternFill>
    </fill>
    <fill>
      <patternFill patternType="solid">
        <fgColor theme="1"/>
        <bgColor indexed="64"/>
      </patternFill>
    </fill>
    <fill>
      <patternFill patternType="solid">
        <fgColor rgb="FF000000"/>
        <bgColor rgb="FF000000"/>
      </patternFill>
    </fill>
    <fill>
      <patternFill patternType="solid">
        <fgColor rgb="FF595959"/>
        <bgColor rgb="FF000000"/>
      </patternFill>
    </fill>
    <fill>
      <patternFill patternType="solid">
        <fgColor rgb="FFD9D9D9"/>
        <bgColor rgb="FF000000"/>
      </patternFill>
    </fill>
    <fill>
      <patternFill patternType="solid">
        <fgColor rgb="FFF2F2F2"/>
        <bgColor rgb="FF000000"/>
      </patternFill>
    </fill>
    <fill>
      <patternFill patternType="solid">
        <fgColor rgb="FFA6A6A6"/>
        <bgColor rgb="FF000000"/>
      </patternFill>
    </fill>
  </fills>
  <borders count="2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right style="thick">
        <color auto="1"/>
      </right>
      <top/>
      <bottom style="thick">
        <color auto="1"/>
      </bottom>
      <diagonal/>
    </border>
    <border>
      <left style="thick">
        <color auto="1"/>
      </left>
      <right/>
      <top/>
      <bottom style="thick">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100">
    <xf numFmtId="0" fontId="0" fillId="0" borderId="0" xfId="0"/>
    <xf numFmtId="14" fontId="0" fillId="0" borderId="0" xfId="0" applyNumberFormat="1"/>
    <xf numFmtId="0" fontId="2" fillId="2" borderId="4" xfId="0" applyFont="1" applyFill="1" applyBorder="1" applyAlignment="1">
      <alignment vertical="center"/>
    </xf>
    <xf numFmtId="14" fontId="0" fillId="3" borderId="0" xfId="0" applyNumberFormat="1" applyFill="1" applyBorder="1" applyAlignment="1">
      <alignment vertical="center"/>
    </xf>
    <xf numFmtId="0" fontId="2" fillId="2" borderId="0" xfId="0" applyFont="1" applyFill="1" applyBorder="1" applyAlignment="1">
      <alignment vertical="center"/>
    </xf>
    <xf numFmtId="14" fontId="0" fillId="3" borderId="5" xfId="0" applyNumberFormat="1" applyFill="1" applyBorder="1" applyAlignment="1">
      <alignment vertical="center"/>
    </xf>
    <xf numFmtId="0" fontId="2" fillId="2" borderId="6" xfId="0" applyFont="1" applyFill="1" applyBorder="1"/>
    <xf numFmtId="164" fontId="0" fillId="3" borderId="7" xfId="0" applyNumberFormat="1" applyFill="1" applyBorder="1"/>
    <xf numFmtId="0" fontId="2" fillId="2" borderId="7" xfId="0" applyFont="1" applyFill="1" applyBorder="1"/>
    <xf numFmtId="0" fontId="0" fillId="3" borderId="8" xfId="0" applyFill="1" applyBorder="1"/>
    <xf numFmtId="1" fontId="0" fillId="0" borderId="0" xfId="0" applyNumberFormat="1"/>
    <xf numFmtId="0" fontId="6" fillId="4" borderId="0" xfId="0" applyFont="1" applyFill="1" applyAlignment="1">
      <alignment horizontal="right" vertical="center"/>
    </xf>
    <xf numFmtId="9" fontId="7" fillId="4" borderId="0" xfId="1" applyFont="1" applyFill="1" applyAlignment="1">
      <alignment horizontal="center" vertical="center"/>
    </xf>
    <xf numFmtId="0" fontId="0" fillId="2" borderId="0" xfId="0" applyFill="1"/>
    <xf numFmtId="0" fontId="0" fillId="3" borderId="0" xfId="0" applyFill="1"/>
    <xf numFmtId="0" fontId="0" fillId="2" borderId="0" xfId="0" applyFill="1" applyAlignment="1">
      <alignment wrapText="1"/>
    </xf>
    <xf numFmtId="0" fontId="3" fillId="5" borderId="0" xfId="0" applyFont="1" applyFill="1"/>
    <xf numFmtId="0" fontId="3" fillId="6" borderId="0" xfId="0" applyFont="1" applyFill="1"/>
    <xf numFmtId="165" fontId="0" fillId="3" borderId="0" xfId="1" applyNumberFormat="1" applyFont="1" applyFill="1"/>
    <xf numFmtId="9" fontId="0" fillId="3" borderId="0" xfId="1" applyFont="1" applyFill="1"/>
    <xf numFmtId="9" fontId="0" fillId="3" borderId="0" xfId="0" applyNumberFormat="1" applyFill="1"/>
    <xf numFmtId="165" fontId="3" fillId="6" borderId="0" xfId="1" applyNumberFormat="1" applyFont="1" applyFill="1"/>
    <xf numFmtId="0" fontId="0" fillId="0" borderId="0" xfId="0" applyFill="1"/>
    <xf numFmtId="0" fontId="0" fillId="2" borderId="13" xfId="0" applyFill="1" applyBorder="1"/>
    <xf numFmtId="0" fontId="0" fillId="3" borderId="0" xfId="0" applyFill="1" applyBorder="1"/>
    <xf numFmtId="9" fontId="8" fillId="6" borderId="14" xfId="1" applyFont="1" applyFill="1" applyBorder="1"/>
    <xf numFmtId="9" fontId="8" fillId="6" borderId="14" xfId="1" applyNumberFormat="1" applyFont="1" applyFill="1" applyBorder="1"/>
    <xf numFmtId="0" fontId="3" fillId="7" borderId="13" xfId="0" applyFont="1" applyFill="1" applyBorder="1"/>
    <xf numFmtId="0" fontId="3" fillId="7" borderId="0" xfId="0" applyFont="1" applyFill="1" applyBorder="1"/>
    <xf numFmtId="9" fontId="3" fillId="7" borderId="15" xfId="1" applyFont="1" applyFill="1" applyBorder="1"/>
    <xf numFmtId="9" fontId="0" fillId="3" borderId="14" xfId="0" applyNumberFormat="1" applyFill="1" applyBorder="1"/>
    <xf numFmtId="0" fontId="0" fillId="2" borderId="16" xfId="0" applyFill="1" applyBorder="1"/>
    <xf numFmtId="10" fontId="0" fillId="3" borderId="15" xfId="1" applyNumberFormat="1" applyFont="1" applyFill="1" applyBorder="1"/>
    <xf numFmtId="0" fontId="4" fillId="0" borderId="0" xfId="0" applyFont="1" applyAlignment="1"/>
    <xf numFmtId="0" fontId="9" fillId="8" borderId="4" xfId="0" applyFont="1" applyFill="1" applyBorder="1" applyAlignment="1">
      <alignment horizontal="center"/>
    </xf>
    <xf numFmtId="0" fontId="9" fillId="8" borderId="0" xfId="0" applyFont="1" applyFill="1" applyBorder="1" applyAlignment="1">
      <alignment horizontal="center"/>
    </xf>
    <xf numFmtId="0" fontId="12" fillId="9" borderId="0" xfId="0" applyFont="1" applyFill="1" applyBorder="1" applyAlignment="1">
      <alignment horizontal="center" wrapText="1"/>
    </xf>
    <xf numFmtId="0" fontId="12" fillId="9" borderId="4" xfId="0" applyFont="1" applyFill="1" applyBorder="1"/>
    <xf numFmtId="0" fontId="12" fillId="9" borderId="0" xfId="0" applyFont="1" applyFill="1" applyBorder="1"/>
    <xf numFmtId="0" fontId="13" fillId="10" borderId="4" xfId="0" applyFont="1" applyFill="1" applyBorder="1"/>
    <xf numFmtId="14" fontId="13" fillId="11" borderId="0" xfId="0" applyNumberFormat="1" applyFont="1" applyFill="1" applyBorder="1"/>
    <xf numFmtId="0" fontId="13" fillId="10" borderId="0" xfId="0" applyFont="1" applyFill="1" applyBorder="1"/>
    <xf numFmtId="0" fontId="13" fillId="11" borderId="0" xfId="0" applyFont="1" applyFill="1" applyBorder="1"/>
    <xf numFmtId="10" fontId="14" fillId="12" borderId="0" xfId="0" applyNumberFormat="1" applyFont="1" applyFill="1" applyBorder="1" applyAlignment="1">
      <alignment horizontal="center" vertical="center"/>
    </xf>
    <xf numFmtId="0" fontId="13" fillId="0" borderId="0" xfId="0" applyFont="1" applyFill="1" applyBorder="1"/>
    <xf numFmtId="165" fontId="13" fillId="0" borderId="0" xfId="1" applyNumberFormat="1" applyFont="1" applyFill="1" applyBorder="1"/>
    <xf numFmtId="9" fontId="13" fillId="0" borderId="0" xfId="1" applyFont="1" applyFill="1" applyBorder="1"/>
    <xf numFmtId="166" fontId="13" fillId="0" borderId="0" xfId="0" applyNumberFormat="1" applyFont="1" applyFill="1" applyBorder="1"/>
    <xf numFmtId="2" fontId="13" fillId="0" borderId="4" xfId="0" applyNumberFormat="1" applyFont="1" applyFill="1" applyBorder="1"/>
    <xf numFmtId="2" fontId="13" fillId="0" borderId="0" xfId="0" applyNumberFormat="1" applyFont="1" applyFill="1" applyBorder="1"/>
    <xf numFmtId="10" fontId="13" fillId="0" borderId="5" xfId="1" applyNumberFormat="1" applyFont="1" applyFill="1" applyBorder="1"/>
    <xf numFmtId="0" fontId="13" fillId="10" borderId="6" xfId="0" applyFont="1" applyFill="1" applyBorder="1"/>
    <xf numFmtId="14" fontId="13" fillId="11" borderId="7" xfId="0" applyNumberFormat="1" applyFont="1" applyFill="1" applyBorder="1"/>
    <xf numFmtId="0" fontId="13" fillId="10" borderId="7" xfId="0" applyFont="1" applyFill="1" applyBorder="1"/>
    <xf numFmtId="0" fontId="13" fillId="11" borderId="7" xfId="0" applyFont="1" applyFill="1" applyBorder="1"/>
    <xf numFmtId="10" fontId="14" fillId="12" borderId="7" xfId="0" applyNumberFormat="1" applyFont="1" applyFill="1" applyBorder="1" applyAlignment="1">
      <alignment horizontal="center" vertical="center"/>
    </xf>
    <xf numFmtId="0" fontId="13" fillId="0" borderId="7" xfId="0" applyFont="1" applyFill="1" applyBorder="1"/>
    <xf numFmtId="165" fontId="13" fillId="0" borderId="7" xfId="1" applyNumberFormat="1" applyFont="1" applyFill="1" applyBorder="1"/>
    <xf numFmtId="9" fontId="13" fillId="0" borderId="7" xfId="1" applyFont="1" applyFill="1" applyBorder="1"/>
    <xf numFmtId="166" fontId="13" fillId="0" borderId="7" xfId="0" applyNumberFormat="1" applyFont="1" applyFill="1" applyBorder="1"/>
    <xf numFmtId="2" fontId="13" fillId="0" borderId="6" xfId="0" applyNumberFormat="1" applyFont="1" applyFill="1" applyBorder="1"/>
    <xf numFmtId="2" fontId="13" fillId="0" borderId="7" xfId="0" applyNumberFormat="1" applyFont="1" applyFill="1" applyBorder="1"/>
    <xf numFmtId="10" fontId="13" fillId="0" borderId="8" xfId="1" applyNumberFormat="1" applyFont="1" applyFill="1" applyBorder="1"/>
    <xf numFmtId="0" fontId="11" fillId="8" borderId="17" xfId="0" applyFont="1" applyFill="1" applyBorder="1" applyAlignment="1">
      <alignment horizontal="center"/>
    </xf>
    <xf numFmtId="0" fontId="12" fillId="9" borderId="18" xfId="0" applyFont="1" applyFill="1" applyBorder="1" applyAlignment="1">
      <alignment horizontal="center" wrapText="1"/>
    </xf>
    <xf numFmtId="10" fontId="13" fillId="0" borderId="18" xfId="1" applyNumberFormat="1" applyFont="1" applyFill="1" applyBorder="1"/>
    <xf numFmtId="10" fontId="13" fillId="0" borderId="19" xfId="1" applyNumberFormat="1" applyFont="1" applyFill="1" applyBorder="1"/>
    <xf numFmtId="22" fontId="0" fillId="0" borderId="0" xfId="0" applyNumberFormat="1"/>
    <xf numFmtId="0" fontId="2" fillId="2" borderId="1" xfId="0" applyFont="1" applyFill="1" applyBorder="1" applyAlignment="1">
      <alignment horizontal="left" vertical="center"/>
    </xf>
    <xf numFmtId="0" fontId="0" fillId="3" borderId="2" xfId="0" applyFill="1" applyBorder="1" applyAlignment="1">
      <alignment horizontal="left" vertical="center"/>
    </xf>
    <xf numFmtId="0" fontId="2" fillId="2" borderId="2" xfId="0" applyFont="1" applyFill="1" applyBorder="1" applyAlignment="1">
      <alignment horizontal="left" vertical="center"/>
    </xf>
    <xf numFmtId="0" fontId="0" fillId="3" borderId="3" xfId="0" applyFill="1" applyBorder="1" applyAlignment="1">
      <alignment vertical="center" wrapText="1"/>
    </xf>
    <xf numFmtId="0" fontId="15" fillId="0" borderId="0" xfId="0" applyFont="1" applyAlignment="1"/>
    <xf numFmtId="0" fontId="16" fillId="0" borderId="0" xfId="0" applyFont="1"/>
    <xf numFmtId="0" fontId="16" fillId="0" borderId="0" xfId="0" applyFont="1" applyAlignment="1">
      <alignment wrapText="1"/>
    </xf>
    <xf numFmtId="0" fontId="4" fillId="0" borderId="0" xfId="0" applyFont="1" applyAlignment="1">
      <alignment horizontal="center"/>
    </xf>
    <xf numFmtId="0" fontId="6" fillId="4" borderId="2" xfId="0" applyFont="1" applyFill="1" applyBorder="1" applyAlignment="1">
      <alignment horizontal="left" vertical="center"/>
    </xf>
    <xf numFmtId="0" fontId="7" fillId="4" borderId="0" xfId="0" applyFont="1" applyFill="1" applyBorder="1" applyAlignment="1">
      <alignment horizontal="center"/>
    </xf>
    <xf numFmtId="0" fontId="0" fillId="0" borderId="9" xfId="0" applyBorder="1" applyAlignment="1">
      <alignment horizontal="center"/>
    </xf>
    <xf numFmtId="0" fontId="0" fillId="0" borderId="0" xfId="0" applyFill="1" applyBorder="1" applyAlignment="1">
      <alignment horizontal="center"/>
    </xf>
    <xf numFmtId="0" fontId="6" fillId="7" borderId="10" xfId="0" applyFont="1" applyFill="1" applyBorder="1" applyAlignment="1">
      <alignment horizontal="center"/>
    </xf>
    <xf numFmtId="0" fontId="6" fillId="7" borderId="11" xfId="0" applyFont="1" applyFill="1" applyBorder="1" applyAlignment="1">
      <alignment horizontal="center"/>
    </xf>
    <xf numFmtId="0" fontId="6" fillId="7" borderId="12" xfId="0" applyFont="1" applyFill="1" applyBorder="1" applyAlignment="1">
      <alignment horizontal="center"/>
    </xf>
    <xf numFmtId="0" fontId="12" fillId="9" borderId="5" xfId="0" applyFont="1" applyFill="1" applyBorder="1" applyAlignment="1">
      <alignment horizontal="center" wrapText="1"/>
    </xf>
    <xf numFmtId="0" fontId="9" fillId="8" borderId="1" xfId="0" applyFont="1" applyFill="1" applyBorder="1" applyAlignment="1">
      <alignment horizontal="center"/>
    </xf>
    <xf numFmtId="0" fontId="9" fillId="8" borderId="2" xfId="0" applyFont="1" applyFill="1" applyBorder="1" applyAlignment="1">
      <alignment horizontal="center"/>
    </xf>
    <xf numFmtId="0" fontId="10" fillId="8" borderId="2" xfId="0" applyFont="1" applyFill="1" applyBorder="1" applyAlignment="1">
      <alignment horizontal="center"/>
    </xf>
    <xf numFmtId="0" fontId="10" fillId="8" borderId="1" xfId="0" applyFont="1" applyFill="1" applyBorder="1" applyAlignment="1">
      <alignment horizontal="center"/>
    </xf>
    <xf numFmtId="0" fontId="11" fillId="8" borderId="2" xfId="0" applyFont="1" applyFill="1" applyBorder="1" applyAlignment="1">
      <alignment horizontal="center"/>
    </xf>
    <xf numFmtId="0" fontId="11" fillId="8" borderId="3" xfId="0" applyFont="1" applyFill="1" applyBorder="1" applyAlignment="1">
      <alignment horizontal="center"/>
    </xf>
    <xf numFmtId="0" fontId="12" fillId="9" borderId="0" xfId="0" applyFont="1" applyFill="1" applyBorder="1" applyAlignment="1">
      <alignment horizontal="center"/>
    </xf>
    <xf numFmtId="0" fontId="12" fillId="9" borderId="4" xfId="0" applyFont="1" applyFill="1" applyBorder="1" applyAlignment="1">
      <alignment horizontal="center" wrapText="1"/>
    </xf>
    <xf numFmtId="0" fontId="12" fillId="9" borderId="0" xfId="0" applyFont="1" applyFill="1" applyBorder="1" applyAlignment="1">
      <alignment horizontal="center" wrapText="1"/>
    </xf>
    <xf numFmtId="11" fontId="0" fillId="0" borderId="0" xfId="0" applyNumberFormat="1"/>
    <xf numFmtId="167" fontId="0" fillId="0" borderId="0" xfId="0" applyNumberFormat="1"/>
    <xf numFmtId="2" fontId="0" fillId="0" borderId="0" xfId="0" applyNumberFormat="1"/>
    <xf numFmtId="166" fontId="0" fillId="0" borderId="0" xfId="0" applyNumberFormat="1"/>
    <xf numFmtId="0" fontId="0" fillId="0" borderId="0" xfId="0" applyAlignment="1">
      <alignment horizontal="center"/>
    </xf>
    <xf numFmtId="0" fontId="0" fillId="4" borderId="0" xfId="0" applyFill="1"/>
    <xf numFmtId="178" fontId="0" fillId="0" borderId="0" xfId="0" applyNumberFormat="1"/>
  </cellXfs>
  <cellStyles count="2">
    <cellStyle name="Normal" xfId="0" builtinId="0"/>
    <cellStyle name="Percent" xfId="1" builtinId="5"/>
  </cellStyles>
  <dxfs count="19">
    <dxf>
      <font>
        <color rgb="FFFF0000"/>
      </font>
      <fill>
        <patternFill>
          <bgColor rgb="FFFFC000"/>
        </patternFill>
      </fill>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B2D132A-8E44-48F1-BBB2-2C53A683D787}" name="Main" displayName="Main" ref="A3:G50" totalsRowShown="0" headerRowDxfId="18" dataDxfId="17">
  <autoFilter ref="A3:G50" xr:uid="{041E981F-6BC0-4FDE-ACBA-E530F1EEC1B5}"/>
  <tableColumns count="7">
    <tableColumn id="1" xr3:uid="{824F3C5E-1D9A-43A1-B8C9-BD326514D302}" name="ID" dataDxfId="16"/>
    <tableColumn id="2" xr3:uid="{1150AD6D-6BBD-4CBF-9E9A-9902A96F9F82}" name="Task Name" dataDxfId="15"/>
    <tableColumn id="3" xr3:uid="{F083697A-B89D-45BD-9721-20A038AAB4B0}" name="Task Details" dataDxfId="14"/>
    <tableColumn id="4" xr3:uid="{85C72231-B520-4C6B-9B33-80C7B98FAEAF}" name="Status" dataDxfId="13"/>
    <tableColumn id="5" xr3:uid="{4B87CB35-1B38-4C75-BBE3-CA245029C4B8}" name="Group" dataDxfId="12"/>
    <tableColumn id="6" xr3:uid="{B40BFB71-0609-470A-9EAD-D610C0B87C75}" name="Sub Group" dataDxfId="11"/>
    <tableColumn id="7" xr3:uid="{23817CE4-D3E3-4F39-ABA0-28388712A836}" name="Notes" dataDxfId="10"/>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864319-97C2-48A4-B74F-713E907C5D25}" name="Arduino" displayName="Arduino" ref="A3:G50" totalsRowShown="0" headerRowDxfId="9" dataDxfId="8">
  <autoFilter ref="A3:G50" xr:uid="{041E981F-6BC0-4FDE-ACBA-E530F1EEC1B5}"/>
  <tableColumns count="7">
    <tableColumn id="1" xr3:uid="{12C5545D-8B1E-4FB2-8748-F7DBD896D325}" name="ID" dataDxfId="7"/>
    <tableColumn id="2" xr3:uid="{8D4C031C-DE34-4573-B782-3D586DEEE833}" name="Task Name" dataDxfId="6"/>
    <tableColumn id="3" xr3:uid="{A2A6B64D-29D1-48FF-A65C-BA0EBD121B5B}" name="Task Details" dataDxfId="5"/>
    <tableColumn id="4" xr3:uid="{45A6DF31-36F1-4C08-B878-330C15541E2C}" name="Status" dataDxfId="4"/>
    <tableColumn id="5" xr3:uid="{E20DE365-0A63-46A6-B55D-5E36FCC83D00}" name="Group" dataDxfId="3"/>
    <tableColumn id="6" xr3:uid="{A90C5265-ADB6-421D-9C00-5E9716201C56}" name="Sub Group" dataDxfId="2"/>
    <tableColumn id="7" xr3:uid="{92972826-2FDE-4271-B1AE-3D18F97AB66D}" name="Notes" dataDxfId="1"/>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03D6D-C9A3-4C64-B0D0-8C03B84E3440}">
  <dimension ref="A1:S40"/>
  <sheetViews>
    <sheetView workbookViewId="0">
      <selection activeCell="C35" sqref="C35"/>
    </sheetView>
  </sheetViews>
  <sheetFormatPr defaultRowHeight="15" x14ac:dyDescent="0.25"/>
  <cols>
    <col min="1" max="1" width="4.28515625" customWidth="1"/>
    <col min="2" max="2" width="15.42578125" bestFit="1" customWidth="1"/>
    <col min="3" max="3" width="16.140625" bestFit="1" customWidth="1"/>
    <col min="4" max="4" width="19.140625" customWidth="1"/>
    <col min="5" max="5" width="12" bestFit="1" customWidth="1"/>
    <col min="6" max="7" width="15.42578125" customWidth="1"/>
    <col min="8" max="8" width="16" bestFit="1" customWidth="1"/>
    <col min="9" max="9" width="11.7109375" customWidth="1"/>
    <col min="10" max="18" width="9.140625" customWidth="1"/>
    <col min="19" max="19" width="15.85546875" bestFit="1" customWidth="1"/>
  </cols>
  <sheetData>
    <row r="1" spans="1:19" ht="23.25" x14ac:dyDescent="0.35">
      <c r="A1" s="75" t="s">
        <v>0</v>
      </c>
      <c r="B1" s="75"/>
      <c r="C1" s="75"/>
      <c r="D1" s="75"/>
      <c r="E1" s="75"/>
      <c r="F1" s="75"/>
      <c r="G1" s="75"/>
      <c r="H1" s="75"/>
      <c r="I1" s="75"/>
      <c r="J1" s="33"/>
      <c r="K1" s="33"/>
      <c r="L1" s="33"/>
      <c r="M1" s="33"/>
      <c r="N1" s="33"/>
      <c r="O1" s="33"/>
      <c r="P1" s="33"/>
      <c r="Q1" s="33"/>
      <c r="R1" s="33"/>
      <c r="S1" s="33"/>
    </row>
    <row r="2" spans="1:19" ht="15.75" thickBot="1" x14ac:dyDescent="0.3"/>
    <row r="3" spans="1:19" ht="30" x14ac:dyDescent="0.25">
      <c r="B3" s="68" t="s">
        <v>1</v>
      </c>
      <c r="C3" s="69" t="s">
        <v>59</v>
      </c>
      <c r="D3" s="70" t="s">
        <v>2</v>
      </c>
      <c r="E3" s="71" t="s">
        <v>48</v>
      </c>
      <c r="H3" s="1"/>
    </row>
    <row r="4" spans="1:19" x14ac:dyDescent="0.25">
      <c r="B4" s="2" t="s">
        <v>3</v>
      </c>
      <c r="C4" s="3">
        <v>43637</v>
      </c>
      <c r="D4" s="4" t="s">
        <v>4</v>
      </c>
      <c r="E4" s="5">
        <v>43651</v>
      </c>
    </row>
    <row r="5" spans="1:19" ht="15.75" thickBot="1" x14ac:dyDescent="0.3">
      <c r="B5" s="6" t="s">
        <v>5</v>
      </c>
      <c r="C5" s="7">
        <f ca="1">_xlfn.DAYS(E4,NOW())</f>
        <v>11</v>
      </c>
      <c r="D5" s="8" t="s">
        <v>6</v>
      </c>
      <c r="E5" s="9">
        <f>_xlfn.DAYS(E4,C4)</f>
        <v>14</v>
      </c>
      <c r="G5" s="10"/>
    </row>
    <row r="6" spans="1:19" ht="18.75" x14ac:dyDescent="0.25">
      <c r="B6" s="11" t="s">
        <v>7</v>
      </c>
      <c r="C6" s="12">
        <f ca="1">1-IF(E5&lt;&gt;0,(C5/E5),0)</f>
        <v>0.2142857142857143</v>
      </c>
      <c r="D6" s="76" t="s">
        <v>8</v>
      </c>
      <c r="E6" s="76"/>
    </row>
    <row r="8" spans="1:19" ht="18.75" x14ac:dyDescent="0.3">
      <c r="B8" s="77" t="s">
        <v>9</v>
      </c>
      <c r="C8" s="77"/>
      <c r="D8" s="77"/>
      <c r="E8" s="77"/>
      <c r="F8" s="77"/>
      <c r="G8" s="77"/>
      <c r="H8" s="77"/>
      <c r="I8" s="77"/>
    </row>
    <row r="9" spans="1:19" x14ac:dyDescent="0.25">
      <c r="B9" s="13" t="s">
        <v>10</v>
      </c>
      <c r="C9" s="14">
        <f>C17+C18+C19+G17+G18+G19</f>
        <v>6</v>
      </c>
      <c r="D9" s="13" t="s">
        <v>11</v>
      </c>
      <c r="E9" s="14">
        <f>C14+C15+G14+G15+C16+G16</f>
        <v>27</v>
      </c>
      <c r="F9" s="15" t="s">
        <v>12</v>
      </c>
      <c r="G9" s="14">
        <f>C9+E9</f>
        <v>33</v>
      </c>
      <c r="H9" s="16" t="s">
        <v>13</v>
      </c>
      <c r="I9" s="17">
        <f>C15+G15</f>
        <v>0</v>
      </c>
    </row>
    <row r="10" spans="1:19" x14ac:dyDescent="0.25">
      <c r="B10" s="13" t="s">
        <v>14</v>
      </c>
      <c r="C10" s="18">
        <f>C9/G9</f>
        <v>0.18181818181818182</v>
      </c>
      <c r="D10" s="13" t="s">
        <v>14</v>
      </c>
      <c r="E10" s="19">
        <f>E9/G9</f>
        <v>0.81818181818181823</v>
      </c>
      <c r="F10" s="13" t="s">
        <v>14</v>
      </c>
      <c r="G10" s="20">
        <f>E10+C10</f>
        <v>1</v>
      </c>
      <c r="H10" s="16" t="s">
        <v>14</v>
      </c>
      <c r="I10" s="21">
        <f>I9/G9</f>
        <v>0</v>
      </c>
    </row>
    <row r="11" spans="1:19" x14ac:dyDescent="0.25">
      <c r="B11" t="s">
        <v>15</v>
      </c>
      <c r="C11" s="18">
        <v>0.5</v>
      </c>
    </row>
    <row r="12" spans="1:19" ht="15.75" thickBot="1" x14ac:dyDescent="0.3">
      <c r="B12" s="78" t="s">
        <v>16</v>
      </c>
      <c r="C12" s="78"/>
      <c r="D12" s="78"/>
      <c r="F12" s="79"/>
      <c r="G12" s="79"/>
      <c r="H12" s="79"/>
    </row>
    <row r="13" spans="1:19" ht="15.75" thickTop="1" x14ac:dyDescent="0.25">
      <c r="B13" s="80" t="s">
        <v>17</v>
      </c>
      <c r="C13" s="81"/>
      <c r="D13" s="82"/>
      <c r="E13" s="22"/>
      <c r="F13" s="80" t="s">
        <v>17</v>
      </c>
      <c r="G13" s="81"/>
      <c r="H13" s="82"/>
    </row>
    <row r="14" spans="1:19" x14ac:dyDescent="0.25">
      <c r="B14" s="23" t="s">
        <v>18</v>
      </c>
      <c r="C14" s="24">
        <f>COUNTIF(Main[Status], "-")</f>
        <v>23</v>
      </c>
      <c r="D14" s="25">
        <f>C14/C20</f>
        <v>0.92</v>
      </c>
      <c r="E14" s="22"/>
      <c r="F14" s="23" t="s">
        <v>18</v>
      </c>
      <c r="G14" s="24">
        <f>COUNTIF(Arduino[Status], "-")</f>
        <v>4</v>
      </c>
      <c r="H14" s="25">
        <f>G14/G20</f>
        <v>0.16</v>
      </c>
    </row>
    <row r="15" spans="1:19" x14ac:dyDescent="0.25">
      <c r="B15" s="23" t="s">
        <v>19</v>
      </c>
      <c r="C15" s="24">
        <f>COUNTIF(Main[Status], "wip")</f>
        <v>0</v>
      </c>
      <c r="D15" s="25">
        <f>C15/C20</f>
        <v>0</v>
      </c>
      <c r="E15" s="22"/>
      <c r="F15" s="23" t="s">
        <v>19</v>
      </c>
      <c r="G15" s="24">
        <f>COUNTIF(Arduino[Status], "wip")</f>
        <v>0</v>
      </c>
      <c r="H15" s="25">
        <f>G15/G20</f>
        <v>0</v>
      </c>
    </row>
    <row r="16" spans="1:19" x14ac:dyDescent="0.25">
      <c r="B16" s="23" t="s">
        <v>20</v>
      </c>
      <c r="C16" s="24">
        <f>COUNTIF(Main[Status], "testing")</f>
        <v>0</v>
      </c>
      <c r="D16" s="25">
        <f>C16/C20</f>
        <v>0</v>
      </c>
      <c r="E16" s="22"/>
      <c r="F16" s="23" t="s">
        <v>20</v>
      </c>
      <c r="G16" s="24">
        <f>COUNTIF(Arduino[Status], "testing")</f>
        <v>0</v>
      </c>
      <c r="H16" s="25">
        <f>G16/G20</f>
        <v>0</v>
      </c>
    </row>
    <row r="17" spans="1:19" x14ac:dyDescent="0.25">
      <c r="B17" s="23" t="s">
        <v>10</v>
      </c>
      <c r="C17" s="24">
        <f>COUNTIF(Main[Status], "c")</f>
        <v>0</v>
      </c>
      <c r="D17" s="25">
        <f>C17/C20</f>
        <v>0</v>
      </c>
      <c r="E17" s="22"/>
      <c r="F17" s="23" t="s">
        <v>10</v>
      </c>
      <c r="G17" s="24">
        <f>COUNTIF(Arduino[Status], "c")</f>
        <v>4</v>
      </c>
      <c r="H17" s="25">
        <f>G17/G20</f>
        <v>0.16</v>
      </c>
    </row>
    <row r="18" spans="1:19" x14ac:dyDescent="0.25">
      <c r="B18" s="23" t="s">
        <v>21</v>
      </c>
      <c r="C18" s="24">
        <f>COUNTIF(Main[Status], "removed")</f>
        <v>0</v>
      </c>
      <c r="D18" s="26">
        <f>C18/C20</f>
        <v>0</v>
      </c>
      <c r="E18" s="22"/>
      <c r="F18" s="23" t="s">
        <v>21</v>
      </c>
      <c r="G18" s="24">
        <f>COUNTIF(Arduino[Status], "removed")</f>
        <v>0</v>
      </c>
      <c r="H18" s="26">
        <f>G18/G20</f>
        <v>0</v>
      </c>
    </row>
    <row r="19" spans="1:19" x14ac:dyDescent="0.25">
      <c r="B19" s="23" t="s">
        <v>22</v>
      </c>
      <c r="C19" s="24">
        <f>COUNTIF(Main[Status], "fixed")</f>
        <v>2</v>
      </c>
      <c r="D19" s="26">
        <f>C19/C20</f>
        <v>0.08</v>
      </c>
      <c r="E19" s="22"/>
      <c r="F19" s="23" t="s">
        <v>22</v>
      </c>
      <c r="G19" s="24">
        <f>COUNTIF(Arduino[Status], "fixed")</f>
        <v>0</v>
      </c>
      <c r="H19" s="26">
        <f>G19/G20</f>
        <v>0</v>
      </c>
    </row>
    <row r="20" spans="1:19" ht="15.75" thickBot="1" x14ac:dyDescent="0.3">
      <c r="B20" s="27" t="s">
        <v>23</v>
      </c>
      <c r="C20" s="28">
        <f>COUNTA(Main[Status])</f>
        <v>25</v>
      </c>
      <c r="D20" s="29">
        <f>SUM(D14:D19)</f>
        <v>1</v>
      </c>
      <c r="E20" s="22"/>
      <c r="F20" s="27" t="s">
        <v>23</v>
      </c>
      <c r="G20" s="28">
        <f>COUNTA(Main[Status])</f>
        <v>25</v>
      </c>
      <c r="H20" s="29">
        <f>SUM(H14:H19)</f>
        <v>0.32</v>
      </c>
    </row>
    <row r="21" spans="1:19" ht="15.75" thickTop="1" x14ac:dyDescent="0.25">
      <c r="B21" s="23" t="s">
        <v>24</v>
      </c>
      <c r="C21" s="30">
        <f>D14+D15+D16</f>
        <v>0.92</v>
      </c>
      <c r="F21" s="23" t="s">
        <v>24</v>
      </c>
      <c r="G21" s="30">
        <f>H14+H15+H16</f>
        <v>0.16</v>
      </c>
      <c r="S21" s="67"/>
    </row>
    <row r="22" spans="1:19" ht="15.75" thickBot="1" x14ac:dyDescent="0.3">
      <c r="B22" s="31" t="s">
        <v>25</v>
      </c>
      <c r="C22" s="32">
        <f>D17+D18+D19</f>
        <v>0.08</v>
      </c>
      <c r="F22" s="31" t="s">
        <v>25</v>
      </c>
      <c r="G22" s="32">
        <f>H17+H18+H19</f>
        <v>0.16</v>
      </c>
    </row>
    <row r="23" spans="1:19" ht="15.75" thickTop="1" x14ac:dyDescent="0.25"/>
    <row r="24" spans="1:19" ht="15.75" thickBot="1" x14ac:dyDescent="0.3"/>
    <row r="25" spans="1:19" ht="18.75" x14ac:dyDescent="0.3">
      <c r="A25" s="84" t="s">
        <v>35</v>
      </c>
      <c r="B25" s="85"/>
      <c r="C25" s="85"/>
      <c r="D25" s="85"/>
      <c r="E25" s="85"/>
      <c r="F25" s="85"/>
      <c r="G25" s="86" t="s">
        <v>36</v>
      </c>
      <c r="H25" s="86"/>
      <c r="I25" s="86"/>
      <c r="J25" s="86"/>
      <c r="K25" s="86"/>
      <c r="L25" s="87" t="s">
        <v>37</v>
      </c>
      <c r="M25" s="88"/>
      <c r="N25" s="89"/>
      <c r="O25" s="63"/>
    </row>
    <row r="26" spans="1:19" ht="18.75" x14ac:dyDescent="0.3">
      <c r="A26" s="34"/>
      <c r="B26" s="35"/>
      <c r="C26" s="35"/>
      <c r="D26" s="35"/>
      <c r="E26" s="35"/>
      <c r="F26" s="35"/>
      <c r="G26" s="90" t="s">
        <v>38</v>
      </c>
      <c r="H26" s="90" t="s">
        <v>14</v>
      </c>
      <c r="I26" s="90" t="s">
        <v>39</v>
      </c>
      <c r="J26" s="90" t="s">
        <v>14</v>
      </c>
      <c r="K26" s="83" t="s">
        <v>40</v>
      </c>
      <c r="L26" s="91" t="s">
        <v>41</v>
      </c>
      <c r="M26" s="92" t="s">
        <v>42</v>
      </c>
      <c r="N26" s="83" t="s">
        <v>43</v>
      </c>
      <c r="O26" s="64"/>
    </row>
    <row r="27" spans="1:19" ht="24.75" x14ac:dyDescent="0.25">
      <c r="A27" s="37" t="s">
        <v>44</v>
      </c>
      <c r="B27" s="38" t="s">
        <v>45</v>
      </c>
      <c r="C27" s="38" t="s">
        <v>46</v>
      </c>
      <c r="D27" s="38" t="s">
        <v>39</v>
      </c>
      <c r="E27" s="36" t="s">
        <v>47</v>
      </c>
      <c r="F27" s="38" t="s">
        <v>14</v>
      </c>
      <c r="G27" s="90"/>
      <c r="H27" s="90"/>
      <c r="I27" s="90"/>
      <c r="J27" s="90"/>
      <c r="K27" s="83"/>
      <c r="L27" s="91"/>
      <c r="M27" s="92"/>
      <c r="N27" s="83"/>
      <c r="O27" s="64" t="s">
        <v>54</v>
      </c>
    </row>
    <row r="28" spans="1:19" x14ac:dyDescent="0.25">
      <c r="A28" s="39">
        <v>0</v>
      </c>
      <c r="B28" s="40">
        <v>180</v>
      </c>
      <c r="C28" s="41"/>
      <c r="D28" s="42"/>
      <c r="E28" s="42"/>
      <c r="F28" s="43" t="e">
        <f>D28/C28</f>
        <v>#DIV/0!</v>
      </c>
      <c r="G28" s="44">
        <f>C28</f>
        <v>0</v>
      </c>
      <c r="H28" s="45">
        <v>0</v>
      </c>
      <c r="I28" s="44">
        <f>D28</f>
        <v>0</v>
      </c>
      <c r="J28" s="46">
        <v>0</v>
      </c>
      <c r="K28" s="47" t="e">
        <f>I28/G28</f>
        <v>#DIV/0!</v>
      </c>
      <c r="L28" s="48">
        <f ca="1">IF(NOW()&lt;B28, G28/_xlfn.DAYS(NOW(),C4), G28/_xlfn.DAYS(B28,C4))</f>
        <v>0</v>
      </c>
      <c r="M28" s="49">
        <f ca="1">IF(NOW()&lt;B28, I28/_xlfn.DAYS(NOW(),C4), I28/_xlfn.DAYS(B28,C4))</f>
        <v>0</v>
      </c>
      <c r="N28" s="50">
        <f>D28/G9</f>
        <v>0</v>
      </c>
      <c r="O28" s="65">
        <f>N28</f>
        <v>0</v>
      </c>
    </row>
    <row r="29" spans="1:19" x14ac:dyDescent="0.25">
      <c r="A29" s="39">
        <v>1</v>
      </c>
      <c r="B29" s="40">
        <v>43651</v>
      </c>
      <c r="C29" s="41"/>
      <c r="D29" s="42"/>
      <c r="E29" s="42"/>
      <c r="F29" s="43" t="e">
        <f t="shared" ref="F29" si="0">D29/C29</f>
        <v>#DIV/0!</v>
      </c>
      <c r="G29" s="44">
        <f>C29-C28</f>
        <v>0</v>
      </c>
      <c r="H29" s="45" t="e">
        <f>(G29-G28)/G28</f>
        <v>#DIV/0!</v>
      </c>
      <c r="I29" s="44">
        <f>D29-D28</f>
        <v>0</v>
      </c>
      <c r="J29" s="46" t="e">
        <f>(I29-I28)/I28</f>
        <v>#DIV/0!</v>
      </c>
      <c r="K29" s="47" t="e">
        <f t="shared" ref="K29" si="1">I29/G29</f>
        <v>#DIV/0!</v>
      </c>
      <c r="L29" s="48">
        <f ca="1">IF(NOW()&lt;B29, G29/_xlfn.DAYS(NOW(),B28), G29/_xlfn.DAYS(B29,B28))</f>
        <v>0</v>
      </c>
      <c r="M29" s="49">
        <f ca="1">IF(NOW()&lt;B29, I29/_xlfn.DAYS(NOW(),B28), I29/_xlfn.DAYS(B29,B28))</f>
        <v>0</v>
      </c>
      <c r="N29" s="50">
        <f>D29/G9</f>
        <v>0</v>
      </c>
      <c r="O29" s="65">
        <f>N29-O28</f>
        <v>0</v>
      </c>
    </row>
    <row r="30" spans="1:19" x14ac:dyDescent="0.25">
      <c r="A30" s="39">
        <v>2</v>
      </c>
      <c r="B30" s="40"/>
      <c r="C30" s="41"/>
      <c r="D30" s="42"/>
      <c r="E30" s="42"/>
      <c r="F30" s="43"/>
      <c r="G30" s="44"/>
      <c r="H30" s="45"/>
      <c r="I30" s="44"/>
      <c r="J30" s="46"/>
      <c r="K30" s="47"/>
      <c r="L30" s="48"/>
      <c r="M30" s="49"/>
      <c r="N30" s="50"/>
      <c r="O30" s="65"/>
    </row>
    <row r="31" spans="1:19" x14ac:dyDescent="0.25">
      <c r="A31" s="39">
        <v>3</v>
      </c>
      <c r="B31" s="40"/>
      <c r="C31" s="41"/>
      <c r="D31" s="42"/>
      <c r="E31" s="42"/>
      <c r="F31" s="43"/>
      <c r="G31" s="44"/>
      <c r="H31" s="45"/>
      <c r="I31" s="44"/>
      <c r="J31" s="46"/>
      <c r="K31" s="47"/>
      <c r="L31" s="48"/>
      <c r="M31" s="49"/>
      <c r="N31" s="50"/>
      <c r="O31" s="65"/>
    </row>
    <row r="32" spans="1:19" x14ac:dyDescent="0.25">
      <c r="A32" s="39">
        <v>4</v>
      </c>
      <c r="B32" s="40"/>
      <c r="C32" s="41"/>
      <c r="D32" s="42"/>
      <c r="E32" s="42"/>
      <c r="F32" s="43"/>
      <c r="G32" s="44"/>
      <c r="H32" s="45"/>
      <c r="I32" s="44"/>
      <c r="J32" s="46"/>
      <c r="K32" s="47"/>
      <c r="L32" s="48"/>
      <c r="M32" s="49"/>
      <c r="N32" s="50"/>
      <c r="O32" s="65"/>
    </row>
    <row r="33" spans="1:15" x14ac:dyDescent="0.25">
      <c r="A33" s="39"/>
      <c r="B33" s="40"/>
      <c r="C33" s="41"/>
      <c r="D33" s="42"/>
      <c r="E33" s="42"/>
      <c r="F33" s="43"/>
      <c r="G33" s="44"/>
      <c r="H33" s="45"/>
      <c r="I33" s="44"/>
      <c r="J33" s="46"/>
      <c r="K33" s="47"/>
      <c r="L33" s="48"/>
      <c r="M33" s="49"/>
      <c r="N33" s="50"/>
      <c r="O33" s="65"/>
    </row>
    <row r="34" spans="1:15" x14ac:dyDescent="0.25">
      <c r="A34" s="39"/>
      <c r="B34" s="40"/>
      <c r="C34" s="41"/>
      <c r="D34" s="42"/>
      <c r="E34" s="42"/>
      <c r="F34" s="43"/>
      <c r="G34" s="44"/>
      <c r="H34" s="45"/>
      <c r="I34" s="44"/>
      <c r="J34" s="46"/>
      <c r="K34" s="47"/>
      <c r="L34" s="48"/>
      <c r="M34" s="49"/>
      <c r="N34" s="50"/>
      <c r="O34" s="65"/>
    </row>
    <row r="35" spans="1:15" x14ac:dyDescent="0.25">
      <c r="A35" s="39"/>
      <c r="B35" s="40"/>
      <c r="C35" s="41"/>
      <c r="D35" s="42"/>
      <c r="E35" s="42"/>
      <c r="F35" s="43"/>
      <c r="G35" s="44"/>
      <c r="H35" s="45"/>
      <c r="I35" s="44"/>
      <c r="J35" s="46"/>
      <c r="K35" s="47"/>
      <c r="L35" s="48"/>
      <c r="M35" s="49"/>
      <c r="N35" s="50"/>
      <c r="O35" s="65"/>
    </row>
    <row r="36" spans="1:15" x14ac:dyDescent="0.25">
      <c r="A36" s="39"/>
      <c r="B36" s="40"/>
      <c r="C36" s="41"/>
      <c r="D36" s="42"/>
      <c r="E36" s="42"/>
      <c r="F36" s="43"/>
      <c r="G36" s="44"/>
      <c r="H36" s="45"/>
      <c r="I36" s="44"/>
      <c r="J36" s="46"/>
      <c r="K36" s="47"/>
      <c r="L36" s="48"/>
      <c r="M36" s="49"/>
      <c r="N36" s="50"/>
      <c r="O36" s="65"/>
    </row>
    <row r="37" spans="1:15" x14ac:dyDescent="0.25">
      <c r="A37" s="39"/>
      <c r="B37" s="40"/>
      <c r="C37" s="41"/>
      <c r="D37" s="42"/>
      <c r="E37" s="42"/>
      <c r="F37" s="43"/>
      <c r="G37" s="44"/>
      <c r="H37" s="45"/>
      <c r="I37" s="44"/>
      <c r="J37" s="46"/>
      <c r="K37" s="47"/>
      <c r="L37" s="48"/>
      <c r="M37" s="49"/>
      <c r="N37" s="50"/>
      <c r="O37" s="65"/>
    </row>
    <row r="38" spans="1:15" x14ac:dyDescent="0.25">
      <c r="A38" s="39"/>
      <c r="B38" s="40"/>
      <c r="C38" s="41"/>
      <c r="D38" s="42"/>
      <c r="E38" s="42"/>
      <c r="F38" s="43"/>
      <c r="G38" s="44"/>
      <c r="H38" s="45"/>
      <c r="I38" s="44"/>
      <c r="J38" s="46"/>
      <c r="K38" s="47"/>
      <c r="L38" s="48"/>
      <c r="M38" s="49"/>
      <c r="N38" s="50"/>
      <c r="O38" s="65"/>
    </row>
    <row r="39" spans="1:15" x14ac:dyDescent="0.25">
      <c r="A39" s="39"/>
      <c r="B39" s="40"/>
      <c r="C39" s="41"/>
      <c r="D39" s="42"/>
      <c r="E39" s="42"/>
      <c r="F39" s="43"/>
      <c r="G39" s="44"/>
      <c r="H39" s="45"/>
      <c r="I39" s="44"/>
      <c r="J39" s="46"/>
      <c r="K39" s="47"/>
      <c r="L39" s="48"/>
      <c r="M39" s="49"/>
      <c r="N39" s="50"/>
      <c r="O39" s="65"/>
    </row>
    <row r="40" spans="1:15" ht="15.75" thickBot="1" x14ac:dyDescent="0.3">
      <c r="A40" s="51"/>
      <c r="B40" s="52"/>
      <c r="C40" s="53"/>
      <c r="D40" s="54"/>
      <c r="E40" s="54"/>
      <c r="F40" s="55"/>
      <c r="G40" s="56"/>
      <c r="H40" s="57"/>
      <c r="I40" s="56"/>
      <c r="J40" s="58"/>
      <c r="K40" s="59"/>
      <c r="L40" s="60"/>
      <c r="M40" s="61"/>
      <c r="N40" s="62"/>
      <c r="O40" s="66"/>
    </row>
  </sheetData>
  <mergeCells count="18">
    <mergeCell ref="B13:D13"/>
    <mergeCell ref="F13:H13"/>
    <mergeCell ref="N26:N27"/>
    <mergeCell ref="A25:F25"/>
    <mergeCell ref="G25:K25"/>
    <mergeCell ref="L25:N25"/>
    <mergeCell ref="G26:G27"/>
    <mergeCell ref="H26:H27"/>
    <mergeCell ref="I26:I27"/>
    <mergeCell ref="J26:J27"/>
    <mergeCell ref="K26:K27"/>
    <mergeCell ref="L26:L27"/>
    <mergeCell ref="M26:M27"/>
    <mergeCell ref="A1:I1"/>
    <mergeCell ref="D6:E6"/>
    <mergeCell ref="B8:I8"/>
    <mergeCell ref="B12:D12"/>
    <mergeCell ref="F12:H12"/>
  </mergeCells>
  <conditionalFormatting sqref="C10 C22">
    <cfRule type="colorScale" priority="5">
      <colorScale>
        <cfvo type="num" val="0"/>
        <cfvo type="num" val="$C$6/2"/>
        <cfvo type="num" val="$C$6"/>
        <color rgb="FFFF0000"/>
        <color theme="5"/>
        <color rgb="FF92D050"/>
      </colorScale>
    </cfRule>
  </conditionalFormatting>
  <conditionalFormatting sqref="E10">
    <cfRule type="colorScale" priority="4">
      <colorScale>
        <cfvo type="num" val="0"/>
        <cfvo type="num" val="$C$6/2"/>
        <cfvo type="num" val="$C$6"/>
        <color rgb="FF92D050"/>
        <color theme="5"/>
        <color rgb="FFFF0000"/>
      </colorScale>
    </cfRule>
  </conditionalFormatting>
  <conditionalFormatting sqref="C11">
    <cfRule type="cellIs" dxfId="0" priority="3" operator="lessThan">
      <formula>$C$10</formula>
    </cfRule>
  </conditionalFormatting>
  <conditionalFormatting sqref="F28:F40">
    <cfRule type="colorScale" priority="2">
      <colorScale>
        <cfvo type="min"/>
        <cfvo type="num" val="1"/>
        <color rgb="FFBFBFBF"/>
        <color rgb="FF000000"/>
      </colorScale>
    </cfRule>
  </conditionalFormatting>
  <conditionalFormatting sqref="G22">
    <cfRule type="colorScale" priority="1">
      <colorScale>
        <cfvo type="num" val="0"/>
        <cfvo type="num" val="$C$6/2"/>
        <cfvo type="num" val="$C$6"/>
        <color rgb="FFFF0000"/>
        <color theme="5"/>
        <color rgb="FF92D050"/>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DFBF0-BDE3-48CD-9C74-022AECEC1124}">
  <dimension ref="A1:I50"/>
  <sheetViews>
    <sheetView tabSelected="1" topLeftCell="A7" workbookViewId="0">
      <selection activeCell="G15" sqref="G15"/>
    </sheetView>
  </sheetViews>
  <sheetFormatPr defaultRowHeight="12.75" x14ac:dyDescent="0.2"/>
  <cols>
    <col min="1" max="1" width="5" style="73" customWidth="1"/>
    <col min="2" max="2" width="33.7109375" style="73" customWidth="1"/>
    <col min="3" max="3" width="40.7109375" style="73" customWidth="1"/>
    <col min="4" max="4" width="8.5703125" style="73" customWidth="1"/>
    <col min="5" max="5" width="13.28515625" style="73" bestFit="1" customWidth="1"/>
    <col min="6" max="6" width="12.28515625" style="73" customWidth="1"/>
    <col min="7" max="7" width="33.7109375" style="73" customWidth="1"/>
    <col min="8" max="9" width="9.140625" style="73" customWidth="1"/>
    <col min="10" max="16384" width="9.140625" style="73"/>
  </cols>
  <sheetData>
    <row r="1" spans="1:9" ht="23.25" x14ac:dyDescent="0.35">
      <c r="A1" s="75" t="s">
        <v>33</v>
      </c>
      <c r="B1" s="75"/>
      <c r="C1" s="75"/>
      <c r="D1" s="75"/>
      <c r="E1" s="75"/>
      <c r="F1" s="75"/>
      <c r="G1" s="75"/>
      <c r="H1" s="72"/>
      <c r="I1" s="72"/>
    </row>
    <row r="3" spans="1:9" x14ac:dyDescent="0.2">
      <c r="A3" s="73" t="s">
        <v>26</v>
      </c>
      <c r="B3" s="73" t="s">
        <v>27</v>
      </c>
      <c r="C3" s="73" t="s">
        <v>28</v>
      </c>
      <c r="D3" s="73" t="s">
        <v>29</v>
      </c>
      <c r="E3" s="73" t="s">
        <v>30</v>
      </c>
      <c r="F3" s="73" t="s">
        <v>31</v>
      </c>
      <c r="G3" s="73" t="s">
        <v>34</v>
      </c>
    </row>
    <row r="4" spans="1:9" ht="25.5" x14ac:dyDescent="0.2">
      <c r="A4" s="73">
        <v>0</v>
      </c>
      <c r="B4" s="74" t="s">
        <v>60</v>
      </c>
      <c r="C4" s="74"/>
      <c r="D4" s="73" t="s">
        <v>32</v>
      </c>
      <c r="G4" s="74"/>
    </row>
    <row r="5" spans="1:9" ht="38.25" x14ac:dyDescent="0.2">
      <c r="A5" s="73">
        <v>1</v>
      </c>
      <c r="B5" s="74" t="s">
        <v>61</v>
      </c>
      <c r="C5" s="74" t="s">
        <v>62</v>
      </c>
      <c r="D5" s="73" t="s">
        <v>32</v>
      </c>
      <c r="G5" s="74" t="s">
        <v>93</v>
      </c>
    </row>
    <row r="6" spans="1:9" ht="38.25" x14ac:dyDescent="0.2">
      <c r="A6" s="73">
        <v>2</v>
      </c>
      <c r="B6" s="74" t="s">
        <v>63</v>
      </c>
      <c r="C6" s="74" t="s">
        <v>64</v>
      </c>
      <c r="D6" s="73" t="s">
        <v>32</v>
      </c>
      <c r="G6" s="74"/>
    </row>
    <row r="7" spans="1:9" ht="25.5" x14ac:dyDescent="0.2">
      <c r="A7" s="73">
        <v>3</v>
      </c>
      <c r="B7" s="74" t="s">
        <v>65</v>
      </c>
      <c r="C7" s="74"/>
      <c r="D7" s="73" t="s">
        <v>32</v>
      </c>
      <c r="G7" s="74"/>
    </row>
    <row r="8" spans="1:9" ht="25.5" x14ac:dyDescent="0.2">
      <c r="A8" s="73">
        <v>4</v>
      </c>
      <c r="B8" s="74" t="s">
        <v>66</v>
      </c>
      <c r="C8" s="74"/>
      <c r="D8" s="73" t="s">
        <v>32</v>
      </c>
      <c r="G8" s="74" t="s">
        <v>101</v>
      </c>
    </row>
    <row r="9" spans="1:9" x14ac:dyDescent="0.2">
      <c r="A9" s="73">
        <v>5</v>
      </c>
      <c r="B9" s="74" t="s">
        <v>67</v>
      </c>
      <c r="C9" s="74" t="s">
        <v>68</v>
      </c>
      <c r="D9" s="73" t="s">
        <v>32</v>
      </c>
      <c r="G9" s="74"/>
    </row>
    <row r="10" spans="1:9" ht="25.5" x14ac:dyDescent="0.2">
      <c r="A10" s="73">
        <v>6</v>
      </c>
      <c r="B10" s="74" t="s">
        <v>69</v>
      </c>
      <c r="C10" s="74"/>
      <c r="D10" s="73" t="s">
        <v>32</v>
      </c>
      <c r="G10" s="74"/>
    </row>
    <row r="11" spans="1:9" x14ac:dyDescent="0.2">
      <c r="A11" s="73">
        <v>7</v>
      </c>
      <c r="B11" s="74" t="s">
        <v>70</v>
      </c>
      <c r="C11" s="74"/>
      <c r="D11" s="73" t="s">
        <v>32</v>
      </c>
      <c r="G11" s="74"/>
    </row>
    <row r="12" spans="1:9" x14ac:dyDescent="0.2">
      <c r="A12" s="73">
        <v>8</v>
      </c>
      <c r="B12" s="74" t="s">
        <v>71</v>
      </c>
      <c r="C12" s="74"/>
      <c r="D12" s="73" t="s">
        <v>32</v>
      </c>
      <c r="G12" s="74"/>
    </row>
    <row r="13" spans="1:9" x14ac:dyDescent="0.2">
      <c r="A13" s="73">
        <v>9</v>
      </c>
      <c r="B13" s="74" t="s">
        <v>72</v>
      </c>
      <c r="C13" s="74"/>
      <c r="D13" s="73" t="s">
        <v>32</v>
      </c>
      <c r="G13" s="74"/>
    </row>
    <row r="14" spans="1:9" ht="38.25" x14ac:dyDescent="0.2">
      <c r="A14" s="73">
        <v>10</v>
      </c>
      <c r="B14" s="74" t="s">
        <v>73</v>
      </c>
      <c r="C14" s="74"/>
      <c r="D14" s="73" t="s">
        <v>32</v>
      </c>
      <c r="G14" s="74" t="s">
        <v>104</v>
      </c>
    </row>
    <row r="15" spans="1:9" ht="25.5" x14ac:dyDescent="0.2">
      <c r="A15" s="73">
        <v>11</v>
      </c>
      <c r="B15" s="74" t="s">
        <v>74</v>
      </c>
      <c r="C15" s="74" t="s">
        <v>75</v>
      </c>
      <c r="D15" s="73" t="s">
        <v>32</v>
      </c>
      <c r="G15" s="74"/>
    </row>
    <row r="16" spans="1:9" x14ac:dyDescent="0.2">
      <c r="A16" s="73">
        <v>12</v>
      </c>
      <c r="B16" s="74" t="s">
        <v>76</v>
      </c>
      <c r="C16" s="74"/>
      <c r="D16" s="73" t="s">
        <v>32</v>
      </c>
      <c r="G16" s="74"/>
    </row>
    <row r="17" spans="1:7" x14ac:dyDescent="0.2">
      <c r="A17" s="73">
        <v>13</v>
      </c>
      <c r="B17" s="74" t="s">
        <v>77</v>
      </c>
      <c r="C17" s="74"/>
      <c r="D17" s="73" t="s">
        <v>32</v>
      </c>
      <c r="G17" s="74"/>
    </row>
    <row r="18" spans="1:7" ht="63.75" x14ac:dyDescent="0.2">
      <c r="A18" s="73">
        <v>14</v>
      </c>
      <c r="B18" s="74" t="s">
        <v>78</v>
      </c>
      <c r="C18" s="74"/>
      <c r="D18" s="73" t="s">
        <v>32</v>
      </c>
      <c r="G18" s="74"/>
    </row>
    <row r="19" spans="1:7" ht="25.5" x14ac:dyDescent="0.2">
      <c r="A19" s="73">
        <v>15</v>
      </c>
      <c r="B19" s="74" t="s">
        <v>79</v>
      </c>
      <c r="C19" s="74"/>
      <c r="D19" s="73" t="s">
        <v>32</v>
      </c>
      <c r="G19" s="74"/>
    </row>
    <row r="20" spans="1:7" ht="25.5" x14ac:dyDescent="0.2">
      <c r="A20" s="73">
        <v>16</v>
      </c>
      <c r="B20" s="74" t="s">
        <v>80</v>
      </c>
      <c r="C20" s="74" t="s">
        <v>81</v>
      </c>
      <c r="D20" s="73" t="s">
        <v>32</v>
      </c>
      <c r="G20" s="74"/>
    </row>
    <row r="21" spans="1:7" x14ac:dyDescent="0.2">
      <c r="A21" s="73">
        <v>17</v>
      </c>
      <c r="B21" s="74" t="s">
        <v>82</v>
      </c>
      <c r="C21" s="74" t="s">
        <v>83</v>
      </c>
      <c r="D21" s="73" t="s">
        <v>32</v>
      </c>
      <c r="G21" s="74"/>
    </row>
    <row r="22" spans="1:7" ht="25.5" x14ac:dyDescent="0.2">
      <c r="A22" s="73">
        <v>18</v>
      </c>
      <c r="B22" s="74" t="s">
        <v>84</v>
      </c>
      <c r="C22" s="74" t="s">
        <v>85</v>
      </c>
      <c r="D22" s="73" t="s">
        <v>32</v>
      </c>
      <c r="G22" s="74"/>
    </row>
    <row r="23" spans="1:7" x14ac:dyDescent="0.2">
      <c r="A23" s="73">
        <v>19</v>
      </c>
      <c r="B23" s="74" t="s">
        <v>94</v>
      </c>
      <c r="C23" s="74"/>
      <c r="D23" s="73" t="s">
        <v>22</v>
      </c>
      <c r="G23" s="74"/>
    </row>
    <row r="24" spans="1:7" x14ac:dyDescent="0.2">
      <c r="A24" s="73">
        <v>20</v>
      </c>
      <c r="B24" s="74" t="s">
        <v>95</v>
      </c>
      <c r="C24" s="74"/>
      <c r="D24" s="73" t="s">
        <v>32</v>
      </c>
      <c r="G24" s="74"/>
    </row>
    <row r="25" spans="1:7" ht="25.5" x14ac:dyDescent="0.2">
      <c r="A25" s="73">
        <v>21</v>
      </c>
      <c r="B25" s="74" t="s">
        <v>96</v>
      </c>
      <c r="C25" s="74"/>
      <c r="D25" s="73" t="s">
        <v>32</v>
      </c>
      <c r="G25" s="74"/>
    </row>
    <row r="26" spans="1:7" ht="25.5" x14ac:dyDescent="0.2">
      <c r="A26" s="73">
        <v>22</v>
      </c>
      <c r="B26" s="74" t="s">
        <v>97</v>
      </c>
      <c r="C26" s="74"/>
      <c r="D26" s="73" t="s">
        <v>32</v>
      </c>
      <c r="G26" s="74"/>
    </row>
    <row r="27" spans="1:7" x14ac:dyDescent="0.2">
      <c r="A27" s="73">
        <v>23</v>
      </c>
      <c r="B27" s="74" t="s">
        <v>100</v>
      </c>
      <c r="C27" s="74"/>
      <c r="D27" s="73" t="s">
        <v>32</v>
      </c>
      <c r="G27" s="74"/>
    </row>
    <row r="28" spans="1:7" ht="25.5" x14ac:dyDescent="0.2">
      <c r="A28" s="73">
        <v>24</v>
      </c>
      <c r="B28" s="74" t="s">
        <v>102</v>
      </c>
      <c r="C28" s="74" t="s">
        <v>103</v>
      </c>
      <c r="D28" s="73" t="s">
        <v>22</v>
      </c>
      <c r="G28" s="74"/>
    </row>
    <row r="29" spans="1:7" x14ac:dyDescent="0.2">
      <c r="A29" s="73">
        <v>25</v>
      </c>
      <c r="B29" s="74"/>
      <c r="C29" s="74"/>
      <c r="G29" s="74"/>
    </row>
    <row r="30" spans="1:7" x14ac:dyDescent="0.2">
      <c r="A30" s="73">
        <v>26</v>
      </c>
      <c r="B30" s="74"/>
      <c r="C30" s="74"/>
      <c r="G30" s="74"/>
    </row>
    <row r="31" spans="1:7" x14ac:dyDescent="0.2">
      <c r="A31" s="73">
        <v>27</v>
      </c>
      <c r="B31" s="74"/>
      <c r="C31" s="74"/>
      <c r="G31" s="74"/>
    </row>
    <row r="32" spans="1:7" x14ac:dyDescent="0.2">
      <c r="A32" s="73">
        <v>28</v>
      </c>
      <c r="B32" s="74"/>
      <c r="C32" s="74"/>
      <c r="G32" s="74"/>
    </row>
    <row r="33" spans="1:7" x14ac:dyDescent="0.2">
      <c r="A33" s="73">
        <v>29</v>
      </c>
      <c r="B33" s="74"/>
      <c r="C33" s="74"/>
      <c r="G33" s="74"/>
    </row>
    <row r="34" spans="1:7" x14ac:dyDescent="0.2">
      <c r="A34" s="73">
        <v>30</v>
      </c>
      <c r="B34" s="74"/>
      <c r="C34" s="74"/>
      <c r="G34" s="74"/>
    </row>
    <row r="35" spans="1:7" x14ac:dyDescent="0.2">
      <c r="B35" s="74"/>
      <c r="C35" s="74"/>
      <c r="G35" s="74"/>
    </row>
    <row r="36" spans="1:7" x14ac:dyDescent="0.2">
      <c r="B36" s="74"/>
      <c r="C36" s="74"/>
      <c r="G36" s="74"/>
    </row>
    <row r="37" spans="1:7" x14ac:dyDescent="0.2">
      <c r="B37" s="74"/>
      <c r="C37" s="74"/>
      <c r="G37" s="74"/>
    </row>
    <row r="38" spans="1:7" x14ac:dyDescent="0.2">
      <c r="B38" s="74"/>
      <c r="C38" s="74"/>
      <c r="G38" s="74"/>
    </row>
    <row r="39" spans="1:7" x14ac:dyDescent="0.2">
      <c r="B39" s="74"/>
      <c r="C39" s="74"/>
      <c r="G39" s="74"/>
    </row>
    <row r="40" spans="1:7" x14ac:dyDescent="0.2">
      <c r="B40" s="74"/>
      <c r="C40" s="74"/>
      <c r="G40" s="74"/>
    </row>
    <row r="41" spans="1:7" x14ac:dyDescent="0.2">
      <c r="B41" s="74"/>
      <c r="C41" s="74"/>
      <c r="G41" s="74"/>
    </row>
    <row r="42" spans="1:7" x14ac:dyDescent="0.2">
      <c r="B42" s="74"/>
      <c r="C42" s="74"/>
      <c r="G42" s="74"/>
    </row>
    <row r="43" spans="1:7" x14ac:dyDescent="0.2">
      <c r="B43" s="74"/>
      <c r="C43" s="74"/>
      <c r="G43" s="74"/>
    </row>
    <row r="44" spans="1:7" x14ac:dyDescent="0.2">
      <c r="B44" s="74"/>
      <c r="C44" s="74"/>
      <c r="G44" s="74"/>
    </row>
    <row r="45" spans="1:7" x14ac:dyDescent="0.2">
      <c r="B45" s="74"/>
      <c r="C45" s="74"/>
      <c r="G45" s="74"/>
    </row>
    <row r="46" spans="1:7" x14ac:dyDescent="0.2">
      <c r="B46" s="74"/>
      <c r="C46" s="74"/>
      <c r="G46" s="74"/>
    </row>
    <row r="47" spans="1:7" x14ac:dyDescent="0.2">
      <c r="B47" s="74"/>
      <c r="C47" s="74"/>
      <c r="G47" s="74"/>
    </row>
    <row r="48" spans="1:7" x14ac:dyDescent="0.2">
      <c r="B48" s="74"/>
      <c r="C48" s="74"/>
      <c r="G48" s="74"/>
    </row>
    <row r="49" spans="2:7" x14ac:dyDescent="0.2">
      <c r="B49" s="74"/>
      <c r="C49" s="74"/>
      <c r="G49" s="74"/>
    </row>
    <row r="50" spans="2:7" x14ac:dyDescent="0.2">
      <c r="B50" s="74"/>
      <c r="C50" s="74"/>
      <c r="G50" s="74"/>
    </row>
  </sheetData>
  <mergeCells count="1">
    <mergeCell ref="A1:G1"/>
  </mergeCell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E9E94-81DA-43EF-B1EE-8B714ED9E302}">
  <dimension ref="A1:I14"/>
  <sheetViews>
    <sheetView workbookViewId="0">
      <selection activeCell="C12" sqref="C12"/>
    </sheetView>
  </sheetViews>
  <sheetFormatPr defaultRowHeight="12.75" x14ac:dyDescent="0.2"/>
  <cols>
    <col min="1" max="1" width="5" style="73" customWidth="1"/>
    <col min="2" max="2" width="36.42578125" style="73" bestFit="1" customWidth="1"/>
    <col min="3" max="3" width="40.7109375" style="73" customWidth="1"/>
    <col min="4" max="4" width="8.5703125" style="73" customWidth="1"/>
    <col min="5" max="5" width="13.28515625" style="73" bestFit="1" customWidth="1"/>
    <col min="6" max="6" width="12.28515625" style="73" customWidth="1"/>
    <col min="7" max="7" width="33.7109375" style="73" customWidth="1"/>
    <col min="8" max="9" width="9.140625" style="73" customWidth="1"/>
    <col min="10" max="16384" width="9.140625" style="73"/>
  </cols>
  <sheetData>
    <row r="1" spans="1:9" ht="23.25" x14ac:dyDescent="0.35">
      <c r="A1" s="75" t="s">
        <v>33</v>
      </c>
      <c r="B1" s="75"/>
      <c r="C1" s="75"/>
      <c r="D1" s="75"/>
      <c r="E1" s="75"/>
      <c r="F1" s="75"/>
      <c r="G1" s="75"/>
      <c r="H1" s="72"/>
      <c r="I1" s="72"/>
    </row>
    <row r="3" spans="1:9" x14ac:dyDescent="0.2">
      <c r="A3" s="73" t="s">
        <v>26</v>
      </c>
      <c r="B3" s="73" t="s">
        <v>27</v>
      </c>
      <c r="C3" s="73" t="s">
        <v>28</v>
      </c>
      <c r="D3" s="73" t="s">
        <v>29</v>
      </c>
      <c r="E3" s="73" t="s">
        <v>30</v>
      </c>
      <c r="F3" s="73" t="s">
        <v>31</v>
      </c>
      <c r="G3" s="73" t="s">
        <v>34</v>
      </c>
    </row>
    <row r="4" spans="1:9" ht="25.5" x14ac:dyDescent="0.2">
      <c r="A4" s="73">
        <v>0</v>
      </c>
      <c r="B4" s="74" t="s">
        <v>49</v>
      </c>
      <c r="D4" s="73" t="s">
        <v>52</v>
      </c>
    </row>
    <row r="5" spans="1:9" x14ac:dyDescent="0.2">
      <c r="A5" s="73">
        <v>1</v>
      </c>
      <c r="B5" s="73" t="s">
        <v>50</v>
      </c>
      <c r="D5" s="73" t="s">
        <v>32</v>
      </c>
    </row>
    <row r="6" spans="1:9" x14ac:dyDescent="0.2">
      <c r="A6" s="73">
        <v>2</v>
      </c>
      <c r="B6" s="73" t="s">
        <v>51</v>
      </c>
      <c r="D6" s="73" t="s">
        <v>32</v>
      </c>
    </row>
    <row r="7" spans="1:9" x14ac:dyDescent="0.2">
      <c r="A7" s="73">
        <v>3</v>
      </c>
      <c r="B7" s="73" t="s">
        <v>53</v>
      </c>
      <c r="D7" s="73" t="s">
        <v>52</v>
      </c>
    </row>
    <row r="8" spans="1:9" x14ac:dyDescent="0.2">
      <c r="A8" s="73">
        <v>4</v>
      </c>
      <c r="B8" s="73" t="s">
        <v>55</v>
      </c>
      <c r="D8" s="73" t="s">
        <v>52</v>
      </c>
    </row>
    <row r="9" spans="1:9" x14ac:dyDescent="0.2">
      <c r="A9" s="73">
        <v>5</v>
      </c>
      <c r="B9" s="73" t="s">
        <v>56</v>
      </c>
      <c r="D9" s="73" t="s">
        <v>52</v>
      </c>
    </row>
    <row r="10" spans="1:9" x14ac:dyDescent="0.2">
      <c r="A10" s="73">
        <v>6</v>
      </c>
      <c r="B10" s="73" t="s">
        <v>57</v>
      </c>
      <c r="D10" s="73" t="s">
        <v>32</v>
      </c>
    </row>
    <row r="11" spans="1:9" x14ac:dyDescent="0.2">
      <c r="A11" s="73">
        <v>7</v>
      </c>
      <c r="B11" s="73" t="s">
        <v>58</v>
      </c>
      <c r="D11" s="73" t="s">
        <v>32</v>
      </c>
    </row>
    <row r="12" spans="1:9" x14ac:dyDescent="0.2">
      <c r="A12" s="73">
        <v>8</v>
      </c>
    </row>
    <row r="13" spans="1:9" x14ac:dyDescent="0.2">
      <c r="A13" s="73">
        <v>9</v>
      </c>
    </row>
    <row r="14" spans="1:9" x14ac:dyDescent="0.2">
      <c r="A14" s="73">
        <v>10</v>
      </c>
    </row>
  </sheetData>
  <mergeCells count="1">
    <mergeCell ref="A1:G1"/>
  </mergeCell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58165-66D3-4FDC-A087-9321E2B81B62}">
  <dimension ref="A1:AC125"/>
  <sheetViews>
    <sheetView workbookViewId="0">
      <selection activeCell="L12" sqref="L12"/>
    </sheetView>
  </sheetViews>
  <sheetFormatPr defaultRowHeight="15" x14ac:dyDescent="0.25"/>
  <cols>
    <col min="4" max="5" width="9.5703125" bestFit="1" customWidth="1"/>
    <col min="7" max="7" width="9.5703125" bestFit="1" customWidth="1"/>
    <col min="18" max="18" width="12.5703125" bestFit="1" customWidth="1"/>
    <col min="19" max="19" width="13.7109375" bestFit="1" customWidth="1"/>
  </cols>
  <sheetData>
    <row r="1" spans="2:28" x14ac:dyDescent="0.25">
      <c r="G1">
        <v>629.29999999999995</v>
      </c>
    </row>
    <row r="2" spans="2:28" x14ac:dyDescent="0.25">
      <c r="B2" s="97" t="s">
        <v>86</v>
      </c>
      <c r="C2" s="97"/>
      <c r="D2" s="97"/>
      <c r="J2" s="97" t="s">
        <v>86</v>
      </c>
      <c r="K2" s="97"/>
      <c r="L2" s="97"/>
      <c r="P2" s="97" t="s">
        <v>86</v>
      </c>
      <c r="Q2" s="97"/>
      <c r="R2" s="97"/>
      <c r="T2" t="s">
        <v>98</v>
      </c>
      <c r="U2">
        <v>90</v>
      </c>
      <c r="W2" s="97"/>
      <c r="X2" s="97"/>
      <c r="Y2" s="97"/>
    </row>
    <row r="3" spans="2:28" x14ac:dyDescent="0.25">
      <c r="B3">
        <v>9.81</v>
      </c>
      <c r="C3">
        <f>1/50</f>
        <v>0.02</v>
      </c>
      <c r="D3">
        <f>B3*C3</f>
        <v>0.19620000000000001</v>
      </c>
      <c r="J3">
        <v>9.81</v>
      </c>
      <c r="K3">
        <f>1/50</f>
        <v>0.02</v>
      </c>
      <c r="L3">
        <f>J3*K3</f>
        <v>0.19620000000000001</v>
      </c>
      <c r="P3">
        <v>9.81</v>
      </c>
      <c r="Q3">
        <f>1/50</f>
        <v>0.02</v>
      </c>
      <c r="R3">
        <f>P3*Q3</f>
        <v>0.19620000000000001</v>
      </c>
    </row>
    <row r="4" spans="2:28" x14ac:dyDescent="0.25">
      <c r="D4" s="97" t="s">
        <v>87</v>
      </c>
      <c r="E4" s="97"/>
      <c r="F4" s="97"/>
      <c r="L4" s="97" t="s">
        <v>87</v>
      </c>
      <c r="M4" s="97"/>
      <c r="N4" s="97"/>
      <c r="R4" s="97" t="s">
        <v>87</v>
      </c>
      <c r="S4" s="97"/>
      <c r="T4" s="97"/>
      <c r="Y4" s="97"/>
      <c r="Z4" s="97"/>
      <c r="AA4" s="97"/>
    </row>
    <row r="5" spans="2:28" x14ac:dyDescent="0.25">
      <c r="D5" s="93">
        <v>-1.3187679999999999</v>
      </c>
      <c r="E5">
        <v>7.2</v>
      </c>
      <c r="F5">
        <v>2.7384539999999999</v>
      </c>
      <c r="L5" s="93">
        <v>1.3187679999999999</v>
      </c>
      <c r="M5">
        <v>7.2</v>
      </c>
      <c r="N5">
        <v>2.7384539999999999</v>
      </c>
      <c r="R5" s="93">
        <v>1.49E-7</v>
      </c>
      <c r="S5">
        <v>4.6255750000000004</v>
      </c>
      <c r="T5">
        <v>1.323062</v>
      </c>
      <c r="Y5" s="93"/>
    </row>
    <row r="7" spans="2:28" x14ac:dyDescent="0.25">
      <c r="B7" t="s">
        <v>90</v>
      </c>
      <c r="C7" t="s">
        <v>88</v>
      </c>
      <c r="D7" s="96">
        <f>D5+F5</f>
        <v>1.419686</v>
      </c>
      <c r="E7" s="94"/>
      <c r="G7" s="95"/>
      <c r="H7" s="96"/>
      <c r="J7" t="s">
        <v>90</v>
      </c>
      <c r="K7" t="s">
        <v>88</v>
      </c>
      <c r="L7" s="96">
        <f>(L5+N5)/2</f>
        <v>2.0286109999999997</v>
      </c>
      <c r="M7" s="94"/>
      <c r="O7" s="95"/>
      <c r="P7" t="s">
        <v>90</v>
      </c>
      <c r="Q7" t="s">
        <v>88</v>
      </c>
      <c r="R7" s="93">
        <f>(R5+T5)/2</f>
        <v>0.66153107449999993</v>
      </c>
      <c r="S7" s="94"/>
      <c r="U7" s="95"/>
      <c r="Y7" s="96"/>
      <c r="Z7" s="94"/>
      <c r="AB7" s="95"/>
    </row>
    <row r="8" spans="2:28" x14ac:dyDescent="0.25">
      <c r="B8" t="s">
        <v>91</v>
      </c>
      <c r="C8" t="s">
        <v>89</v>
      </c>
      <c r="D8" s="96">
        <f>E5</f>
        <v>7.2</v>
      </c>
      <c r="J8" t="s">
        <v>91</v>
      </c>
      <c r="K8" t="s">
        <v>89</v>
      </c>
      <c r="L8" s="96">
        <f>M5</f>
        <v>7.2</v>
      </c>
      <c r="P8" t="s">
        <v>91</v>
      </c>
      <c r="Q8" t="s">
        <v>89</v>
      </c>
      <c r="R8" s="96">
        <f>S5</f>
        <v>4.6255750000000004</v>
      </c>
      <c r="Y8" s="96"/>
    </row>
    <row r="10" spans="2:28" x14ac:dyDescent="0.25">
      <c r="C10" t="s">
        <v>92</v>
      </c>
      <c r="D10" s="96">
        <f>D8/D7</f>
        <v>5.0715439893046774</v>
      </c>
      <c r="E10">
        <f>D10*180</f>
        <v>912.87791807484189</v>
      </c>
      <c r="F10" s="95"/>
      <c r="G10" s="95">
        <f>E10*C3</f>
        <v>18.257558361496837</v>
      </c>
      <c r="K10" t="s">
        <v>92</v>
      </c>
      <c r="L10" s="96">
        <f>L8*L7</f>
        <v>14.605999199999998</v>
      </c>
      <c r="M10">
        <f>L10*U2</f>
        <v>1314.5399279999997</v>
      </c>
      <c r="N10" s="95"/>
      <c r="O10" s="95">
        <f>M10*K3</f>
        <v>26.290798559999995</v>
      </c>
      <c r="Q10" t="s">
        <v>92</v>
      </c>
      <c r="R10" s="96">
        <f>R8*R7</f>
        <v>3.0599615999303373</v>
      </c>
      <c r="S10">
        <f>R10*U2</f>
        <v>275.39654399373035</v>
      </c>
      <c r="T10" s="95"/>
      <c r="U10" s="95">
        <f>S10*Q3</f>
        <v>5.5079308798746069</v>
      </c>
      <c r="Y10" s="96"/>
      <c r="AA10" s="95"/>
      <c r="AB10" s="95"/>
    </row>
    <row r="11" spans="2:28" x14ac:dyDescent="0.25">
      <c r="G11" s="95"/>
      <c r="L11">
        <f>L7/L8</f>
        <v>0.28175152777777773</v>
      </c>
      <c r="O11" s="95"/>
      <c r="R11" s="95">
        <f>R7/R8</f>
        <v>0.14301596547456261</v>
      </c>
      <c r="U11" s="95"/>
      <c r="AB11" s="95"/>
    </row>
    <row r="13" spans="2:28" x14ac:dyDescent="0.25">
      <c r="D13" s="97"/>
      <c r="E13" s="97"/>
      <c r="F13" s="97"/>
      <c r="J13" s="97" t="s">
        <v>86</v>
      </c>
      <c r="K13" s="97"/>
      <c r="L13" s="97"/>
      <c r="P13" s="97" t="s">
        <v>86</v>
      </c>
      <c r="Q13" s="97"/>
      <c r="R13" s="97"/>
      <c r="T13" t="s">
        <v>98</v>
      </c>
      <c r="U13">
        <v>90</v>
      </c>
      <c r="Y13" s="97"/>
      <c r="Z13" s="97"/>
      <c r="AA13" s="97"/>
    </row>
    <row r="14" spans="2:28" x14ac:dyDescent="0.25">
      <c r="D14" s="93"/>
      <c r="J14">
        <v>9.81</v>
      </c>
      <c r="K14">
        <f>1/50</f>
        <v>0.02</v>
      </c>
      <c r="L14">
        <f>J14*K14</f>
        <v>0.19620000000000001</v>
      </c>
      <c r="P14">
        <v>9.81</v>
      </c>
      <c r="Q14">
        <f>1/50</f>
        <v>0.02</v>
      </c>
      <c r="R14">
        <f>P14*Q14</f>
        <v>0.19620000000000001</v>
      </c>
      <c r="Y14" s="93"/>
    </row>
    <row r="15" spans="2:28" x14ac:dyDescent="0.25">
      <c r="L15" s="97" t="s">
        <v>87</v>
      </c>
      <c r="M15" s="97"/>
      <c r="N15" s="97"/>
      <c r="R15" s="97" t="s">
        <v>87</v>
      </c>
      <c r="S15" s="97"/>
      <c r="T15" s="97"/>
    </row>
    <row r="16" spans="2:28" x14ac:dyDescent="0.25">
      <c r="D16" s="96"/>
      <c r="E16" s="94"/>
      <c r="L16" s="93">
        <v>1.3187679999999999</v>
      </c>
      <c r="M16">
        <v>7.2</v>
      </c>
      <c r="N16">
        <v>2.7384539999999999</v>
      </c>
      <c r="R16" s="99">
        <v>1.49E-7</v>
      </c>
      <c r="S16">
        <v>4.6255750000000004</v>
      </c>
      <c r="T16">
        <v>1.323062</v>
      </c>
      <c r="Y16" s="96"/>
      <c r="Z16" s="94"/>
    </row>
    <row r="17" spans="4:29" x14ac:dyDescent="0.25">
      <c r="D17" s="96"/>
      <c r="G17" s="95"/>
      <c r="H17" s="96"/>
      <c r="Y17" s="96"/>
      <c r="AB17" s="95"/>
    </row>
    <row r="18" spans="4:29" x14ac:dyDescent="0.25">
      <c r="J18" t="s">
        <v>90</v>
      </c>
      <c r="K18" t="s">
        <v>99</v>
      </c>
      <c r="L18" s="96">
        <f>L16*N16</f>
        <v>3.6113855046719996</v>
      </c>
      <c r="M18" s="94"/>
      <c r="O18" s="95"/>
      <c r="P18" t="s">
        <v>90</v>
      </c>
      <c r="Q18" t="s">
        <v>99</v>
      </c>
      <c r="R18" s="96">
        <f>R16*T16</f>
        <v>1.9713623799999999E-7</v>
      </c>
      <c r="S18" s="94"/>
      <c r="U18" s="95"/>
    </row>
    <row r="19" spans="4:29" x14ac:dyDescent="0.25">
      <c r="D19" s="96"/>
      <c r="F19" s="95"/>
      <c r="G19" s="95"/>
      <c r="J19" t="s">
        <v>91</v>
      </c>
      <c r="K19" t="s">
        <v>89</v>
      </c>
      <c r="L19" s="96">
        <f>M16</f>
        <v>7.2</v>
      </c>
      <c r="P19" t="s">
        <v>91</v>
      </c>
      <c r="Q19" t="s">
        <v>89</v>
      </c>
      <c r="R19" s="96">
        <f>S16</f>
        <v>4.6255750000000004</v>
      </c>
      <c r="Y19" s="96"/>
      <c r="AA19" s="95"/>
      <c r="AB19" s="95"/>
    </row>
    <row r="20" spans="4:29" x14ac:dyDescent="0.25">
      <c r="D20" s="94"/>
      <c r="F20" s="95"/>
      <c r="G20" s="95"/>
      <c r="Y20" s="94"/>
      <c r="AA20" s="95"/>
      <c r="AB20" s="95"/>
    </row>
    <row r="21" spans="4:29" x14ac:dyDescent="0.25">
      <c r="G21" s="95"/>
      <c r="K21" t="s">
        <v>92</v>
      </c>
      <c r="L21" s="96">
        <f>L19*L18</f>
        <v>26.001975633638398</v>
      </c>
      <c r="M21">
        <f>L21*U13</f>
        <v>2340.1778070274559</v>
      </c>
      <c r="N21" s="95"/>
      <c r="O21" s="95">
        <f>M21*K14</f>
        <v>46.803556140549119</v>
      </c>
      <c r="Q21" t="s">
        <v>92</v>
      </c>
      <c r="R21" s="96">
        <f>R19/R18</f>
        <v>23463849.401447952</v>
      </c>
      <c r="S21" s="95">
        <f>R21*U13</f>
        <v>2111746446.1303158</v>
      </c>
      <c r="T21" s="95"/>
      <c r="U21" s="95">
        <f>S21*Q14</f>
        <v>42234928.922606319</v>
      </c>
      <c r="AB21" s="95"/>
    </row>
    <row r="23" spans="4:29" x14ac:dyDescent="0.25">
      <c r="D23" s="97"/>
      <c r="E23" s="97"/>
      <c r="F23" s="97"/>
      <c r="K23" s="97"/>
      <c r="L23" s="97"/>
      <c r="M23" s="97"/>
      <c r="R23" s="97"/>
      <c r="S23" s="97"/>
      <c r="T23" s="97"/>
      <c r="Y23" s="97"/>
      <c r="Z23" s="97"/>
      <c r="AA23" s="97"/>
    </row>
    <row r="24" spans="4:29" x14ac:dyDescent="0.25">
      <c r="D24" s="93"/>
      <c r="K24" s="93"/>
      <c r="R24" s="93"/>
      <c r="Y24" s="93"/>
    </row>
    <row r="26" spans="4:29" x14ac:dyDescent="0.25">
      <c r="D26" s="96"/>
      <c r="E26" s="94"/>
      <c r="K26" s="96"/>
      <c r="L26" s="94"/>
      <c r="R26" s="96"/>
      <c r="S26" s="94"/>
      <c r="Y26" s="96"/>
      <c r="Z26" s="94"/>
    </row>
    <row r="27" spans="4:29" x14ac:dyDescent="0.25">
      <c r="D27" s="96"/>
      <c r="K27" s="96"/>
      <c r="R27" s="96"/>
      <c r="Y27" s="96"/>
    </row>
    <row r="29" spans="4:29" x14ac:dyDescent="0.25">
      <c r="D29" s="96"/>
      <c r="F29" s="95"/>
      <c r="G29" s="95"/>
      <c r="K29" s="96"/>
      <c r="M29" s="95"/>
      <c r="N29" s="95"/>
      <c r="R29" s="96"/>
      <c r="T29" s="95"/>
      <c r="U29" s="95"/>
      <c r="Y29" s="96"/>
      <c r="AA29" s="95"/>
      <c r="AB29" s="95"/>
    </row>
    <row r="31" spans="4:29" x14ac:dyDescent="0.25">
      <c r="G31" s="95"/>
      <c r="N31" s="95"/>
      <c r="U31" s="95"/>
      <c r="AB31" s="95"/>
      <c r="AC31" s="95"/>
    </row>
    <row r="32" spans="4:29" s="98" customFormat="1" x14ac:dyDescent="0.25"/>
    <row r="33" spans="2:28" x14ac:dyDescent="0.25">
      <c r="B33" s="97"/>
      <c r="C33" s="97"/>
      <c r="D33" s="97"/>
      <c r="I33" s="97"/>
      <c r="J33" s="97"/>
      <c r="K33" s="97"/>
      <c r="P33" s="97"/>
      <c r="Q33" s="97"/>
      <c r="R33" s="97"/>
      <c r="W33" s="97"/>
      <c r="X33" s="97"/>
      <c r="Y33" s="97"/>
    </row>
    <row r="35" spans="2:28" x14ac:dyDescent="0.25">
      <c r="D35" s="97"/>
      <c r="E35" s="97"/>
      <c r="F35" s="97"/>
      <c r="K35" s="97"/>
      <c r="L35" s="97"/>
      <c r="M35" s="97"/>
      <c r="R35" s="97"/>
      <c r="S35" s="97"/>
      <c r="T35" s="97"/>
      <c r="Y35" s="97"/>
      <c r="Z35" s="97"/>
      <c r="AA35" s="97"/>
    </row>
    <row r="36" spans="2:28" x14ac:dyDescent="0.25">
      <c r="D36" s="93"/>
      <c r="K36" s="93"/>
      <c r="R36" s="93"/>
      <c r="Y36" s="93"/>
    </row>
    <row r="38" spans="2:28" x14ac:dyDescent="0.25">
      <c r="D38" s="96"/>
      <c r="E38" s="94"/>
      <c r="G38" s="95"/>
      <c r="H38" s="96"/>
      <c r="K38" s="96"/>
      <c r="L38" s="94"/>
      <c r="N38" s="95"/>
      <c r="R38" s="96"/>
      <c r="S38" s="94"/>
      <c r="U38" s="95"/>
      <c r="Y38" s="96"/>
      <c r="Z38" s="94"/>
      <c r="AB38" s="95"/>
    </row>
    <row r="39" spans="2:28" x14ac:dyDescent="0.25">
      <c r="D39" s="96"/>
      <c r="K39" s="96"/>
      <c r="R39" s="96"/>
      <c r="Y39" s="96"/>
    </row>
    <row r="41" spans="2:28" x14ac:dyDescent="0.25">
      <c r="D41" s="96"/>
      <c r="F41" s="95"/>
      <c r="G41" s="95"/>
      <c r="K41" s="96"/>
      <c r="M41" s="95"/>
      <c r="N41" s="95"/>
      <c r="R41" s="96"/>
      <c r="T41" s="95"/>
      <c r="U41" s="95"/>
      <c r="Y41" s="96"/>
      <c r="AA41" s="95"/>
      <c r="AB41" s="95"/>
    </row>
    <row r="42" spans="2:28" x14ac:dyDescent="0.25">
      <c r="G42" s="95"/>
      <c r="N42" s="95"/>
      <c r="U42" s="95"/>
      <c r="AB42" s="95"/>
    </row>
    <row r="44" spans="2:28" x14ac:dyDescent="0.25">
      <c r="D44" s="97"/>
      <c r="E44" s="97"/>
      <c r="F44" s="97"/>
      <c r="K44" s="97"/>
      <c r="L44" s="97"/>
      <c r="M44" s="97"/>
      <c r="R44" s="97"/>
      <c r="S44" s="97"/>
      <c r="T44" s="97"/>
      <c r="Y44" s="97"/>
      <c r="Z44" s="97"/>
      <c r="AA44" s="97"/>
    </row>
    <row r="45" spans="2:28" x14ac:dyDescent="0.25">
      <c r="D45" s="93"/>
      <c r="K45" s="93"/>
      <c r="R45" s="93"/>
      <c r="Y45" s="93"/>
    </row>
    <row r="47" spans="2:28" x14ac:dyDescent="0.25">
      <c r="D47" s="96"/>
      <c r="E47" s="94"/>
      <c r="K47" s="96"/>
      <c r="L47" s="94"/>
      <c r="R47" s="96"/>
      <c r="S47" s="94"/>
      <c r="Y47" s="96"/>
      <c r="Z47" s="94"/>
    </row>
    <row r="48" spans="2:28" x14ac:dyDescent="0.25">
      <c r="D48" s="96"/>
      <c r="G48" s="95"/>
      <c r="H48" s="96"/>
      <c r="K48" s="96"/>
      <c r="N48" s="95"/>
      <c r="R48" s="96"/>
      <c r="U48" s="95"/>
      <c r="Y48" s="96"/>
      <c r="AB48" s="95"/>
    </row>
    <row r="50" spans="1:29" x14ac:dyDescent="0.25">
      <c r="D50" s="96"/>
      <c r="F50" s="95"/>
      <c r="G50" s="95"/>
      <c r="K50" s="96"/>
      <c r="M50" s="95"/>
      <c r="N50" s="95"/>
      <c r="R50" s="96"/>
      <c r="T50" s="95"/>
      <c r="U50" s="95"/>
      <c r="Y50" s="96"/>
      <c r="AA50" s="95"/>
      <c r="AB50" s="95"/>
    </row>
    <row r="51" spans="1:29" x14ac:dyDescent="0.25">
      <c r="D51" s="94"/>
      <c r="F51" s="95"/>
      <c r="G51" s="95"/>
      <c r="K51" s="94"/>
      <c r="M51" s="95"/>
      <c r="N51" s="95"/>
      <c r="R51" s="94"/>
      <c r="T51" s="95"/>
      <c r="U51" s="95"/>
      <c r="Y51" s="94"/>
      <c r="AA51" s="95"/>
      <c r="AB51" s="95"/>
    </row>
    <row r="52" spans="1:29" x14ac:dyDescent="0.25">
      <c r="G52" s="95"/>
      <c r="N52" s="95"/>
      <c r="U52" s="95"/>
      <c r="AB52" s="95"/>
    </row>
    <row r="54" spans="1:29" x14ac:dyDescent="0.25">
      <c r="D54" s="97"/>
      <c r="E54" s="97"/>
      <c r="F54" s="97"/>
      <c r="K54" s="97"/>
      <c r="L54" s="97"/>
      <c r="M54" s="97"/>
      <c r="R54" s="97"/>
      <c r="S54" s="97"/>
      <c r="T54" s="97"/>
      <c r="Y54" s="97"/>
      <c r="Z54" s="97"/>
      <c r="AA54" s="97"/>
    </row>
    <row r="55" spans="1:29" x14ac:dyDescent="0.25">
      <c r="D55" s="93"/>
      <c r="K55" s="93"/>
      <c r="R55" s="93"/>
      <c r="Y55" s="93"/>
    </row>
    <row r="57" spans="1:29" x14ac:dyDescent="0.25">
      <c r="D57" s="96"/>
      <c r="E57" s="94"/>
      <c r="K57" s="96"/>
      <c r="L57" s="94"/>
      <c r="R57" s="96"/>
      <c r="S57" s="94"/>
      <c r="Y57" s="96"/>
      <c r="Z57" s="94"/>
    </row>
    <row r="58" spans="1:29" x14ac:dyDescent="0.25">
      <c r="D58" s="96"/>
      <c r="K58" s="96"/>
      <c r="R58" s="96"/>
      <c r="Y58" s="96"/>
    </row>
    <row r="60" spans="1:29" x14ac:dyDescent="0.25">
      <c r="D60" s="96"/>
      <c r="F60" s="95"/>
      <c r="G60" s="95"/>
      <c r="K60" s="96"/>
      <c r="M60" s="95"/>
      <c r="N60" s="95"/>
      <c r="R60" s="96"/>
      <c r="T60" s="95"/>
      <c r="U60" s="95"/>
      <c r="Y60" s="96"/>
      <c r="AA60" s="95"/>
      <c r="AB60" s="95"/>
    </row>
    <row r="62" spans="1:29" x14ac:dyDescent="0.25">
      <c r="G62" s="95"/>
      <c r="N62" s="95"/>
      <c r="U62" s="95"/>
      <c r="AB62" s="95"/>
      <c r="AC62" s="95"/>
    </row>
    <row r="63" spans="1:29" x14ac:dyDescent="0.25">
      <c r="A63" s="98"/>
      <c r="B63" s="98"/>
      <c r="C63" s="98"/>
      <c r="D63" s="98"/>
      <c r="E63" s="98"/>
      <c r="F63" s="98"/>
      <c r="G63" s="98"/>
      <c r="H63" s="98"/>
      <c r="I63" s="98"/>
      <c r="J63" s="98"/>
      <c r="K63" s="98"/>
      <c r="L63" s="98"/>
      <c r="M63" s="98"/>
      <c r="N63" s="98"/>
      <c r="O63" s="98"/>
      <c r="P63" s="98"/>
      <c r="Q63" s="98"/>
      <c r="R63" s="98"/>
      <c r="S63" s="98"/>
      <c r="T63" s="98"/>
      <c r="U63" s="98"/>
      <c r="V63" s="98"/>
      <c r="W63" s="98"/>
      <c r="X63" s="98"/>
      <c r="Y63" s="98"/>
      <c r="Z63" s="98"/>
      <c r="AA63" s="98"/>
      <c r="AB63" s="98"/>
      <c r="AC63" s="98"/>
    </row>
    <row r="64" spans="1:29" x14ac:dyDescent="0.25">
      <c r="B64" s="97"/>
      <c r="C64" s="97"/>
      <c r="D64" s="97"/>
      <c r="I64" s="97"/>
      <c r="J64" s="97"/>
      <c r="K64" s="97"/>
      <c r="P64" s="97"/>
      <c r="Q64" s="97"/>
      <c r="R64" s="97"/>
      <c r="W64" s="97"/>
      <c r="X64" s="97"/>
      <c r="Y64" s="97"/>
    </row>
    <row r="66" spans="4:28" x14ac:dyDescent="0.25">
      <c r="D66" s="97"/>
      <c r="E66" s="97"/>
      <c r="F66" s="97"/>
      <c r="K66" s="97"/>
      <c r="L66" s="97"/>
      <c r="M66" s="97"/>
      <c r="R66" s="97"/>
      <c r="S66" s="97"/>
      <c r="T66" s="97"/>
      <c r="Y66" s="97"/>
      <c r="Z66" s="97"/>
      <c r="AA66" s="97"/>
    </row>
    <row r="67" spans="4:28" x14ac:dyDescent="0.25">
      <c r="D67" s="93"/>
      <c r="K67" s="93"/>
      <c r="R67" s="93"/>
      <c r="Y67" s="93"/>
    </row>
    <row r="69" spans="4:28" x14ac:dyDescent="0.25">
      <c r="D69" s="96"/>
      <c r="E69" s="94"/>
      <c r="G69" s="95"/>
      <c r="H69" s="96"/>
      <c r="K69" s="96"/>
      <c r="L69" s="94"/>
      <c r="N69" s="95"/>
      <c r="R69" s="96"/>
      <c r="S69" s="94"/>
      <c r="U69" s="95"/>
      <c r="Y69" s="96"/>
      <c r="Z69" s="94"/>
      <c r="AB69" s="95"/>
    </row>
    <row r="70" spans="4:28" x14ac:dyDescent="0.25">
      <c r="D70" s="96"/>
      <c r="K70" s="96"/>
      <c r="R70" s="96"/>
      <c r="Y70" s="96"/>
    </row>
    <row r="72" spans="4:28" x14ac:dyDescent="0.25">
      <c r="D72" s="96"/>
      <c r="F72" s="95"/>
      <c r="G72" s="95"/>
      <c r="K72" s="96"/>
      <c r="M72" s="95"/>
      <c r="N72" s="95"/>
      <c r="R72" s="96"/>
      <c r="T72" s="95"/>
      <c r="U72" s="95"/>
      <c r="Y72" s="96"/>
      <c r="AA72" s="95"/>
      <c r="AB72" s="95"/>
    </row>
    <row r="73" spans="4:28" x14ac:dyDescent="0.25">
      <c r="G73" s="95"/>
      <c r="N73" s="95"/>
      <c r="U73" s="95"/>
      <c r="AB73" s="95"/>
    </row>
    <row r="75" spans="4:28" x14ac:dyDescent="0.25">
      <c r="D75" s="97"/>
      <c r="E75" s="97"/>
      <c r="F75" s="97"/>
      <c r="K75" s="97"/>
      <c r="L75" s="97"/>
      <c r="M75" s="97"/>
      <c r="R75" s="97"/>
      <c r="S75" s="97"/>
      <c r="T75" s="97"/>
      <c r="Y75" s="97"/>
      <c r="Z75" s="97"/>
      <c r="AA75" s="97"/>
    </row>
    <row r="76" spans="4:28" x14ac:dyDescent="0.25">
      <c r="D76" s="93"/>
      <c r="K76" s="93"/>
      <c r="R76" s="93"/>
      <c r="Y76" s="93"/>
    </row>
    <row r="78" spans="4:28" x14ac:dyDescent="0.25">
      <c r="D78" s="96"/>
      <c r="E78" s="94"/>
      <c r="K78" s="96"/>
      <c r="L78" s="94"/>
      <c r="R78" s="96"/>
      <c r="S78" s="94"/>
      <c r="Y78" s="96"/>
      <c r="Z78" s="94"/>
    </row>
    <row r="79" spans="4:28" x14ac:dyDescent="0.25">
      <c r="D79" s="96"/>
      <c r="G79" s="95"/>
      <c r="H79" s="96"/>
      <c r="K79" s="96"/>
      <c r="N79" s="95"/>
      <c r="R79" s="96"/>
      <c r="U79" s="95"/>
      <c r="Y79" s="96"/>
      <c r="AB79" s="95"/>
    </row>
    <row r="81" spans="1:29" x14ac:dyDescent="0.25">
      <c r="D81" s="96"/>
      <c r="F81" s="95"/>
      <c r="G81" s="95"/>
      <c r="K81" s="96"/>
      <c r="M81" s="95"/>
      <c r="N81" s="95"/>
      <c r="R81" s="96"/>
      <c r="T81" s="95"/>
      <c r="U81" s="95"/>
      <c r="Y81" s="96"/>
      <c r="AA81" s="95"/>
      <c r="AB81" s="95"/>
    </row>
    <row r="82" spans="1:29" x14ac:dyDescent="0.25">
      <c r="D82" s="94"/>
      <c r="F82" s="95"/>
      <c r="G82" s="95"/>
      <c r="K82" s="94"/>
      <c r="M82" s="95"/>
      <c r="N82" s="95"/>
      <c r="R82" s="94"/>
      <c r="T82" s="95"/>
      <c r="U82" s="95"/>
      <c r="Y82" s="94"/>
      <c r="AA82" s="95"/>
      <c r="AB82" s="95"/>
    </row>
    <row r="83" spans="1:29" x14ac:dyDescent="0.25">
      <c r="G83" s="95"/>
      <c r="N83" s="95"/>
      <c r="U83" s="95"/>
      <c r="AB83" s="95"/>
    </row>
    <row r="85" spans="1:29" x14ac:dyDescent="0.25">
      <c r="D85" s="97"/>
      <c r="E85" s="97"/>
      <c r="F85" s="97"/>
      <c r="K85" s="97"/>
      <c r="L85" s="97"/>
      <c r="M85" s="97"/>
      <c r="R85" s="97"/>
      <c r="S85" s="97"/>
      <c r="T85" s="97"/>
      <c r="Y85" s="97"/>
      <c r="Z85" s="97"/>
      <c r="AA85" s="97"/>
    </row>
    <row r="86" spans="1:29" x14ac:dyDescent="0.25">
      <c r="D86" s="93"/>
      <c r="K86" s="93"/>
      <c r="R86" s="93"/>
      <c r="Y86" s="93"/>
    </row>
    <row r="88" spans="1:29" x14ac:dyDescent="0.25">
      <c r="D88" s="96"/>
      <c r="E88" s="94"/>
      <c r="K88" s="96"/>
      <c r="L88" s="94"/>
      <c r="R88" s="96"/>
      <c r="S88" s="94"/>
      <c r="Y88" s="96"/>
      <c r="Z88" s="94"/>
    </row>
    <row r="89" spans="1:29" x14ac:dyDescent="0.25">
      <c r="D89" s="96"/>
      <c r="K89" s="96"/>
      <c r="R89" s="96"/>
      <c r="Y89" s="96"/>
    </row>
    <row r="91" spans="1:29" x14ac:dyDescent="0.25">
      <c r="D91" s="96"/>
      <c r="F91" s="95"/>
      <c r="G91" s="95"/>
      <c r="K91" s="96"/>
      <c r="M91" s="95"/>
      <c r="N91" s="95"/>
      <c r="R91" s="96"/>
      <c r="T91" s="95"/>
      <c r="U91" s="95"/>
      <c r="Y91" s="96"/>
      <c r="AA91" s="95"/>
      <c r="AB91" s="95"/>
    </row>
    <row r="93" spans="1:29" x14ac:dyDescent="0.25">
      <c r="G93" s="95"/>
      <c r="N93" s="95"/>
      <c r="U93" s="95"/>
      <c r="AB93" s="95"/>
      <c r="AC93" s="95"/>
    </row>
    <row r="94" spans="1:29" x14ac:dyDescent="0.25">
      <c r="A94" s="98"/>
      <c r="B94" s="98"/>
      <c r="C94" s="98"/>
      <c r="D94" s="98"/>
      <c r="E94" s="98"/>
      <c r="F94" s="98"/>
      <c r="G94" s="98"/>
      <c r="H94" s="98"/>
      <c r="I94" s="98"/>
      <c r="J94" s="98"/>
      <c r="K94" s="98"/>
      <c r="L94" s="98"/>
      <c r="M94" s="98"/>
      <c r="N94" s="98"/>
      <c r="O94" s="98"/>
      <c r="P94" s="98"/>
      <c r="Q94" s="98"/>
      <c r="R94" s="98"/>
      <c r="S94" s="98"/>
      <c r="T94" s="98"/>
      <c r="U94" s="98"/>
      <c r="V94" s="98"/>
      <c r="W94" s="98"/>
      <c r="X94" s="98"/>
      <c r="Y94" s="98"/>
      <c r="Z94" s="98"/>
      <c r="AA94" s="98"/>
      <c r="AB94" s="98"/>
      <c r="AC94" s="98"/>
    </row>
    <row r="95" spans="1:29" x14ac:dyDescent="0.25">
      <c r="B95" s="97"/>
      <c r="C95" s="97"/>
      <c r="D95" s="97"/>
      <c r="I95" s="97"/>
      <c r="J95" s="97"/>
      <c r="K95" s="97"/>
      <c r="P95" s="97"/>
      <c r="Q95" s="97"/>
      <c r="R95" s="97"/>
      <c r="W95" s="97"/>
      <c r="X95" s="97"/>
      <c r="Y95" s="97"/>
    </row>
    <row r="97" spans="4:28" x14ac:dyDescent="0.25">
      <c r="D97" s="97"/>
      <c r="E97" s="97"/>
      <c r="F97" s="97"/>
      <c r="K97" s="97"/>
      <c r="L97" s="97"/>
      <c r="M97" s="97"/>
      <c r="R97" s="97"/>
      <c r="S97" s="97"/>
      <c r="T97" s="97"/>
      <c r="Y97" s="97"/>
      <c r="Z97" s="97"/>
      <c r="AA97" s="97"/>
    </row>
    <row r="98" spans="4:28" x14ac:dyDescent="0.25">
      <c r="D98" s="93"/>
      <c r="K98" s="93"/>
      <c r="R98" s="93"/>
      <c r="Y98" s="93"/>
    </row>
    <row r="100" spans="4:28" x14ac:dyDescent="0.25">
      <c r="D100" s="96"/>
      <c r="E100" s="94"/>
      <c r="G100" s="95"/>
      <c r="H100" s="96"/>
      <c r="K100" s="96"/>
      <c r="L100" s="94"/>
      <c r="N100" s="95"/>
      <c r="R100" s="96"/>
      <c r="S100" s="94"/>
      <c r="U100" s="95"/>
      <c r="Y100" s="96"/>
      <c r="Z100" s="94"/>
      <c r="AB100" s="95"/>
    </row>
    <row r="101" spans="4:28" x14ac:dyDescent="0.25">
      <c r="D101" s="96"/>
      <c r="K101" s="96"/>
      <c r="R101" s="96"/>
      <c r="Y101" s="96"/>
    </row>
    <row r="103" spans="4:28" x14ac:dyDescent="0.25">
      <c r="D103" s="96"/>
      <c r="F103" s="95"/>
      <c r="G103" s="95"/>
      <c r="K103" s="96"/>
      <c r="M103" s="95"/>
      <c r="N103" s="95"/>
      <c r="R103" s="96"/>
      <c r="T103" s="95"/>
      <c r="U103" s="95"/>
      <c r="Y103" s="96"/>
      <c r="AA103" s="95"/>
      <c r="AB103" s="95"/>
    </row>
    <row r="104" spans="4:28" x14ac:dyDescent="0.25">
      <c r="G104" s="95"/>
      <c r="N104" s="95"/>
      <c r="U104" s="95"/>
      <c r="AB104" s="95"/>
    </row>
    <row r="106" spans="4:28" x14ac:dyDescent="0.25">
      <c r="D106" s="97"/>
      <c r="E106" s="97"/>
      <c r="F106" s="97"/>
      <c r="K106" s="97"/>
      <c r="L106" s="97"/>
      <c r="M106" s="97"/>
      <c r="R106" s="97"/>
      <c r="S106" s="97"/>
      <c r="T106" s="97"/>
      <c r="Y106" s="97"/>
      <c r="Z106" s="97"/>
      <c r="AA106" s="97"/>
    </row>
    <row r="107" spans="4:28" x14ac:dyDescent="0.25">
      <c r="D107" s="93"/>
      <c r="K107" s="93"/>
      <c r="R107" s="93"/>
      <c r="Y107" s="93"/>
    </row>
    <row r="109" spans="4:28" x14ac:dyDescent="0.25">
      <c r="D109" s="96"/>
      <c r="E109" s="94"/>
      <c r="K109" s="96"/>
      <c r="L109" s="94"/>
      <c r="R109" s="96"/>
      <c r="S109" s="94"/>
      <c r="Y109" s="96"/>
      <c r="Z109" s="94"/>
    </row>
    <row r="110" spans="4:28" x14ac:dyDescent="0.25">
      <c r="D110" s="96"/>
      <c r="G110" s="95"/>
      <c r="H110" s="96"/>
      <c r="K110" s="96"/>
      <c r="N110" s="95"/>
      <c r="R110" s="96"/>
      <c r="U110" s="95"/>
      <c r="Y110" s="96"/>
      <c r="AB110" s="95"/>
    </row>
    <row r="112" spans="4:28" x14ac:dyDescent="0.25">
      <c r="D112" s="96"/>
      <c r="F112" s="95"/>
      <c r="G112" s="95"/>
      <c r="K112" s="96"/>
      <c r="M112" s="95"/>
      <c r="N112" s="95"/>
      <c r="R112" s="96"/>
      <c r="T112" s="95"/>
      <c r="U112" s="95"/>
      <c r="Y112" s="96"/>
      <c r="AA112" s="95"/>
      <c r="AB112" s="95"/>
    </row>
    <row r="113" spans="1:29" x14ac:dyDescent="0.25">
      <c r="D113" s="94"/>
      <c r="F113" s="95"/>
      <c r="G113" s="95"/>
      <c r="K113" s="94"/>
      <c r="M113" s="95"/>
      <c r="N113" s="95"/>
      <c r="R113" s="94"/>
      <c r="T113" s="95"/>
      <c r="U113" s="95"/>
      <c r="Y113" s="94"/>
      <c r="AA113" s="95"/>
      <c r="AB113" s="95"/>
    </row>
    <row r="114" spans="1:29" x14ac:dyDescent="0.25">
      <c r="G114" s="95"/>
      <c r="N114" s="95"/>
      <c r="U114" s="95"/>
      <c r="AB114" s="95"/>
    </row>
    <row r="116" spans="1:29" x14ac:dyDescent="0.25">
      <c r="D116" s="97"/>
      <c r="E116" s="97"/>
      <c r="F116" s="97"/>
      <c r="K116" s="97"/>
      <c r="L116" s="97"/>
      <c r="M116" s="97"/>
      <c r="R116" s="97"/>
      <c r="S116" s="97"/>
      <c r="T116" s="97"/>
      <c r="Y116" s="97"/>
      <c r="Z116" s="97"/>
      <c r="AA116" s="97"/>
    </row>
    <row r="117" spans="1:29" x14ac:dyDescent="0.25">
      <c r="D117" s="93"/>
      <c r="K117" s="93"/>
      <c r="R117" s="93"/>
      <c r="Y117" s="93"/>
    </row>
    <row r="119" spans="1:29" x14ac:dyDescent="0.25">
      <c r="D119" s="96"/>
      <c r="E119" s="94"/>
      <c r="K119" s="96"/>
      <c r="L119" s="94"/>
      <c r="R119" s="96"/>
      <c r="S119" s="94"/>
      <c r="Y119" s="96"/>
      <c r="Z119" s="94"/>
    </row>
    <row r="120" spans="1:29" x14ac:dyDescent="0.25">
      <c r="D120" s="96"/>
      <c r="K120" s="96"/>
      <c r="R120" s="96"/>
      <c r="Y120" s="96"/>
    </row>
    <row r="122" spans="1:29" x14ac:dyDescent="0.25">
      <c r="D122" s="96"/>
      <c r="F122" s="95"/>
      <c r="G122" s="95"/>
      <c r="K122" s="96"/>
      <c r="M122" s="95"/>
      <c r="N122" s="95"/>
      <c r="R122" s="96"/>
      <c r="T122" s="95"/>
      <c r="U122" s="95"/>
      <c r="Y122" s="96"/>
      <c r="AA122" s="95"/>
      <c r="AB122" s="95"/>
    </row>
    <row r="124" spans="1:29" x14ac:dyDescent="0.25">
      <c r="G124" s="95"/>
      <c r="N124" s="95"/>
      <c r="U124" s="95"/>
      <c r="AB124" s="95"/>
      <c r="AC124" s="95"/>
    </row>
    <row r="125" spans="1:29" x14ac:dyDescent="0.25">
      <c r="A125" s="98"/>
      <c r="B125" s="98"/>
      <c r="C125" s="98"/>
      <c r="D125" s="98"/>
      <c r="E125" s="98"/>
      <c r="F125" s="98"/>
      <c r="G125" s="98"/>
      <c r="H125" s="98"/>
      <c r="I125" s="98"/>
      <c r="J125" s="98"/>
      <c r="K125" s="98"/>
      <c r="L125" s="98"/>
      <c r="M125" s="98"/>
      <c r="N125" s="98"/>
      <c r="O125" s="98"/>
      <c r="P125" s="98"/>
      <c r="Q125" s="98"/>
      <c r="R125" s="98"/>
      <c r="S125" s="98"/>
      <c r="T125" s="98"/>
      <c r="U125" s="98"/>
      <c r="V125" s="98"/>
      <c r="W125" s="98"/>
      <c r="X125" s="98"/>
      <c r="Y125" s="98"/>
      <c r="Z125" s="98"/>
      <c r="AA125" s="98"/>
      <c r="AB125" s="98"/>
      <c r="AC125" s="98"/>
    </row>
  </sheetData>
  <mergeCells count="66">
    <mergeCell ref="J13:L13"/>
    <mergeCell ref="P13:R13"/>
    <mergeCell ref="L15:N15"/>
    <mergeCell ref="R15:T15"/>
    <mergeCell ref="D106:F106"/>
    <mergeCell ref="K106:M106"/>
    <mergeCell ref="R106:T106"/>
    <mergeCell ref="Y106:AA106"/>
    <mergeCell ref="D116:F116"/>
    <mergeCell ref="K116:M116"/>
    <mergeCell ref="R116:T116"/>
    <mergeCell ref="Y116:AA116"/>
    <mergeCell ref="B95:D95"/>
    <mergeCell ref="I95:K95"/>
    <mergeCell ref="P95:R95"/>
    <mergeCell ref="W95:Y95"/>
    <mergeCell ref="D97:F97"/>
    <mergeCell ref="K97:M97"/>
    <mergeCell ref="R97:T97"/>
    <mergeCell ref="Y97:AA97"/>
    <mergeCell ref="D75:F75"/>
    <mergeCell ref="K75:M75"/>
    <mergeCell ref="R75:T75"/>
    <mergeCell ref="Y75:AA75"/>
    <mergeCell ref="D85:F85"/>
    <mergeCell ref="K85:M85"/>
    <mergeCell ref="R85:T85"/>
    <mergeCell ref="Y85:AA85"/>
    <mergeCell ref="B64:D64"/>
    <mergeCell ref="I64:K64"/>
    <mergeCell ref="P64:R64"/>
    <mergeCell ref="W64:Y64"/>
    <mergeCell ref="D66:F66"/>
    <mergeCell ref="K66:M66"/>
    <mergeCell ref="R66:T66"/>
    <mergeCell ref="Y66:AA66"/>
    <mergeCell ref="D44:F44"/>
    <mergeCell ref="K44:M44"/>
    <mergeCell ref="R44:T44"/>
    <mergeCell ref="Y44:AA44"/>
    <mergeCell ref="D54:F54"/>
    <mergeCell ref="K54:M54"/>
    <mergeCell ref="R54:T54"/>
    <mergeCell ref="Y54:AA54"/>
    <mergeCell ref="B33:D33"/>
    <mergeCell ref="I33:K33"/>
    <mergeCell ref="P33:R33"/>
    <mergeCell ref="W33:Y33"/>
    <mergeCell ref="D35:F35"/>
    <mergeCell ref="K35:M35"/>
    <mergeCell ref="R35:T35"/>
    <mergeCell ref="Y35:AA35"/>
    <mergeCell ref="P2:R2"/>
    <mergeCell ref="R4:T4"/>
    <mergeCell ref="R23:T23"/>
    <mergeCell ref="W2:Y2"/>
    <mergeCell ref="Y4:AA4"/>
    <mergeCell ref="Y13:AA13"/>
    <mergeCell ref="Y23:AA23"/>
    <mergeCell ref="B2:D2"/>
    <mergeCell ref="D4:F4"/>
    <mergeCell ref="D13:F13"/>
    <mergeCell ref="D23:F23"/>
    <mergeCell ref="K23:M23"/>
    <mergeCell ref="J2:L2"/>
    <mergeCell ref="L4:N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Todo (Game Main)</vt:lpstr>
      <vt:lpstr>Todo (Arduino)</vt:lpstr>
      <vt:lpstr>Working outs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 sands</dc:creator>
  <cp:lastModifiedBy>ash sands</cp:lastModifiedBy>
  <dcterms:created xsi:type="dcterms:W3CDTF">2019-05-15T21:13:39Z</dcterms:created>
  <dcterms:modified xsi:type="dcterms:W3CDTF">2019-06-24T03:23:31Z</dcterms:modified>
</cp:coreProperties>
</file>