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819"/>
  <workbookPr showInkAnnotation="0" autoCompressPictures="0"/>
  <bookViews>
    <workbookView xWindow="-38400" yWindow="0" windowWidth="25600" windowHeight="15460" tabRatio="500"/>
  </bookViews>
  <sheets>
    <sheet name="Sheet1" sheetId="1" r:id="rId1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G4" i="1"/>
  <c r="G19" i="1"/>
  <c r="F5" i="1"/>
  <c r="G18" i="1"/>
  <c r="G20" i="1"/>
  <c r="H17" i="1"/>
  <c r="H19" i="1"/>
  <c r="H18" i="1"/>
  <c r="H20" i="1"/>
  <c r="I17" i="1"/>
  <c r="I19" i="1"/>
  <c r="I18" i="1"/>
  <c r="I20" i="1"/>
  <c r="J17" i="1"/>
  <c r="J19" i="1"/>
  <c r="J18" i="1"/>
  <c r="J20" i="1"/>
  <c r="K17" i="1"/>
  <c r="K19" i="1"/>
  <c r="K18" i="1"/>
  <c r="K20" i="1"/>
  <c r="L17" i="1"/>
  <c r="L19" i="1"/>
  <c r="L18" i="1"/>
  <c r="L20" i="1"/>
  <c r="L24" i="1"/>
  <c r="H12" i="1"/>
  <c r="G13" i="1"/>
  <c r="G12" i="1"/>
  <c r="B13" i="1"/>
  <c r="B12" i="1"/>
  <c r="G5" i="1"/>
  <c r="G6" i="1"/>
  <c r="G14" i="1"/>
  <c r="G17" i="1"/>
  <c r="G11" i="1"/>
  <c r="H11" i="1"/>
  <c r="H13" i="1"/>
  <c r="H14" i="1"/>
  <c r="I11" i="1"/>
  <c r="I12" i="1"/>
  <c r="I13" i="1"/>
  <c r="I14" i="1"/>
  <c r="J11" i="1"/>
  <c r="J12" i="1"/>
  <c r="J13" i="1"/>
  <c r="J14" i="1"/>
  <c r="K11" i="1"/>
  <c r="K12" i="1"/>
  <c r="K13" i="1"/>
  <c r="K14" i="1"/>
  <c r="L11" i="1"/>
  <c r="L12" i="1"/>
  <c r="L13" i="1"/>
  <c r="L14" i="1"/>
</calcChain>
</file>

<file path=xl/comments1.xml><?xml version="1.0" encoding="utf-8"?>
<comments xmlns="http://schemas.openxmlformats.org/spreadsheetml/2006/main">
  <authors>
    <author>Microsoft Office User</author>
  </authors>
  <commentList>
    <comment ref="F2" authorId="0">
      <text>
        <r>
          <rPr>
            <b/>
            <sz val="10"/>
            <color indexed="81"/>
            <rFont val="Calibri"/>
          </rPr>
          <t>JM:</t>
        </r>
        <r>
          <rPr>
            <sz val="10"/>
            <color indexed="81"/>
            <rFont val="Calibri"/>
          </rPr>
          <t xml:space="preserve">
Change from baseline value</t>
        </r>
      </text>
    </comment>
  </commentList>
</comments>
</file>

<file path=xl/sharedStrings.xml><?xml version="1.0" encoding="utf-8"?>
<sst xmlns="http://schemas.openxmlformats.org/spreadsheetml/2006/main" count="56" uniqueCount="49">
  <si>
    <t>Quantity</t>
  </si>
  <si>
    <t>Value</t>
  </si>
  <si>
    <t>Comment</t>
  </si>
  <si>
    <t>FF change (bp)</t>
  </si>
  <si>
    <t>Estimated fed funds rate change, in basis points</t>
  </si>
  <si>
    <t>Delta</t>
  </si>
  <si>
    <t>Client Beta (%)</t>
  </si>
  <si>
    <t>Beta from client</t>
  </si>
  <si>
    <t>% of balance</t>
  </si>
  <si>
    <t>Total balance</t>
  </si>
  <si>
    <t>Competitor Beta</t>
  </si>
  <si>
    <t>Estimated beta of competitors</t>
  </si>
  <si>
    <t>Acquisition Balance</t>
  </si>
  <si>
    <t>HR-Acq</t>
  </si>
  <si>
    <t>Nomis supplied</t>
  </si>
  <si>
    <t>HR-Attr</t>
  </si>
  <si>
    <t>Final ending balance</t>
  </si>
  <si>
    <t>Spread</t>
  </si>
  <si>
    <t>Spread (FTP - pubrate) for product modeled</t>
  </si>
  <si>
    <t>Beginning Balance</t>
  </si>
  <si>
    <t>Total product beginning balance</t>
  </si>
  <si>
    <t>Net Balance change</t>
  </si>
  <si>
    <t>Baseline</t>
  </si>
  <si>
    <t>Attrition balance</t>
  </si>
  <si>
    <t>Attrition</t>
  </si>
  <si>
    <t>Inflow balance</t>
  </si>
  <si>
    <t>Acquisition (inflow)</t>
  </si>
  <si>
    <t>Ending Balance</t>
  </si>
  <si>
    <t>Acq average</t>
  </si>
  <si>
    <t>Historical acq volume (intercept)</t>
  </si>
  <si>
    <t>Attr average</t>
  </si>
  <si>
    <t>Historical outflow volume (intercept)</t>
  </si>
  <si>
    <t>Change</t>
  </si>
  <si>
    <t>Change in RateDiff</t>
  </si>
  <si>
    <t>Estimated change in ratediff</t>
  </si>
  <si>
    <t>Steps</t>
  </si>
  <si>
    <t>Calculate change in rate diff</t>
  </si>
  <si>
    <t>Calculate attrition balance</t>
  </si>
  <si>
    <t>Calculate inflow balance</t>
  </si>
  <si>
    <t>Calculate delta attrition balance</t>
  </si>
  <si>
    <t>Calculate delta Acquisition Balance</t>
  </si>
  <si>
    <t>For baseline:</t>
  </si>
  <si>
    <t>Take beg bal</t>
  </si>
  <si>
    <t>remove attrition</t>
  </si>
  <si>
    <t>add acquisition</t>
  </si>
  <si>
    <t>compute ending balance</t>
  </si>
  <si>
    <t>Set beg bal</t>
  </si>
  <si>
    <t>repeat</t>
  </si>
  <si>
    <t>Unclear how we will get these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</si>
</sst>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7" formatCode="_-* #,##0.0000_-;\-* #,##0.000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8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10" fontId="0" fillId="0" borderId="0" xfId="0" applyNumberFormat="1"/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/>
    <xf numFmtId="10" fontId="0" fillId="2" borderId="0" xfId="0" applyNumberFormat="1" applyFill="1"/>
    <xf numFmtId="164" fontId="0" fillId="2" borderId="0" xfId="1" applyNumberFormat="1" applyFont="1" applyFill="1"/>
    <xf numFmtId="10" fontId="0" fillId="2" borderId="0" xfId="2" applyNumberFormat="1" applyFont="1" applyFill="1"/>
    <xf numFmtId="3" fontId="0" fillId="3" borderId="0" xfId="0" applyNumberFormat="1" applyFill="1"/>
    <xf numFmtId="3" fontId="0" fillId="2" borderId="0" xfId="0" applyNumberFormat="1" applyFill="1"/>
    <xf numFmtId="0" fontId="0" fillId="4" borderId="0" xfId="0" applyFill="1"/>
    <xf numFmtId="167" fontId="0" fillId="0" borderId="0" xfId="1" applyNumberFormat="1" applyFont="1"/>
    <xf numFmtId="0" fontId="5" fillId="0" borderId="0" xfId="0" applyFont="1"/>
    <xf numFmtId="3" fontId="8" fillId="0" borderId="0" xfId="0" applyNumberFormat="1" applyFont="1"/>
  </cellXfs>
  <cellStyles count="1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B2" sqref="B2"/>
    </sheetView>
  </sheetViews>
  <sheetFormatPr baseColWidth="10" defaultColWidth="11" defaultRowHeight="15" x14ac:dyDescent="0"/>
  <cols>
    <col min="1" max="1" width="17.1640625" bestFit="1" customWidth="1"/>
    <col min="2" max="2" width="17" bestFit="1" customWidth="1"/>
    <col min="3" max="3" width="40" customWidth="1"/>
    <col min="4" max="4" width="12" bestFit="1" customWidth="1"/>
    <col min="5" max="5" width="17.6640625" bestFit="1" customWidth="1"/>
    <col min="7" max="8" width="13.83203125" bestFit="1" customWidth="1"/>
    <col min="9" max="9" width="16.83203125" bestFit="1" customWidth="1"/>
    <col min="10" max="10" width="13.83203125" bestFit="1" customWidth="1"/>
    <col min="11" max="15" width="13.6640625" bestFit="1" customWidth="1"/>
  </cols>
  <sheetData>
    <row r="1" spans="1:12" ht="16" thickBot="1">
      <c r="A1" s="3" t="s">
        <v>0</v>
      </c>
      <c r="B1" s="3" t="s">
        <v>1</v>
      </c>
      <c r="C1" s="3" t="s">
        <v>2</v>
      </c>
    </row>
    <row r="2" spans="1:12">
      <c r="A2" t="s">
        <v>3</v>
      </c>
      <c r="B2" s="12">
        <v>25</v>
      </c>
      <c r="C2" t="s">
        <v>4</v>
      </c>
      <c r="F2" s="4" t="s">
        <v>5</v>
      </c>
      <c r="G2" s="5"/>
    </row>
    <row r="3" spans="1:12">
      <c r="A3" t="s">
        <v>6</v>
      </c>
      <c r="B3" s="6">
        <v>0</v>
      </c>
      <c r="C3" t="s">
        <v>7</v>
      </c>
      <c r="F3" t="s">
        <v>8</v>
      </c>
      <c r="G3" t="s">
        <v>9</v>
      </c>
    </row>
    <row r="4" spans="1:12">
      <c r="A4" t="s">
        <v>10</v>
      </c>
      <c r="B4" s="6">
        <v>75</v>
      </c>
      <c r="C4" t="s">
        <v>11</v>
      </c>
      <c r="E4" t="s">
        <v>12</v>
      </c>
      <c r="G4" s="1">
        <f>(EXP($B5*$B$18/10000)-1)*B13</f>
        <v>-70952915.95513384</v>
      </c>
    </row>
    <row r="5" spans="1:12">
      <c r="A5" t="s">
        <v>13</v>
      </c>
      <c r="B5" s="6">
        <v>100</v>
      </c>
      <c r="C5" t="s">
        <v>14</v>
      </c>
      <c r="E5" t="s">
        <v>23</v>
      </c>
      <c r="F5" s="13">
        <f>(EXP($B6*$B$18/10000)-1)*B16</f>
        <v>1.6239237936443273E-3</v>
      </c>
      <c r="G5" s="10">
        <f>-1*F5*B9</f>
        <v>-69828723.126706079</v>
      </c>
    </row>
    <row r="6" spans="1:12">
      <c r="A6" t="s">
        <v>15</v>
      </c>
      <c r="B6" s="6">
        <v>-150</v>
      </c>
      <c r="C6" t="s">
        <v>14</v>
      </c>
      <c r="E6" t="s">
        <v>16</v>
      </c>
      <c r="G6" s="10">
        <f>G4+G5</f>
        <v>-140781639.08183992</v>
      </c>
    </row>
    <row r="7" spans="1:12">
      <c r="A7" t="s">
        <v>17</v>
      </c>
      <c r="B7" s="7">
        <v>1.4999999999999999E-2</v>
      </c>
      <c r="C7" t="s">
        <v>18</v>
      </c>
    </row>
    <row r="8" spans="1:12">
      <c r="B8" s="2"/>
    </row>
    <row r="9" spans="1:12">
      <c r="A9" t="s">
        <v>19</v>
      </c>
      <c r="B9" s="11">
        <v>43000000000</v>
      </c>
      <c r="C9" t="s">
        <v>20</v>
      </c>
    </row>
    <row r="10" spans="1:12">
      <c r="A10" t="s">
        <v>21</v>
      </c>
      <c r="B10" s="11">
        <v>200000000</v>
      </c>
      <c r="E10" t="s">
        <v>22</v>
      </c>
      <c r="G10">
        <v>1</v>
      </c>
      <c r="H10">
        <v>2</v>
      </c>
      <c r="I10">
        <v>3</v>
      </c>
      <c r="J10">
        <v>4</v>
      </c>
      <c r="K10">
        <v>5</v>
      </c>
      <c r="L10">
        <v>6</v>
      </c>
    </row>
    <row r="11" spans="1:12">
      <c r="B11" s="1"/>
      <c r="F11" t="s">
        <v>19</v>
      </c>
      <c r="G11" s="1">
        <f>$B$9</f>
        <v>43000000000</v>
      </c>
      <c r="H11" s="1">
        <f>G14</f>
        <v>43200000000</v>
      </c>
      <c r="I11" s="1">
        <f t="shared" ref="I11:L11" si="0">H14</f>
        <v>43399000000</v>
      </c>
      <c r="J11" s="1">
        <f t="shared" si="0"/>
        <v>43597005000</v>
      </c>
      <c r="K11" s="1">
        <f t="shared" si="0"/>
        <v>43794019975</v>
      </c>
      <c r="L11" s="1">
        <f t="shared" si="0"/>
        <v>43990049875.125</v>
      </c>
    </row>
    <row r="12" spans="1:12">
      <c r="A12" t="s">
        <v>23</v>
      </c>
      <c r="B12" s="15">
        <f>B9*-B16</f>
        <v>-215000000</v>
      </c>
      <c r="F12" t="s">
        <v>24</v>
      </c>
      <c r="G12" s="1">
        <f>G11*$B$16</f>
        <v>215000000</v>
      </c>
      <c r="H12" s="1">
        <f>H11*$B$16</f>
        <v>216000000</v>
      </c>
      <c r="I12" s="1">
        <f t="shared" ref="H12:L12" si="1">I11*$B$16</f>
        <v>216995000</v>
      </c>
      <c r="J12" s="1">
        <f t="shared" si="1"/>
        <v>217985025</v>
      </c>
      <c r="K12" s="1">
        <f t="shared" si="1"/>
        <v>218970099.875</v>
      </c>
      <c r="L12" s="1">
        <f t="shared" si="1"/>
        <v>219950249.37562501</v>
      </c>
    </row>
    <row r="13" spans="1:12">
      <c r="A13" t="s">
        <v>25</v>
      </c>
      <c r="B13" s="15">
        <f>B10-B12</f>
        <v>415000000</v>
      </c>
      <c r="F13" t="s">
        <v>26</v>
      </c>
      <c r="G13" s="1">
        <f>$B$13</f>
        <v>415000000</v>
      </c>
      <c r="H13" s="1">
        <f t="shared" ref="H13:L13" si="2">$B$13</f>
        <v>415000000</v>
      </c>
      <c r="I13" s="1">
        <f t="shared" si="2"/>
        <v>415000000</v>
      </c>
      <c r="J13" s="1">
        <f t="shared" si="2"/>
        <v>415000000</v>
      </c>
      <c r="K13" s="1">
        <f t="shared" si="2"/>
        <v>415000000</v>
      </c>
      <c r="L13" s="1">
        <f t="shared" si="2"/>
        <v>415000000</v>
      </c>
    </row>
    <row r="14" spans="1:12">
      <c r="B14" s="2"/>
      <c r="C14" s="14" t="s">
        <v>48</v>
      </c>
      <c r="F14" t="s">
        <v>27</v>
      </c>
      <c r="G14" s="1">
        <f>G11+G13-G12</f>
        <v>43200000000</v>
      </c>
      <c r="H14" s="1">
        <f t="shared" ref="H14:L14" si="3">H11+H13-H12</f>
        <v>43399000000</v>
      </c>
      <c r="I14" s="1">
        <f t="shared" si="3"/>
        <v>43597005000</v>
      </c>
      <c r="J14" s="1">
        <f t="shared" si="3"/>
        <v>43794019975</v>
      </c>
      <c r="K14" s="1">
        <f t="shared" si="3"/>
        <v>43990049875.125</v>
      </c>
      <c r="L14" s="1">
        <f t="shared" si="3"/>
        <v>44185099625.749374</v>
      </c>
    </row>
    <row r="15" spans="1:12">
      <c r="A15" t="s">
        <v>28</v>
      </c>
      <c r="B15" s="8">
        <v>1000000</v>
      </c>
      <c r="C15" s="14" t="s">
        <v>29</v>
      </c>
    </row>
    <row r="16" spans="1:12">
      <c r="A16" t="s">
        <v>30</v>
      </c>
      <c r="B16" s="9">
        <v>5.0000000000000001E-3</v>
      </c>
      <c r="C16" s="14" t="s">
        <v>31</v>
      </c>
      <c r="E16" t="s">
        <v>32</v>
      </c>
    </row>
    <row r="17" spans="1:12">
      <c r="F17" t="s">
        <v>19</v>
      </c>
      <c r="G17" s="1">
        <f>$B$9</f>
        <v>43000000000</v>
      </c>
      <c r="H17" s="1">
        <f>G20</f>
        <v>43059218360.918159</v>
      </c>
      <c r="I17" s="1">
        <f t="shared" ref="I17:L17" si="4">H20</f>
        <v>43118044463.926414</v>
      </c>
      <c r="J17" s="1">
        <f t="shared" si="4"/>
        <v>43176480907.311264</v>
      </c>
      <c r="K17" s="1">
        <f t="shared" si="4"/>
        <v>43234530272.148361</v>
      </c>
      <c r="L17" s="1">
        <f t="shared" si="4"/>
        <v>43292195122.416512</v>
      </c>
    </row>
    <row r="18" spans="1:12">
      <c r="A18" t="s">
        <v>33</v>
      </c>
      <c r="B18">
        <f>(B3-B4)*B2/100</f>
        <v>-18.75</v>
      </c>
      <c r="C18" t="s">
        <v>34</v>
      </c>
      <c r="F18" t="s">
        <v>24</v>
      </c>
      <c r="G18" s="1">
        <f>G17*($B$16+$F$5)</f>
        <v>284828723.12670606</v>
      </c>
      <c r="H18" s="1">
        <f>H17*($B$16+$F$5)</f>
        <v>285220981.03661251</v>
      </c>
      <c r="I18" s="1">
        <f>I17*($B$16+$F$5)</f>
        <v>285610640.66001624</v>
      </c>
      <c r="J18" s="1">
        <f>J17*($B$16+$F$5)</f>
        <v>285997719.2077691</v>
      </c>
      <c r="K18" s="1">
        <f>K17*($B$16+$F$5)</f>
        <v>286382233.77671951</v>
      </c>
      <c r="L18" s="1">
        <f>L17*($B$16+$F$5)</f>
        <v>286764201.35046762</v>
      </c>
    </row>
    <row r="19" spans="1:12">
      <c r="F19" t="s">
        <v>26</v>
      </c>
      <c r="G19" s="1">
        <f>$B$13+$G$4</f>
        <v>344047084.04486614</v>
      </c>
      <c r="H19" s="1">
        <f>$B$13+$G$4</f>
        <v>344047084.04486614</v>
      </c>
      <c r="I19" s="1">
        <f>$B$13+$G$4</f>
        <v>344047084.04486614</v>
      </c>
      <c r="J19" s="1">
        <f>$B$13+$G$4</f>
        <v>344047084.04486614</v>
      </c>
      <c r="K19" s="1">
        <f t="shared" ref="H19:L19" si="5">$B$13+$G$4</f>
        <v>344047084.04486614</v>
      </c>
      <c r="L19" s="1">
        <f t="shared" si="5"/>
        <v>344047084.04486614</v>
      </c>
    </row>
    <row r="20" spans="1:12">
      <c r="F20" t="s">
        <v>27</v>
      </c>
      <c r="G20" s="1">
        <f>G17+G19-G18</f>
        <v>43059218360.918159</v>
      </c>
      <c r="H20" s="1">
        <f t="shared" ref="H20:L20" si="6">H17+H19-H18</f>
        <v>43118044463.926414</v>
      </c>
      <c r="I20" s="1">
        <f t="shared" si="6"/>
        <v>43176480907.311264</v>
      </c>
      <c r="J20" s="1">
        <f t="shared" si="6"/>
        <v>43234530272.148361</v>
      </c>
      <c r="K20" s="1">
        <f t="shared" si="6"/>
        <v>43292195122.416512</v>
      </c>
      <c r="L20" s="1">
        <f t="shared" si="6"/>
        <v>43349478005.110916</v>
      </c>
    </row>
    <row r="22" spans="1:12">
      <c r="A22" t="s">
        <v>35</v>
      </c>
    </row>
    <row r="23" spans="1:12">
      <c r="A23">
        <v>1</v>
      </c>
      <c r="B23" t="s">
        <v>37</v>
      </c>
    </row>
    <row r="24" spans="1:12">
      <c r="A24">
        <v>2</v>
      </c>
      <c r="B24" t="s">
        <v>38</v>
      </c>
      <c r="L24" s="1">
        <f>L20-L14</f>
        <v>-835621620.63845825</v>
      </c>
    </row>
    <row r="25" spans="1:12">
      <c r="A25">
        <v>3</v>
      </c>
      <c r="B25" t="s">
        <v>36</v>
      </c>
    </row>
    <row r="26" spans="1:12">
      <c r="A26">
        <v>4</v>
      </c>
      <c r="B26" t="s">
        <v>39</v>
      </c>
    </row>
    <row r="27" spans="1:12">
      <c r="A27">
        <v>5</v>
      </c>
      <c r="B27" t="s">
        <v>40</v>
      </c>
    </row>
    <row r="28" spans="1:12">
      <c r="A28">
        <v>6</v>
      </c>
      <c r="B28" t="s">
        <v>41</v>
      </c>
      <c r="C28">
        <v>1</v>
      </c>
      <c r="D28" t="s">
        <v>42</v>
      </c>
    </row>
    <row r="29" spans="1:12">
      <c r="C29">
        <v>2</v>
      </c>
      <c r="D29" t="s">
        <v>43</v>
      </c>
    </row>
    <row r="30" spans="1:12">
      <c r="C30">
        <v>3</v>
      </c>
      <c r="D30" t="s">
        <v>44</v>
      </c>
    </row>
    <row r="31" spans="1:12">
      <c r="C31">
        <v>4</v>
      </c>
      <c r="D31" t="s">
        <v>45</v>
      </c>
    </row>
    <row r="32" spans="1:12">
      <c r="D32" t="s">
        <v>46</v>
      </c>
    </row>
    <row r="33" spans="4:4">
      <c r="D33" t="s">
        <v>47</v>
      </c>
    </row>
  </sheetData>
  <mergeCells count="1">
    <mergeCell ref="F2:G2"/>
  </mergeCell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Geoffrey Charles</cp:lastModifiedBy>
  <cp:revision/>
  <dcterms:created xsi:type="dcterms:W3CDTF">2016-10-05T21:52:52Z</dcterms:created>
  <dcterms:modified xsi:type="dcterms:W3CDTF">2016-10-27T17:08:13Z</dcterms:modified>
  <cp:category/>
  <cp:contentStatus/>
</cp:coreProperties>
</file>