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216310B-EF7C-41DB-8D7E-CF2A336C5EEA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1" l="1"/>
  <c r="K28" i="1" l="1"/>
  <c r="I23" i="1"/>
  <c r="O23" i="1"/>
  <c r="I22" i="1"/>
  <c r="I19" i="1"/>
  <c r="I20" i="1" s="1"/>
  <c r="I21" i="1"/>
  <c r="I12" i="1"/>
  <c r="I11" i="1"/>
  <c r="K24" i="1" l="1"/>
  <c r="K26" i="1" s="1"/>
  <c r="K34" i="1" s="1"/>
  <c r="K35" i="1" s="1"/>
  <c r="K36" i="1" s="1"/>
  <c r="K13" i="1"/>
  <c r="K15" i="1" s="1"/>
</calcChain>
</file>

<file path=xl/sharedStrings.xml><?xml version="1.0" encoding="utf-8"?>
<sst xmlns="http://schemas.openxmlformats.org/spreadsheetml/2006/main" count="44" uniqueCount="42">
  <si>
    <t>Software Engineer</t>
  </si>
  <si>
    <t>Computer Engineer</t>
  </si>
  <si>
    <t>Overhead (25% salaries)</t>
  </si>
  <si>
    <t>Cost Item</t>
  </si>
  <si>
    <t>Totals</t>
  </si>
  <si>
    <t>Office Space Square Feet Required</t>
  </si>
  <si>
    <t>Citations</t>
  </si>
  <si>
    <t>https://www1.salary.com/PA/Philadelphia/Software-Engineer-I-Salary.html</t>
  </si>
  <si>
    <t>https://www.payscale.com/research/US/Job=Software_Engineer/Salary/1052bb70/Philadelphia-PA</t>
  </si>
  <si>
    <t>https://www.squarefoot.com/pa/philadelphia/office-space</t>
  </si>
  <si>
    <t>https://www.pacode.com/secure/data/034/chapter50/034_0050.pdf</t>
  </si>
  <si>
    <t>Center City Rental Rate Per Square Foot Per Year (Class B)</t>
  </si>
  <si>
    <t>https://www.peoplekeep.com/blog/bid/97380/faq-how-much-does-individual-health-insurance-cost</t>
  </si>
  <si>
    <t>Health Insurance ($574/month)</t>
  </si>
  <si>
    <t>Electric</t>
  </si>
  <si>
    <t>Water</t>
  </si>
  <si>
    <t>Maintenance</t>
  </si>
  <si>
    <t>Utility links</t>
  </si>
  <si>
    <t>http://members.questline.com/Article.aspx?articleID=7372&amp;accountID=2635&amp;nl=16722</t>
  </si>
  <si>
    <t>https://www.electricitylocal.com/states/pennsylvania/philadelphia/</t>
  </si>
  <si>
    <t>electric</t>
  </si>
  <si>
    <t>water</t>
  </si>
  <si>
    <t>https://www.phila.gov/water/PDF/FY17Rates-forScreen.pdf</t>
  </si>
  <si>
    <t>https://www.phila.gov/water/educationoutreach/Documents/Homewateruse_IG5.pdf</t>
  </si>
  <si>
    <t>https://www.opm.gov/policy-data-oversight/pay-leave/pay-administration/fact-sheets/computing-hourly-rates-of-pay-using-the-2087-hour-divisor/</t>
  </si>
  <si>
    <t>http://www.facilityservicespartners.com/facility-costs/</t>
  </si>
  <si>
    <t>Maintanace</t>
  </si>
  <si>
    <t>Rent and Company Space</t>
  </si>
  <si>
    <t>Personal Cost</t>
  </si>
  <si>
    <t>https://www.notebookcheck.net/The-Alienware-Aurora-desktop-PC-gets-NVIDIA-RTX-2080-graphics.333524.0.html</t>
  </si>
  <si>
    <t>Laptops (NVIDIA RTX 2080 GPU 3 units)</t>
  </si>
  <si>
    <t>Hardware and Software</t>
  </si>
  <si>
    <t xml:space="preserve">Python </t>
  </si>
  <si>
    <t>Subtotals</t>
  </si>
  <si>
    <t>Risk (10% of subtotal)</t>
  </si>
  <si>
    <t>Total Buget for Project (9 months)</t>
  </si>
  <si>
    <t>Industrial Budget</t>
  </si>
  <si>
    <t>Prototype Cost</t>
  </si>
  <si>
    <t>Total Cost Per Year</t>
  </si>
  <si>
    <t>Engineering Rooms Square Feet Required</t>
  </si>
  <si>
    <t>Subtotal (9 months weighting)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</si>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</sst>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2" tint="-9.9978637043366805E-2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theme="0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2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0" fontId="0" fillId="3" borderId="0" xfId="0" applyFill="1"/>
    <xf numFmtId="0" fontId="0" fillId="4" borderId="1" xfId="0" applyFill="1" applyBorder="1" applyAlignment="1">
      <alignment horizontal="center" wrapText="1"/>
    </xf>
    <xf numFmtId="0" fontId="0" fillId="2" borderId="0" xfId="0" applyFill="1" applyBorder="1"/>
    <xf numFmtId="44" fontId="0" fillId="2" borderId="0" xfId="1" applyFont="1" applyFill="1" applyBorder="1"/>
    <xf numFmtId="44" fontId="0" fillId="2" borderId="0" xfId="0" applyNumberFormat="1" applyFill="1" applyBorder="1"/>
    <xf numFmtId="0" fontId="0" fillId="4" borderId="2" xfId="0" applyFill="1" applyBorder="1" applyAlignment="1">
      <alignment horizontal="center" wrapText="1"/>
    </xf>
    <xf numFmtId="0" fontId="0" fillId="2" borderId="3" xfId="0" applyFill="1" applyBorder="1"/>
    <xf numFmtId="44" fontId="0" fillId="2" borderId="3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 applyAlignment="1">
      <alignment wrapText="1"/>
    </xf>
    <xf numFmtId="0" fontId="0" fillId="4" borderId="7" xfId="0" applyFill="1" applyBorder="1" applyAlignment="1">
      <alignment horizontal="center" wrapText="1"/>
    </xf>
    <xf numFmtId="0" fontId="0" fillId="2" borderId="8" xfId="0" applyFill="1" applyBorder="1"/>
    <xf numFmtId="44" fontId="0" fillId="2" borderId="8" xfId="1" applyFont="1" applyFill="1" applyBorder="1"/>
    <xf numFmtId="0" fontId="0" fillId="7" borderId="4" xfId="0" applyFill="1" applyBorder="1"/>
    <xf numFmtId="44" fontId="0" fillId="7" borderId="3" xfId="0" applyNumberFormat="1" applyFill="1" applyBorder="1"/>
    <xf numFmtId="0" fontId="0" fillId="0" borderId="0" xfId="0" applyBorder="1"/>
    <xf numFmtId="0" fontId="0" fillId="5" borderId="7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7" borderId="3" xfId="0" applyFill="1" applyBorder="1"/>
    <xf numFmtId="0" fontId="0" fillId="6" borderId="7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2" borderId="9" xfId="0" applyFill="1" applyBorder="1"/>
    <xf numFmtId="0" fontId="0" fillId="2" borderId="1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6" xfId="0" applyFill="1" applyBorder="1"/>
    <xf numFmtId="0" fontId="0" fillId="7" borderId="0" xfId="0" applyFill="1" applyBorder="1"/>
    <xf numFmtId="44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7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7" borderId="15" xfId="0" applyFill="1" applyBorder="1"/>
    <xf numFmtId="44" fontId="0" fillId="7" borderId="15" xfId="0" applyNumberForma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workbookViewId="0">
      <selection activeCell="G41" sqref="G41"/>
    </sheetView>
  </sheetViews>
  <sheetFormatPr defaultRowHeight="15" x14ac:dyDescent="0.25"/>
  <cols>
    <col min="2" max="2" width="11.28515625" customWidth="1"/>
    <col min="3" max="3" width="12.7109375" customWidth="1"/>
    <col min="5" max="5" width="14.28515625" customWidth="1"/>
    <col min="9" max="9" width="14.28515625" bestFit="1" customWidth="1"/>
    <col min="11" max="11" width="12.5703125" bestFit="1" customWidth="1"/>
    <col min="12" max="12" width="12.5703125" customWidth="1"/>
  </cols>
  <sheetData>
    <row r="1" spans="1:1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x14ac:dyDescent="0.2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2"/>
    </row>
    <row r="4" spans="1:14" x14ac:dyDescent="0.25">
      <c r="A4" s="2"/>
      <c r="B4" s="2" t="s">
        <v>36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4" x14ac:dyDescent="0.25">
      <c r="A5" s="2"/>
      <c r="B5" s="2" t="s">
        <v>37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4" ht="15" customHeight="1" x14ac:dyDescent="0.25">
      <c r="A7" s="2"/>
      <c r="B7" s="15"/>
      <c r="C7" s="7" t="s">
        <v>3</v>
      </c>
      <c r="D7" s="7"/>
      <c r="E7" s="7"/>
      <c r="F7" s="7"/>
      <c r="G7" s="7"/>
      <c r="H7" s="7"/>
      <c r="I7" s="7"/>
      <c r="J7" s="11"/>
      <c r="K7" s="7" t="s">
        <v>4</v>
      </c>
      <c r="L7" s="2"/>
      <c r="N7" t="s">
        <v>6</v>
      </c>
    </row>
    <row r="8" spans="1:14" x14ac:dyDescent="0.25">
      <c r="A8" s="2"/>
      <c r="B8" s="16" t="s">
        <v>28</v>
      </c>
      <c r="C8" s="17" t="s">
        <v>0</v>
      </c>
      <c r="D8" s="17"/>
      <c r="E8" s="17"/>
      <c r="F8" s="17"/>
      <c r="G8" s="17"/>
      <c r="H8" s="17"/>
      <c r="I8" s="18">
        <v>72009</v>
      </c>
      <c r="J8" s="7"/>
      <c r="K8" s="17"/>
      <c r="L8" s="2"/>
      <c r="N8" t="s">
        <v>7</v>
      </c>
    </row>
    <row r="9" spans="1:14" x14ac:dyDescent="0.25">
      <c r="A9" s="2"/>
      <c r="B9" s="6"/>
      <c r="C9" s="7" t="s">
        <v>0</v>
      </c>
      <c r="D9" s="7"/>
      <c r="E9" s="7"/>
      <c r="F9" s="7"/>
      <c r="G9" s="7"/>
      <c r="H9" s="7"/>
      <c r="I9" s="8">
        <v>72009</v>
      </c>
      <c r="J9" s="7"/>
      <c r="K9" s="7"/>
      <c r="L9" s="2"/>
    </row>
    <row r="10" spans="1:14" x14ac:dyDescent="0.25">
      <c r="A10" s="2"/>
      <c r="B10" s="6"/>
      <c r="C10" s="7" t="s">
        <v>1</v>
      </c>
      <c r="D10" s="7"/>
      <c r="E10" s="7"/>
      <c r="F10" s="7"/>
      <c r="G10" s="7"/>
      <c r="H10" s="7"/>
      <c r="I10" s="8">
        <v>77360</v>
      </c>
      <c r="J10" s="7"/>
      <c r="K10" s="7"/>
      <c r="L10" s="2"/>
      <c r="N10" t="s">
        <v>8</v>
      </c>
    </row>
    <row r="11" spans="1:14" x14ac:dyDescent="0.25">
      <c r="A11" s="2"/>
      <c r="B11" s="6"/>
      <c r="C11" s="7" t="s">
        <v>2</v>
      </c>
      <c r="D11" s="7"/>
      <c r="E11" s="7"/>
      <c r="F11" s="7"/>
      <c r="G11" s="7"/>
      <c r="H11" s="7"/>
      <c r="I11" s="9">
        <f>0.25*SUM(I8:I10)</f>
        <v>55344.5</v>
      </c>
      <c r="J11" s="7"/>
      <c r="K11" s="7"/>
      <c r="L11" s="2"/>
    </row>
    <row r="12" spans="1:14" x14ac:dyDescent="0.25">
      <c r="A12" s="2"/>
      <c r="B12" s="6"/>
      <c r="C12" s="7" t="s">
        <v>13</v>
      </c>
      <c r="D12" s="7"/>
      <c r="E12" s="7"/>
      <c r="F12" s="7"/>
      <c r="G12" s="7"/>
      <c r="H12" s="7"/>
      <c r="I12" s="8">
        <f>574*3*12</f>
        <v>20664</v>
      </c>
      <c r="J12" s="7"/>
      <c r="K12" s="7"/>
      <c r="L12" s="2"/>
      <c r="N12" t="s">
        <v>12</v>
      </c>
    </row>
    <row r="13" spans="1:14" x14ac:dyDescent="0.25">
      <c r="A13" s="2"/>
      <c r="B13" s="6"/>
      <c r="C13" s="7"/>
      <c r="D13" s="7"/>
      <c r="E13" s="7"/>
      <c r="F13" s="7"/>
      <c r="G13" s="7"/>
      <c r="H13" s="7"/>
      <c r="I13" s="7"/>
      <c r="J13" s="7"/>
      <c r="K13" s="9">
        <f>SUM(I8:I12)</f>
        <v>297386.5</v>
      </c>
      <c r="L13" s="4"/>
    </row>
    <row r="14" spans="1:14" x14ac:dyDescent="0.25">
      <c r="A14" s="2"/>
      <c r="B14" s="6"/>
      <c r="C14" s="7"/>
      <c r="D14" s="7"/>
      <c r="E14" s="38"/>
      <c r="F14" s="7"/>
      <c r="G14" s="7"/>
      <c r="H14" s="7"/>
      <c r="I14" s="7"/>
      <c r="J14" s="7"/>
      <c r="K14" s="14"/>
      <c r="L14" s="2"/>
    </row>
    <row r="15" spans="1:14" x14ac:dyDescent="0.25">
      <c r="A15" s="2"/>
      <c r="B15" s="10"/>
      <c r="C15" s="13" t="s">
        <v>40</v>
      </c>
      <c r="D15" s="13"/>
      <c r="E15" s="37"/>
      <c r="F15" s="13"/>
      <c r="G15" s="13"/>
      <c r="H15" s="13"/>
      <c r="I15" s="19"/>
      <c r="J15" s="19"/>
      <c r="K15" s="20">
        <f>K13*0.75</f>
        <v>223039.875</v>
      </c>
      <c r="L15" s="4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6" ht="15" customHeight="1" x14ac:dyDescent="0.25">
      <c r="A17" s="2"/>
      <c r="B17" s="22" t="s">
        <v>27</v>
      </c>
      <c r="C17" s="17" t="s">
        <v>11</v>
      </c>
      <c r="D17" s="17"/>
      <c r="E17" s="17"/>
      <c r="F17" s="17"/>
      <c r="G17" s="17"/>
      <c r="H17" s="17"/>
      <c r="I17" s="18">
        <v>27</v>
      </c>
      <c r="J17" s="17"/>
      <c r="K17" s="17"/>
      <c r="L17" s="2"/>
      <c r="N17" t="s">
        <v>9</v>
      </c>
    </row>
    <row r="18" spans="1:16" x14ac:dyDescent="0.25">
      <c r="A18" s="2"/>
      <c r="B18" s="23"/>
      <c r="C18" s="7" t="s">
        <v>5</v>
      </c>
      <c r="D18" s="7"/>
      <c r="E18" s="7"/>
      <c r="F18" s="7"/>
      <c r="G18" s="7"/>
      <c r="H18" s="7"/>
      <c r="I18" s="7">
        <v>400</v>
      </c>
      <c r="J18" s="7"/>
      <c r="K18" s="7"/>
      <c r="L18" s="2"/>
      <c r="N18" t="s">
        <v>10</v>
      </c>
    </row>
    <row r="19" spans="1:16" x14ac:dyDescent="0.25">
      <c r="A19" s="2"/>
      <c r="B19" s="23"/>
      <c r="C19" s="7" t="s">
        <v>39</v>
      </c>
      <c r="D19" s="7"/>
      <c r="E19" s="7"/>
      <c r="F19" s="7"/>
      <c r="G19" s="7"/>
      <c r="H19" s="7"/>
      <c r="I19" s="7">
        <f>60 * 3</f>
        <v>180</v>
      </c>
      <c r="J19" s="7"/>
      <c r="K19" s="7"/>
      <c r="L19" s="2"/>
    </row>
    <row r="20" spans="1:16" x14ac:dyDescent="0.25">
      <c r="A20" s="2"/>
      <c r="B20" s="23"/>
      <c r="C20" s="7" t="s">
        <v>38</v>
      </c>
      <c r="D20" s="7"/>
      <c r="E20" s="7"/>
      <c r="F20" s="7"/>
      <c r="G20" s="7"/>
      <c r="H20" s="7"/>
      <c r="I20" s="8">
        <f>SUM(I18:I19)*I17</f>
        <v>15660</v>
      </c>
      <c r="J20" s="7"/>
      <c r="K20" s="7"/>
      <c r="L20" s="2"/>
      <c r="N20" t="s">
        <v>17</v>
      </c>
    </row>
    <row r="21" spans="1:16" x14ac:dyDescent="0.25">
      <c r="A21" s="2"/>
      <c r="B21" s="23"/>
      <c r="C21" s="7" t="s">
        <v>14</v>
      </c>
      <c r="D21" s="7"/>
      <c r="E21" s="7"/>
      <c r="F21" s="7"/>
      <c r="G21" s="7"/>
      <c r="H21" s="7"/>
      <c r="I21" s="8">
        <f>O21*P21*SUM(I18:I19)</f>
        <v>595.54399999999998</v>
      </c>
      <c r="J21" s="7"/>
      <c r="K21" s="7"/>
      <c r="L21" s="2"/>
      <c r="M21" t="s">
        <v>20</v>
      </c>
      <c r="N21" s="1" t="s">
        <v>18</v>
      </c>
      <c r="O21" s="3">
        <v>6.0400000000000002E-2</v>
      </c>
      <c r="P21" s="2">
        <v>17</v>
      </c>
    </row>
    <row r="22" spans="1:16" x14ac:dyDescent="0.25">
      <c r="A22" s="2"/>
      <c r="B22" s="23"/>
      <c r="C22" s="7" t="s">
        <v>15</v>
      </c>
      <c r="D22" s="7"/>
      <c r="E22" s="7"/>
      <c r="F22" s="7"/>
      <c r="G22" s="7"/>
      <c r="H22" s="7"/>
      <c r="I22" s="9">
        <f>P22*O22*260*3</f>
        <v>107.24999999999997</v>
      </c>
      <c r="J22" s="7"/>
      <c r="K22" s="7"/>
      <c r="L22" s="2"/>
      <c r="N22" t="s">
        <v>19</v>
      </c>
      <c r="O22" s="3">
        <v>5.4999999999999997E-3</v>
      </c>
      <c r="P22" s="2">
        <v>25</v>
      </c>
    </row>
    <row r="23" spans="1:16" x14ac:dyDescent="0.25">
      <c r="A23" s="2"/>
      <c r="B23" s="23"/>
      <c r="C23" s="7" t="s">
        <v>16</v>
      </c>
      <c r="D23" s="21"/>
      <c r="E23" s="7"/>
      <c r="F23" s="7"/>
      <c r="G23" s="7"/>
      <c r="H23" s="7"/>
      <c r="I23" s="9">
        <f>O23*SUM(I18:I19)</f>
        <v>1931.4</v>
      </c>
      <c r="J23" s="7"/>
      <c r="K23" s="7"/>
      <c r="L23" s="2"/>
      <c r="M23" t="s">
        <v>21</v>
      </c>
      <c r="N23" t="s">
        <v>22</v>
      </c>
      <c r="O23" s="3">
        <f>1.63 +1.7</f>
        <v>3.33</v>
      </c>
    </row>
    <row r="24" spans="1:16" x14ac:dyDescent="0.25">
      <c r="A24" s="2"/>
      <c r="B24" s="23"/>
      <c r="C24" s="7"/>
      <c r="D24" s="7"/>
      <c r="E24" s="7"/>
      <c r="F24" s="7"/>
      <c r="G24" s="7"/>
      <c r="H24" s="7"/>
      <c r="I24" s="7"/>
      <c r="J24" s="7"/>
      <c r="K24" s="9">
        <f>SUM(I20:I23)</f>
        <v>18294.194</v>
      </c>
      <c r="L24" s="4"/>
      <c r="N24" t="s">
        <v>23</v>
      </c>
    </row>
    <row r="25" spans="1:16" x14ac:dyDescent="0.25">
      <c r="A25" s="2"/>
      <c r="B25" s="23"/>
      <c r="C25" s="7"/>
      <c r="D25" s="7"/>
      <c r="E25" s="38"/>
      <c r="F25" s="38"/>
      <c r="G25" s="7"/>
      <c r="H25" s="7"/>
      <c r="I25" s="7"/>
      <c r="J25" s="38"/>
      <c r="K25" s="38"/>
      <c r="L25" s="2"/>
      <c r="N25" t="s">
        <v>24</v>
      </c>
    </row>
    <row r="26" spans="1:16" x14ac:dyDescent="0.25">
      <c r="A26" s="2"/>
      <c r="B26" s="24"/>
      <c r="C26" s="13" t="s">
        <v>40</v>
      </c>
      <c r="D26" s="37"/>
      <c r="E26" s="11"/>
      <c r="F26" s="11"/>
      <c r="G26" s="37"/>
      <c r="H26" s="37"/>
      <c r="I26" s="39"/>
      <c r="J26" s="25"/>
      <c r="K26" s="20">
        <f>K24*0.75</f>
        <v>13720.645499999999</v>
      </c>
      <c r="L26" s="4"/>
      <c r="M26" t="s">
        <v>26</v>
      </c>
      <c r="N26" t="s">
        <v>25</v>
      </c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6" x14ac:dyDescent="0.25">
      <c r="A28" s="2"/>
      <c r="B28" s="26" t="s">
        <v>31</v>
      </c>
      <c r="C28" s="17" t="s">
        <v>30</v>
      </c>
      <c r="D28" s="17"/>
      <c r="E28" s="17"/>
      <c r="F28" s="17"/>
      <c r="G28" s="17"/>
      <c r="H28" s="17"/>
      <c r="I28" s="17"/>
      <c r="J28" s="17"/>
      <c r="K28" s="18">
        <f>2199.99*3</f>
        <v>6599.9699999999993</v>
      </c>
      <c r="L28" s="2"/>
      <c r="N28" t="s">
        <v>29</v>
      </c>
    </row>
    <row r="29" spans="1:16" x14ac:dyDescent="0.25">
      <c r="A29" s="2"/>
      <c r="B29" s="27"/>
      <c r="C29" s="7" t="s">
        <v>32</v>
      </c>
      <c r="D29" s="7"/>
      <c r="E29" s="7"/>
      <c r="F29" s="7"/>
      <c r="G29" s="7"/>
      <c r="H29" s="7"/>
      <c r="I29" s="7"/>
      <c r="J29" s="7"/>
      <c r="K29" s="8">
        <v>0</v>
      </c>
      <c r="L29" s="2"/>
    </row>
    <row r="30" spans="1:16" x14ac:dyDescent="0.25">
      <c r="A30" s="2"/>
      <c r="B30" s="27"/>
      <c r="C30" s="7"/>
      <c r="D30" s="38"/>
      <c r="E30" s="38"/>
      <c r="F30" s="38"/>
      <c r="G30" s="38"/>
      <c r="H30" s="38"/>
      <c r="I30" s="38"/>
      <c r="J30" s="38"/>
      <c r="K30" s="38"/>
      <c r="L30" s="7"/>
    </row>
    <row r="31" spans="1:16" x14ac:dyDescent="0.25">
      <c r="A31" s="2"/>
      <c r="B31" s="28"/>
      <c r="C31" s="37" t="s">
        <v>41</v>
      </c>
      <c r="D31" s="11"/>
      <c r="E31" s="11"/>
      <c r="F31" s="11"/>
      <c r="G31" s="11"/>
      <c r="H31" s="11"/>
      <c r="I31" s="25"/>
      <c r="J31" s="25"/>
      <c r="K31" s="20">
        <f>SUM(K28:K30)</f>
        <v>6599.9699999999993</v>
      </c>
      <c r="L31" s="7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9" t="s">
        <v>33</v>
      </c>
      <c r="C34" s="40"/>
      <c r="D34" s="41"/>
      <c r="E34" s="41"/>
      <c r="F34" s="41"/>
      <c r="G34" s="41"/>
      <c r="H34" s="41"/>
      <c r="I34" s="42"/>
      <c r="J34" s="42"/>
      <c r="K34" s="43">
        <f>K31+K26+K15</f>
        <v>243360.49050000001</v>
      </c>
      <c r="L34" s="2"/>
    </row>
    <row r="35" spans="1:12" x14ac:dyDescent="0.25">
      <c r="A35" s="2"/>
      <c r="B35" s="32" t="s">
        <v>34</v>
      </c>
      <c r="C35" s="11"/>
      <c r="D35" s="11"/>
      <c r="E35" s="11"/>
      <c r="F35" s="11"/>
      <c r="G35" s="11"/>
      <c r="H35" s="11"/>
      <c r="I35" s="11"/>
      <c r="J35" s="11"/>
      <c r="K35" s="12">
        <f>0.1*K34</f>
        <v>24336.049050000001</v>
      </c>
      <c r="L35" s="2"/>
    </row>
    <row r="36" spans="1:12" x14ac:dyDescent="0.25">
      <c r="A36" s="2"/>
      <c r="B36" s="30" t="s">
        <v>35</v>
      </c>
      <c r="C36" s="7"/>
      <c r="D36" s="7"/>
      <c r="E36" s="7"/>
      <c r="F36" s="7"/>
      <c r="G36" s="7"/>
      <c r="H36" s="7"/>
      <c r="I36" s="33"/>
      <c r="J36" s="33"/>
      <c r="K36" s="34">
        <f>SUM(K34:K35)</f>
        <v>267696.53954999999</v>
      </c>
      <c r="L36" s="2"/>
    </row>
    <row r="37" spans="1:12" x14ac:dyDescent="0.25">
      <c r="A37" s="2"/>
      <c r="B37" s="30"/>
      <c r="C37" s="7"/>
      <c r="D37" s="7"/>
      <c r="E37" s="7"/>
      <c r="F37" s="7"/>
      <c r="G37" s="7"/>
      <c r="H37" s="7"/>
      <c r="I37" s="33"/>
      <c r="J37" s="33"/>
      <c r="K37" s="35"/>
      <c r="L37" s="2"/>
    </row>
    <row r="38" spans="1:12" x14ac:dyDescent="0.25">
      <c r="A38" s="2"/>
      <c r="B38" s="31"/>
      <c r="C38" s="11"/>
      <c r="D38" s="11"/>
      <c r="E38" s="11"/>
      <c r="F38" s="11"/>
      <c r="G38" s="11"/>
      <c r="H38" s="11"/>
      <c r="I38" s="25"/>
      <c r="J38" s="25"/>
      <c r="K38" s="36"/>
      <c r="L38" s="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1" spans="1:12" x14ac:dyDescent="0.25">
      <c r="G41" s="21"/>
    </row>
    <row r="42" spans="1:12" x14ac:dyDescent="0.25">
      <c r="G42" s="21"/>
    </row>
  </sheetData>
  <mergeCells count="5">
    <mergeCell ref="K36:K38"/>
    <mergeCell ref="B17:B26"/>
    <mergeCell ref="B8:B15"/>
    <mergeCell ref="B28:B31"/>
    <mergeCell ref="B36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2018-11-27T10:47:22Z</dcterms:modified>
</cp:coreProperties>
</file>