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deep/Documents/3_teaching/projects/IE522_Sp22/inventory project - Sp 22/7 - capacitated - small/"/>
    </mc:Choice>
  </mc:AlternateContent>
  <xr:revisionPtr revIDLastSave="0" documentId="13_ncr:1_{012C856B-71E2-A74C-AD57-05562AC3283F}" xr6:coauthVersionLast="47" xr6:coauthVersionMax="47" xr10:uidLastSave="{00000000-0000-0000-0000-000000000000}"/>
  <bookViews>
    <workbookView xWindow="-280" yWindow="880" windowWidth="30240" windowHeight="20100" activeTab="2" xr2:uid="{3960F08A-9963-414B-874E-D6E096495983}"/>
  </bookViews>
  <sheets>
    <sheet name="Item Mapping and Pricing" sheetId="1" r:id="rId1"/>
    <sheet name="Production forecast" sheetId="9" r:id="rId2"/>
    <sheet name="Bag demand" sheetId="2" r:id="rId3"/>
    <sheet name="Order amounts" sheetId="3" r:id="rId4"/>
    <sheet name="Cost of orders" sheetId="8" r:id="rId5"/>
    <sheet name="Shipments from supplier to WH" sheetId="10" r:id="rId6"/>
    <sheet name="Inventory at supplier" sheetId="11" r:id="rId7"/>
    <sheet name="Inventory in warehouse" sheetId="4" r:id="rId8"/>
  </sheets>
  <definedNames>
    <definedName name="_xlnm._FilterDatabase" localSheetId="0" hidden="1">'Item Mapping and Pricing'!#REF!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Q4" i="2"/>
  <c r="R4" i="2" s="1"/>
  <c r="P5" i="2"/>
  <c r="Q5" i="2" s="1"/>
  <c r="O4" i="2"/>
  <c r="O5" i="2"/>
  <c r="N4" i="2"/>
  <c r="N5" i="2"/>
  <c r="H8" i="11" s="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I8" i="11"/>
  <c r="B8" i="11"/>
  <c r="B7" i="11"/>
  <c r="C7" i="2"/>
  <c r="D7" i="2"/>
  <c r="E7" i="2"/>
  <c r="F7" i="2"/>
  <c r="G7" i="2"/>
  <c r="H7" i="2"/>
  <c r="I7" i="2"/>
  <c r="J7" i="2"/>
  <c r="K7" i="2"/>
  <c r="L7" i="2"/>
  <c r="M7" i="2"/>
  <c r="B7" i="2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B18" i="4"/>
  <c r="B17" i="4"/>
  <c r="N6" i="3"/>
  <c r="N7" i="3"/>
  <c r="N8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B8" i="3"/>
  <c r="B7" i="3"/>
  <c r="A8" i="3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B1" i="10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A13" i="4"/>
  <c r="A18" i="4" s="1"/>
  <c r="A12" i="4"/>
  <c r="A17" i="4" s="1"/>
  <c r="C11" i="4"/>
  <c r="C16" i="4" s="1"/>
  <c r="D11" i="4"/>
  <c r="D16" i="4" s="1"/>
  <c r="E11" i="4"/>
  <c r="E16" i="4" s="1"/>
  <c r="F11" i="4"/>
  <c r="F16" i="4" s="1"/>
  <c r="G11" i="4"/>
  <c r="G16" i="4" s="1"/>
  <c r="H11" i="4"/>
  <c r="H16" i="4" s="1"/>
  <c r="I11" i="4"/>
  <c r="I16" i="4" s="1"/>
  <c r="J11" i="4"/>
  <c r="J16" i="4" s="1"/>
  <c r="K11" i="4"/>
  <c r="K16" i="4" s="1"/>
  <c r="L11" i="4"/>
  <c r="L16" i="4" s="1"/>
  <c r="M11" i="4"/>
  <c r="M16" i="4" s="1"/>
  <c r="B11" i="4"/>
  <c r="B16" i="4" s="1"/>
  <c r="A7" i="3"/>
  <c r="R5" i="2" l="1"/>
  <c r="S5" i="2" s="1"/>
  <c r="M8" i="11"/>
  <c r="L8" i="11"/>
  <c r="K8" i="11"/>
  <c r="S4" i="2"/>
  <c r="M7" i="11"/>
  <c r="L7" i="11"/>
  <c r="J8" i="11"/>
  <c r="C4" i="2"/>
  <c r="D4" i="2"/>
  <c r="E4" i="2"/>
  <c r="F4" i="2"/>
  <c r="G4" i="2"/>
  <c r="H4" i="2"/>
  <c r="I4" i="2"/>
  <c r="J4" i="2"/>
  <c r="K4" i="2"/>
  <c r="L4" i="2"/>
  <c r="M4" i="2"/>
  <c r="C5" i="2"/>
  <c r="C13" i="4" s="1"/>
  <c r="D5" i="2"/>
  <c r="D13" i="4" s="1"/>
  <c r="E5" i="2"/>
  <c r="E13" i="4" s="1"/>
  <c r="F5" i="2"/>
  <c r="F13" i="4" s="1"/>
  <c r="G5" i="2"/>
  <c r="G13" i="4" s="1"/>
  <c r="H5" i="2"/>
  <c r="H13" i="4" s="1"/>
  <c r="I5" i="2"/>
  <c r="I13" i="4" s="1"/>
  <c r="J5" i="2"/>
  <c r="J13" i="4" s="1"/>
  <c r="K5" i="2"/>
  <c r="K13" i="4" s="1"/>
  <c r="L5" i="2"/>
  <c r="L13" i="4" s="1"/>
  <c r="M5" i="2"/>
  <c r="M13" i="4" s="1"/>
  <c r="B5" i="2"/>
  <c r="B4" i="2"/>
  <c r="C2" i="8"/>
  <c r="D2" i="8"/>
  <c r="E2" i="8"/>
  <c r="F2" i="8"/>
  <c r="G2" i="8"/>
  <c r="H2" i="8"/>
  <c r="I2" i="8"/>
  <c r="J2" i="8"/>
  <c r="K2" i="8"/>
  <c r="L2" i="8"/>
  <c r="M2" i="8"/>
  <c r="N2" i="8"/>
  <c r="C3" i="8"/>
  <c r="D3" i="8"/>
  <c r="E3" i="8"/>
  <c r="F3" i="8"/>
  <c r="G3" i="8"/>
  <c r="H3" i="8"/>
  <c r="I3" i="8"/>
  <c r="J3" i="8"/>
  <c r="K3" i="8"/>
  <c r="L3" i="8"/>
  <c r="M3" i="8"/>
  <c r="N3" i="8"/>
  <c r="B2" i="8"/>
  <c r="M12" i="4" l="1"/>
  <c r="M6" i="2"/>
  <c r="L12" i="4"/>
  <c r="L6" i="2"/>
  <c r="K12" i="4"/>
  <c r="K6" i="2"/>
  <c r="J12" i="4"/>
  <c r="J6" i="2"/>
  <c r="I12" i="4"/>
  <c r="I6" i="2"/>
  <c r="H12" i="4"/>
  <c r="H6" i="2"/>
  <c r="G12" i="4"/>
  <c r="G6" i="2"/>
  <c r="B3" i="4"/>
  <c r="B13" i="4"/>
  <c r="F12" i="4"/>
  <c r="F6" i="2"/>
  <c r="E12" i="4"/>
  <c r="E6" i="2"/>
  <c r="B6" i="2"/>
  <c r="B2" i="4"/>
  <c r="B12" i="4"/>
  <c r="D12" i="4"/>
  <c r="D6" i="2"/>
  <c r="C12" i="4"/>
  <c r="C6" i="2"/>
  <c r="M5" i="4" l="1"/>
  <c r="F5" i="4"/>
  <c r="C5" i="4"/>
  <c r="D5" i="4"/>
  <c r="N6" i="2"/>
  <c r="O6" i="2" s="1"/>
  <c r="P6" i="2" s="1"/>
  <c r="Q6" i="2" s="1"/>
  <c r="R6" i="2" s="1"/>
  <c r="J5" i="4"/>
  <c r="C2" i="4"/>
  <c r="D2" i="4" s="1"/>
  <c r="B4" i="4"/>
  <c r="G5" i="4"/>
  <c r="K5" i="4"/>
  <c r="H5" i="4"/>
  <c r="E5" i="4"/>
  <c r="I5" i="4"/>
  <c r="C3" i="4"/>
  <c r="B3" i="8"/>
  <c r="M6" i="9"/>
  <c r="L6" i="9"/>
  <c r="K6" i="9"/>
  <c r="J6" i="9"/>
  <c r="I6" i="9"/>
  <c r="H6" i="9"/>
  <c r="G6" i="9"/>
  <c r="F6" i="9"/>
  <c r="E6" i="9"/>
  <c r="D6" i="9"/>
  <c r="C6" i="9"/>
  <c r="B6" i="9"/>
  <c r="B1" i="8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B1" i="3"/>
  <c r="C1" i="3" l="1"/>
  <c r="B6" i="3"/>
  <c r="L5" i="4"/>
  <c r="D3" i="4"/>
  <c r="D4" i="4" s="1"/>
  <c r="E2" i="4"/>
  <c r="C4" i="4"/>
  <c r="B5" i="4"/>
  <c r="B6" i="4" s="1"/>
  <c r="S6" i="2"/>
  <c r="B5" i="8"/>
  <c r="B8" i="9"/>
  <c r="D6" i="4" l="1"/>
  <c r="D1" i="3"/>
  <c r="C6" i="3"/>
  <c r="F2" i="4"/>
  <c r="E3" i="4"/>
  <c r="C6" i="4"/>
  <c r="E1" i="3" l="1"/>
  <c r="D6" i="3"/>
  <c r="E4" i="4"/>
  <c r="G2" i="4"/>
  <c r="F3" i="4"/>
  <c r="F4" i="4" s="1"/>
  <c r="F1" i="3" l="1"/>
  <c r="E6" i="3"/>
  <c r="F6" i="4"/>
  <c r="G3" i="4"/>
  <c r="G4" i="4" s="1"/>
  <c r="H2" i="4"/>
  <c r="E6" i="4"/>
  <c r="G1" i="3" l="1"/>
  <c r="F6" i="3"/>
  <c r="G6" i="4"/>
  <c r="I2" i="4"/>
  <c r="J2" i="4" s="1"/>
  <c r="H3" i="4"/>
  <c r="H4" i="4" s="1"/>
  <c r="H1" i="3" l="1"/>
  <c r="G6" i="3"/>
  <c r="H6" i="4"/>
  <c r="K2" i="4"/>
  <c r="I3" i="4"/>
  <c r="I1" i="3" l="1"/>
  <c r="H6" i="3"/>
  <c r="J3" i="4"/>
  <c r="L2" i="4"/>
  <c r="I4" i="4"/>
  <c r="J1" i="3" l="1"/>
  <c r="I6" i="3"/>
  <c r="K3" i="4"/>
  <c r="J4" i="4"/>
  <c r="M2" i="4"/>
  <c r="I6" i="4"/>
  <c r="K1" i="3" l="1"/>
  <c r="J6" i="3"/>
  <c r="J6" i="4"/>
  <c r="L3" i="4"/>
  <c r="K4" i="4"/>
  <c r="L1" i="3" l="1"/>
  <c r="K6" i="3"/>
  <c r="K6" i="4"/>
  <c r="M3" i="4"/>
  <c r="L4" i="4"/>
  <c r="M1" i="3" l="1"/>
  <c r="M6" i="3" s="1"/>
  <c r="L6" i="3"/>
  <c r="L6" i="4"/>
  <c r="M4" i="4"/>
  <c r="M6" i="4" l="1"/>
</calcChain>
</file>

<file path=xl/sharedStrings.xml><?xml version="1.0" encoding="utf-8"?>
<sst xmlns="http://schemas.openxmlformats.org/spreadsheetml/2006/main" count="63" uniqueCount="22">
  <si>
    <t/>
  </si>
  <si>
    <t>FG ITEM ID</t>
  </si>
  <si>
    <t>BAG ID</t>
  </si>
  <si>
    <t>ITEM</t>
  </si>
  <si>
    <t>Unit weight (lbs)</t>
  </si>
  <si>
    <t>Lead Time (weeks)</t>
  </si>
  <si>
    <t>WEEKLY PRODUCTION PLAN - #'s</t>
  </si>
  <si>
    <t>$/bag</t>
  </si>
  <si>
    <t>B1009</t>
  </si>
  <si>
    <t>B1010</t>
  </si>
  <si>
    <t>MOQ</t>
  </si>
  <si>
    <t>avg weekly demand</t>
  </si>
  <si>
    <t>TOTAL</t>
  </si>
  <si>
    <t>7 WOS</t>
  </si>
  <si>
    <t>Is MOQ Violated?</t>
  </si>
  <si>
    <t>Total cost of material</t>
  </si>
  <si>
    <t>Maximum inventory</t>
  </si>
  <si>
    <t>Excess space</t>
  </si>
  <si>
    <t>Note: you should ensure that the excess space is not negative for any weeks</t>
  </si>
  <si>
    <t>Minimum inventory required</t>
  </si>
  <si>
    <t>Min inventory requirement violated?</t>
  </si>
  <si>
    <t>Maximum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</si>
</sst>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&quot;$&quot;#,##0"/>
    <numFmt numFmtId="167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8" xfId="1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4" fillId="4" borderId="8" xfId="0" applyNumberFormat="1" applyFont="1" applyFill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2" fillId="0" borderId="0" xfId="0" applyFont="1"/>
    <xf numFmtId="165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2" fillId="0" borderId="0" xfId="0" applyNumberFormat="1" applyFont="1"/>
    <xf numFmtId="14" fontId="0" fillId="0" borderId="0" xfId="0" applyNumberFormat="1"/>
    <xf numFmtId="165" fontId="0" fillId="3" borderId="6" xfId="2" applyNumberFormat="1" applyFont="1" applyFill="1" applyBorder="1" applyAlignment="1">
      <alignment horizontal="center"/>
    </xf>
    <xf numFmtId="165" fontId="0" fillId="3" borderId="7" xfId="2" applyNumberFormat="1" applyFont="1" applyFill="1" applyBorder="1" applyAlignment="1">
      <alignment horizontal="center"/>
    </xf>
    <xf numFmtId="1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0" fontId="2" fillId="0" borderId="8" xfId="0" applyFont="1" applyBorder="1"/>
    <xf numFmtId="14" fontId="2" fillId="0" borderId="8" xfId="0" applyNumberFormat="1" applyFont="1" applyBorder="1"/>
    <xf numFmtId="0" fontId="0" fillId="0" borderId="8" xfId="0" applyBorder="1"/>
    <xf numFmtId="3" fontId="7" fillId="0" borderId="8" xfId="0" applyNumberFormat="1" applyFont="1" applyBorder="1"/>
    <xf numFmtId="0" fontId="2" fillId="0" borderId="0" xfId="0" applyFont="1" applyAlignment="1">
      <alignment horizontal="center" wrapText="1"/>
    </xf>
    <xf numFmtId="166" fontId="0" fillId="5" borderId="0" xfId="0" applyNumberFormat="1" applyFill="1"/>
    <xf numFmtId="38" fontId="0" fillId="0" borderId="0" xfId="0" applyNumberFormat="1"/>
    <xf numFmtId="3" fontId="7" fillId="0" borderId="0" xfId="0" applyNumberFormat="1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F87B-97DA-420C-A26D-51CF4601D2AF}">
  <dimension ref="A1:Z5"/>
  <sheetViews>
    <sheetView zoomScale="160" zoomScaleNormal="160" workbookViewId="0">
      <selection activeCell="C20" sqref="C20"/>
    </sheetView>
  </sheetViews>
  <sheetFormatPr baseColWidth="10" defaultColWidth="8.83203125" defaultRowHeight="15" x14ac:dyDescent="0.2"/>
  <cols>
    <col min="1" max="1" width="10.33203125" bestFit="1" customWidth="1"/>
    <col min="2" max="2" width="7" bestFit="1" customWidth="1"/>
    <col min="3" max="3" width="15.83203125" bestFit="1" customWidth="1"/>
    <col min="4" max="4" width="17.83203125" bestFit="1" customWidth="1"/>
    <col min="5" max="5" width="17.83203125" customWidth="1"/>
    <col min="6" max="6" width="11.1640625" bestFit="1" customWidth="1"/>
    <col min="7" max="7" width="10.5" customWidth="1"/>
    <col min="8" max="9" width="11.1640625" bestFit="1" customWidth="1"/>
    <col min="10" max="11" width="10.5" customWidth="1"/>
    <col min="12" max="13" width="11.1640625" bestFit="1" customWidth="1"/>
    <col min="14" max="14" width="10.5" customWidth="1"/>
    <col min="15" max="25" width="12.1640625" bestFit="1" customWidth="1"/>
    <col min="26" max="26" width="13.6640625" bestFit="1" customWidth="1"/>
    <col min="28" max="28" width="11.1640625" bestFit="1" customWidth="1"/>
  </cols>
  <sheetData>
    <row r="1" spans="1:26" ht="16" thickBot="1" x14ac:dyDescent="0.25"/>
    <row r="2" spans="1:26" ht="16" thickTop="1" x14ac:dyDescent="0.2">
      <c r="A2" s="28" t="s">
        <v>1</v>
      </c>
      <c r="B2" s="28" t="s">
        <v>2</v>
      </c>
      <c r="C2" s="28" t="s">
        <v>4</v>
      </c>
      <c r="D2" s="28" t="s">
        <v>5</v>
      </c>
      <c r="E2" s="7"/>
      <c r="F2" s="24" t="s">
        <v>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6"/>
      <c r="Z2" s="27"/>
    </row>
    <row r="3" spans="1:26" ht="16" thickBot="1" x14ac:dyDescent="0.25">
      <c r="A3" s="29" t="s">
        <v>1</v>
      </c>
      <c r="B3" s="29" t="s">
        <v>2</v>
      </c>
      <c r="C3" s="29"/>
      <c r="D3" s="29"/>
      <c r="E3" s="8" t="s">
        <v>10</v>
      </c>
      <c r="F3" s="11">
        <v>10000</v>
      </c>
      <c r="G3" s="11">
        <v>15000</v>
      </c>
      <c r="H3" s="11">
        <v>20000</v>
      </c>
      <c r="I3" s="11">
        <v>25000</v>
      </c>
      <c r="J3" s="11">
        <v>30000</v>
      </c>
      <c r="K3" s="11">
        <v>40000</v>
      </c>
      <c r="L3" s="11">
        <v>50000</v>
      </c>
      <c r="M3" s="11">
        <v>70000</v>
      </c>
      <c r="N3" s="11">
        <v>80000</v>
      </c>
      <c r="O3" s="11">
        <v>100000</v>
      </c>
      <c r="P3" s="11">
        <v>150000</v>
      </c>
      <c r="Q3" s="11">
        <v>200000</v>
      </c>
      <c r="R3" s="11">
        <v>250000</v>
      </c>
      <c r="S3" s="11">
        <v>300000</v>
      </c>
      <c r="T3" s="11">
        <v>350000</v>
      </c>
      <c r="U3" s="11">
        <v>400000</v>
      </c>
      <c r="V3" s="11">
        <v>450000</v>
      </c>
      <c r="W3" s="11">
        <v>500000</v>
      </c>
      <c r="X3" s="11">
        <v>750000</v>
      </c>
      <c r="Y3" s="11">
        <v>800000</v>
      </c>
      <c r="Z3" s="12">
        <v>1000000</v>
      </c>
    </row>
    <row r="4" spans="1:26" x14ac:dyDescent="0.2">
      <c r="A4">
        <v>10009</v>
      </c>
      <c r="B4" t="s">
        <v>8</v>
      </c>
      <c r="C4">
        <v>3</v>
      </c>
      <c r="D4">
        <v>12</v>
      </c>
      <c r="E4">
        <v>15000</v>
      </c>
      <c r="F4" s="1" t="s">
        <v>0</v>
      </c>
      <c r="G4" s="1">
        <v>1</v>
      </c>
      <c r="H4" s="1" t="s">
        <v>0</v>
      </c>
      <c r="I4" s="1" t="s">
        <v>0</v>
      </c>
      <c r="J4" s="1">
        <v>0.8467925308344243</v>
      </c>
      <c r="K4" s="1">
        <v>0.76495211189967616</v>
      </c>
      <c r="L4" s="1">
        <v>0.71518638462068496</v>
      </c>
      <c r="M4" s="1" t="s">
        <v>0</v>
      </c>
      <c r="N4" s="1" t="s">
        <v>0</v>
      </c>
      <c r="O4" s="1">
        <v>0.61420795149176599</v>
      </c>
      <c r="P4" s="1" t="s">
        <v>0</v>
      </c>
      <c r="Q4" s="1">
        <v>0.57353751808723219</v>
      </c>
      <c r="R4" s="1" t="s">
        <v>0</v>
      </c>
      <c r="S4" s="1">
        <v>0.56490732446771863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</row>
    <row r="5" spans="1:26" x14ac:dyDescent="0.2">
      <c r="A5">
        <v>10010</v>
      </c>
      <c r="B5" t="s">
        <v>9</v>
      </c>
      <c r="C5">
        <v>3</v>
      </c>
      <c r="D5">
        <v>12</v>
      </c>
      <c r="E5">
        <v>15000</v>
      </c>
      <c r="F5" s="1" t="s">
        <v>0</v>
      </c>
      <c r="G5" s="1">
        <v>1</v>
      </c>
      <c r="H5" s="1" t="s">
        <v>0</v>
      </c>
      <c r="I5" s="1" t="s">
        <v>0</v>
      </c>
      <c r="J5" s="1">
        <v>0.8467925308344243</v>
      </c>
      <c r="K5" s="1">
        <v>0.76495211189967616</v>
      </c>
      <c r="L5" s="1">
        <v>0.71518638462068496</v>
      </c>
      <c r="M5" s="1" t="s">
        <v>0</v>
      </c>
      <c r="N5" s="1" t="s">
        <v>0</v>
      </c>
      <c r="O5" s="1">
        <v>0.61420795149176599</v>
      </c>
      <c r="P5" s="1" t="s">
        <v>0</v>
      </c>
      <c r="Q5" s="1">
        <v>0.57353751808723219</v>
      </c>
      <c r="R5" s="1" t="s">
        <v>0</v>
      </c>
      <c r="S5" s="1">
        <v>0.56490732446771863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</row>
  </sheetData>
  <mergeCells count="5">
    <mergeCell ref="F2:Z2"/>
    <mergeCell ref="A2:A3"/>
    <mergeCell ref="B2:B3"/>
    <mergeCell ref="C2:C3"/>
    <mergeCell ref="D2:D3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9E42-2CCF-4B45-8215-F57005FF20CB}">
  <dimension ref="A1:M8"/>
  <sheetViews>
    <sheetView zoomScale="190" zoomScaleNormal="190" workbookViewId="0">
      <selection activeCell="F19" sqref="F19"/>
    </sheetView>
  </sheetViews>
  <sheetFormatPr baseColWidth="10" defaultColWidth="8.83203125" defaultRowHeight="15" x14ac:dyDescent="0.2"/>
  <cols>
    <col min="2" max="2" width="10.1640625" bestFit="1" customWidth="1"/>
    <col min="3" max="13" width="10.83203125" customWidth="1"/>
  </cols>
  <sheetData>
    <row r="1" spans="1:13" x14ac:dyDescent="0.2">
      <c r="A1" s="5" t="s">
        <v>6</v>
      </c>
      <c r="H1" s="10"/>
      <c r="I1" s="10"/>
      <c r="K1" s="10"/>
    </row>
    <row r="3" spans="1:13" s="5" customFormat="1" x14ac:dyDescent="0.2">
      <c r="A3" s="5" t="s">
        <v>3</v>
      </c>
      <c r="B3" s="2">
        <v>43828</v>
      </c>
      <c r="C3" s="2">
        <v>43835</v>
      </c>
      <c r="D3" s="2">
        <v>43842</v>
      </c>
      <c r="E3" s="2">
        <v>43849</v>
      </c>
      <c r="F3" s="2">
        <v>43856</v>
      </c>
      <c r="G3" s="3">
        <v>43863</v>
      </c>
      <c r="H3" s="3">
        <v>43870</v>
      </c>
      <c r="I3" s="3">
        <v>43877</v>
      </c>
      <c r="J3" s="3">
        <v>43884</v>
      </c>
      <c r="K3" s="4">
        <v>43891</v>
      </c>
      <c r="L3" s="4">
        <v>43898</v>
      </c>
      <c r="M3" s="4">
        <v>43905</v>
      </c>
    </row>
    <row r="4" spans="1:13" x14ac:dyDescent="0.2">
      <c r="A4">
        <v>10009</v>
      </c>
      <c r="B4" s="6">
        <v>0</v>
      </c>
      <c r="C4" s="6">
        <v>0</v>
      </c>
      <c r="D4" s="6">
        <v>0</v>
      </c>
      <c r="E4" s="6">
        <v>0</v>
      </c>
      <c r="F4" s="6">
        <v>41000.154446177839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x14ac:dyDescent="0.2">
      <c r="A5">
        <v>10010</v>
      </c>
      <c r="B5" s="6">
        <v>0</v>
      </c>
      <c r="C5" s="6">
        <v>39119.984727966919</v>
      </c>
      <c r="D5" s="6">
        <v>0</v>
      </c>
      <c r="E5" s="6">
        <v>0</v>
      </c>
      <c r="F5" s="6">
        <v>0</v>
      </c>
      <c r="G5" s="6">
        <v>58679.977091950372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58679.977091950372</v>
      </c>
    </row>
    <row r="6" spans="1:13" x14ac:dyDescent="0.2">
      <c r="B6" s="6">
        <f t="shared" ref="B6:M6" si="0">SUM(B4:B5)</f>
        <v>0</v>
      </c>
      <c r="C6" s="6">
        <f t="shared" si="0"/>
        <v>39119.984727966919</v>
      </c>
      <c r="D6" s="6">
        <f t="shared" si="0"/>
        <v>0</v>
      </c>
      <c r="E6" s="6">
        <f t="shared" si="0"/>
        <v>0</v>
      </c>
      <c r="F6" s="6">
        <f t="shared" si="0"/>
        <v>41000.154446177839</v>
      </c>
      <c r="G6" s="6">
        <f t="shared" si="0"/>
        <v>58679.977091950372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58679.977091950372</v>
      </c>
    </row>
    <row r="8" spans="1:13" x14ac:dyDescent="0.2">
      <c r="A8" t="s">
        <v>11</v>
      </c>
      <c r="B8" s="6">
        <f>AVERAGE(B6:M6)</f>
        <v>16456.674446503792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5024-28F8-40E1-A580-2B27CBD01119}">
  <dimension ref="A1:T7"/>
  <sheetViews>
    <sheetView tabSelected="1" topLeftCell="H1" zoomScale="210" zoomScaleNormal="210" workbookViewId="0">
      <selection activeCell="L18" sqref="L18"/>
    </sheetView>
  </sheetViews>
  <sheetFormatPr baseColWidth="10" defaultColWidth="8.83203125" defaultRowHeight="15" x14ac:dyDescent="0.2"/>
  <cols>
    <col min="1" max="1" width="15.33203125" customWidth="1"/>
    <col min="2" max="2" width="10.1640625" bestFit="1" customWidth="1"/>
    <col min="3" max="13" width="10.83203125" customWidth="1"/>
  </cols>
  <sheetData>
    <row r="1" spans="1:20" x14ac:dyDescent="0.2">
      <c r="A1" s="5" t="s">
        <v>6</v>
      </c>
      <c r="H1" s="10"/>
      <c r="I1" s="10"/>
      <c r="K1" s="10"/>
    </row>
    <row r="3" spans="1:20" s="5" customFormat="1" x14ac:dyDescent="0.2">
      <c r="A3" s="5" t="s">
        <v>3</v>
      </c>
      <c r="B3" s="2">
        <v>43828</v>
      </c>
      <c r="C3" s="2">
        <v>43835</v>
      </c>
      <c r="D3" s="2">
        <v>43842</v>
      </c>
      <c r="E3" s="2">
        <v>43849</v>
      </c>
      <c r="F3" s="2">
        <v>43856</v>
      </c>
      <c r="G3" s="3">
        <v>43863</v>
      </c>
      <c r="H3" s="3">
        <v>43870</v>
      </c>
      <c r="I3" s="3">
        <v>43877</v>
      </c>
      <c r="J3" s="3">
        <v>43884</v>
      </c>
      <c r="K3" s="4">
        <v>43891</v>
      </c>
      <c r="L3" s="4">
        <v>43898</v>
      </c>
      <c r="M3" s="4">
        <v>43905</v>
      </c>
    </row>
    <row r="4" spans="1:20" x14ac:dyDescent="0.2">
      <c r="A4">
        <v>10009</v>
      </c>
      <c r="B4" s="6">
        <f>('Production forecast'!B4/'Item Mapping and Pricing'!$C4)/0.9</f>
        <v>0</v>
      </c>
      <c r="C4" s="6">
        <f>('Production forecast'!C4/'Item Mapping and Pricing'!$C4)/0.9</f>
        <v>0</v>
      </c>
      <c r="D4" s="6">
        <f>('Production forecast'!D4/'Item Mapping and Pricing'!$C4)/0.9</f>
        <v>0</v>
      </c>
      <c r="E4" s="6">
        <f>('Production forecast'!E4/'Item Mapping and Pricing'!$C4)/0.9</f>
        <v>0</v>
      </c>
      <c r="F4" s="6">
        <f>('Production forecast'!F4/'Item Mapping and Pricing'!$C4)/0.9</f>
        <v>15185.242387473272</v>
      </c>
      <c r="G4" s="6">
        <f>('Production forecast'!G4/'Item Mapping and Pricing'!$C4)/0.9</f>
        <v>0</v>
      </c>
      <c r="H4" s="6">
        <f>('Production forecast'!H4/'Item Mapping and Pricing'!$C4)/0.9</f>
        <v>0</v>
      </c>
      <c r="I4" s="6">
        <f>('Production forecast'!I4/'Item Mapping and Pricing'!$C4)/0.9</f>
        <v>0</v>
      </c>
      <c r="J4" s="6">
        <f>('Production forecast'!J4/'Item Mapping and Pricing'!$C4)/0.9</f>
        <v>0</v>
      </c>
      <c r="K4" s="6">
        <f>('Production forecast'!K4/'Item Mapping and Pricing'!$C4)/0.9</f>
        <v>0</v>
      </c>
      <c r="L4" s="6">
        <f>('Production forecast'!L4/'Item Mapping and Pricing'!$C4)/0.9</f>
        <v>0</v>
      </c>
      <c r="M4" s="6">
        <f>('Production forecast'!M4/'Item Mapping and Pricing'!$C4)/0.9</f>
        <v>0</v>
      </c>
      <c r="N4" s="6">
        <f t="shared" ref="N4:N5" si="0">AVERAGE(B4:M4)</f>
        <v>1265.4368656227728</v>
      </c>
      <c r="O4" s="6">
        <f t="shared" ref="O4:S5" si="1">N4</f>
        <v>1265.4368656227728</v>
      </c>
      <c r="P4" s="6">
        <f t="shared" si="1"/>
        <v>1265.4368656227728</v>
      </c>
      <c r="Q4" s="6">
        <f t="shared" si="1"/>
        <v>1265.4368656227728</v>
      </c>
      <c r="R4" s="6">
        <f t="shared" si="1"/>
        <v>1265.4368656227728</v>
      </c>
      <c r="S4" s="6">
        <f t="shared" si="1"/>
        <v>1265.4368656227728</v>
      </c>
    </row>
    <row r="5" spans="1:20" x14ac:dyDescent="0.2">
      <c r="A5">
        <v>10010</v>
      </c>
      <c r="B5" s="6">
        <f>('Production forecast'!B5/'Item Mapping and Pricing'!$C5)/0.9</f>
        <v>0</v>
      </c>
      <c r="C5" s="6">
        <f>('Production forecast'!C5/'Item Mapping and Pricing'!$C5)/0.9</f>
        <v>14488.88323258034</v>
      </c>
      <c r="D5" s="6">
        <f>('Production forecast'!D5/'Item Mapping and Pricing'!$C5)/0.9</f>
        <v>0</v>
      </c>
      <c r="E5" s="6">
        <f>('Production forecast'!E5/'Item Mapping and Pricing'!$C5)/0.9</f>
        <v>0</v>
      </c>
      <c r="F5" s="6">
        <f>('Production forecast'!F5/'Item Mapping and Pricing'!$C5)/0.9</f>
        <v>0</v>
      </c>
      <c r="G5" s="6">
        <f>('Production forecast'!G5/'Item Mapping and Pricing'!$C5)/0.9</f>
        <v>21733.324848870507</v>
      </c>
      <c r="H5" s="6">
        <f>('Production forecast'!H5/'Item Mapping and Pricing'!$C5)/0.9</f>
        <v>0</v>
      </c>
      <c r="I5" s="6">
        <f>('Production forecast'!I5/'Item Mapping and Pricing'!$C5)/0.9</f>
        <v>0</v>
      </c>
      <c r="J5" s="6">
        <f>('Production forecast'!J5/'Item Mapping and Pricing'!$C5)/0.9</f>
        <v>0</v>
      </c>
      <c r="K5" s="6">
        <f>('Production forecast'!K5/'Item Mapping and Pricing'!$C5)/0.9</f>
        <v>0</v>
      </c>
      <c r="L5" s="6">
        <f>('Production forecast'!L5/'Item Mapping and Pricing'!$C5)/0.9</f>
        <v>0</v>
      </c>
      <c r="M5" s="6">
        <f>('Production forecast'!M5/'Item Mapping and Pricing'!$C5)/0.9</f>
        <v>21733.324848870507</v>
      </c>
      <c r="N5" s="6">
        <f t="shared" si="0"/>
        <v>4829.6277441934462</v>
      </c>
      <c r="O5" s="6">
        <f t="shared" si="1"/>
        <v>4829.6277441934462</v>
      </c>
      <c r="P5" s="6">
        <f t="shared" si="1"/>
        <v>4829.6277441934462</v>
      </c>
      <c r="Q5" s="6">
        <f t="shared" si="1"/>
        <v>4829.6277441934462</v>
      </c>
      <c r="R5" s="6">
        <f t="shared" si="1"/>
        <v>4829.6277441934462</v>
      </c>
      <c r="S5" s="6">
        <f t="shared" si="1"/>
        <v>4829.6277441934462</v>
      </c>
    </row>
    <row r="6" spans="1:20" x14ac:dyDescent="0.2">
      <c r="A6" t="s">
        <v>12</v>
      </c>
      <c r="B6" s="6">
        <f t="shared" ref="B6:M6" si="2">SUM(B4:B5)</f>
        <v>0</v>
      </c>
      <c r="C6" s="6">
        <f t="shared" si="2"/>
        <v>14488.88323258034</v>
      </c>
      <c r="D6" s="6">
        <f t="shared" si="2"/>
        <v>0</v>
      </c>
      <c r="E6" s="6">
        <f t="shared" si="2"/>
        <v>0</v>
      </c>
      <c r="F6" s="6">
        <f t="shared" si="2"/>
        <v>15185.242387473272</v>
      </c>
      <c r="G6" s="6">
        <f t="shared" si="2"/>
        <v>21733.324848870507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21733.324848870507</v>
      </c>
      <c r="N6" s="6">
        <f>AVERAGE(B6:M6)</f>
        <v>6095.0646098162179</v>
      </c>
      <c r="O6" s="6">
        <f>N6</f>
        <v>6095.0646098162179</v>
      </c>
      <c r="P6" s="6">
        <f t="shared" ref="P6:S6" si="3">O6</f>
        <v>6095.0646098162179</v>
      </c>
      <c r="Q6" s="6">
        <f t="shared" si="3"/>
        <v>6095.0646098162179</v>
      </c>
      <c r="R6" s="6">
        <f t="shared" si="3"/>
        <v>6095.0646098162179</v>
      </c>
      <c r="S6" s="6">
        <f t="shared" si="3"/>
        <v>6095.0646098162179</v>
      </c>
      <c r="T6" s="6"/>
    </row>
    <row r="7" spans="1:20" ht="16" x14ac:dyDescent="0.2">
      <c r="A7" s="15" t="s">
        <v>13</v>
      </c>
      <c r="B7" s="6">
        <f>SUM(B6:H6)</f>
        <v>51407.450468924115</v>
      </c>
      <c r="C7" s="6">
        <f t="shared" ref="C7:M7" si="4">SUM(C6:I6)</f>
        <v>51407.450468924115</v>
      </c>
      <c r="D7" s="6">
        <f t="shared" si="4"/>
        <v>36918.567236343777</v>
      </c>
      <c r="E7" s="6">
        <f t="shared" si="4"/>
        <v>36918.567236343777</v>
      </c>
      <c r="F7" s="6">
        <f t="shared" si="4"/>
        <v>36918.567236343777</v>
      </c>
      <c r="G7" s="6">
        <f t="shared" si="4"/>
        <v>43466.649697741013</v>
      </c>
      <c r="H7" s="6">
        <f t="shared" si="4"/>
        <v>27828.389458686725</v>
      </c>
      <c r="I7" s="6">
        <f t="shared" si="4"/>
        <v>33923.454068502942</v>
      </c>
      <c r="J7" s="6">
        <f t="shared" si="4"/>
        <v>40018.51867831916</v>
      </c>
      <c r="K7" s="6">
        <f t="shared" si="4"/>
        <v>46113.583288135378</v>
      </c>
      <c r="L7" s="6">
        <f t="shared" si="4"/>
        <v>52208.647897951596</v>
      </c>
      <c r="M7" s="6">
        <f t="shared" si="4"/>
        <v>58303.712507767814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011C-323E-D74C-8DA0-84668E313A40}">
  <dimension ref="A1:N8"/>
  <sheetViews>
    <sheetView zoomScale="240" zoomScaleNormal="2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5" x14ac:dyDescent="0.2"/>
  <sheetData>
    <row r="1" spans="1:14" x14ac:dyDescent="0.2">
      <c r="A1" s="5" t="s">
        <v>3</v>
      </c>
      <c r="B1" s="9">
        <f>N1-12*7</f>
        <v>43744</v>
      </c>
      <c r="C1" s="9">
        <f>B1+7</f>
        <v>43751</v>
      </c>
      <c r="D1" s="9">
        <f>C1+7</f>
        <v>43758</v>
      </c>
      <c r="E1" s="9">
        <f>D1+7</f>
        <v>43765</v>
      </c>
      <c r="F1" s="9">
        <f>E1+7</f>
        <v>43772</v>
      </c>
      <c r="G1" s="9">
        <f>F1+7</f>
        <v>43779</v>
      </c>
      <c r="H1" s="9">
        <f t="shared" ref="H1:M1" si="0">G1+7</f>
        <v>43786</v>
      </c>
      <c r="I1" s="9">
        <f t="shared" si="0"/>
        <v>43793</v>
      </c>
      <c r="J1" s="9">
        <f t="shared" si="0"/>
        <v>43800</v>
      </c>
      <c r="K1" s="9">
        <f t="shared" si="0"/>
        <v>43807</v>
      </c>
      <c r="L1" s="9">
        <f t="shared" si="0"/>
        <v>43814</v>
      </c>
      <c r="M1" s="9">
        <f t="shared" si="0"/>
        <v>43821</v>
      </c>
      <c r="N1" s="2">
        <v>43828</v>
      </c>
    </row>
    <row r="2" spans="1:14" x14ac:dyDescent="0.2">
      <c r="A2">
        <v>10009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</row>
    <row r="3" spans="1:14" x14ac:dyDescent="0.2">
      <c r="A3">
        <v>10010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</row>
    <row r="5" spans="1:14" x14ac:dyDescent="0.2">
      <c r="A5" s="5" t="s">
        <v>14</v>
      </c>
    </row>
    <row r="6" spans="1:14" x14ac:dyDescent="0.2">
      <c r="A6" s="16" t="s">
        <v>3</v>
      </c>
      <c r="B6" s="17">
        <f t="shared" ref="B6:N6" si="1">B1</f>
        <v>43744</v>
      </c>
      <c r="C6" s="17">
        <f t="shared" si="1"/>
        <v>43751</v>
      </c>
      <c r="D6" s="17">
        <f t="shared" si="1"/>
        <v>43758</v>
      </c>
      <c r="E6" s="17">
        <f t="shared" si="1"/>
        <v>43765</v>
      </c>
      <c r="F6" s="17">
        <f t="shared" si="1"/>
        <v>43772</v>
      </c>
      <c r="G6" s="17">
        <f t="shared" si="1"/>
        <v>43779</v>
      </c>
      <c r="H6" s="17">
        <f t="shared" si="1"/>
        <v>43786</v>
      </c>
      <c r="I6" s="17">
        <f t="shared" si="1"/>
        <v>43793</v>
      </c>
      <c r="J6" s="17">
        <f t="shared" si="1"/>
        <v>43800</v>
      </c>
      <c r="K6" s="17">
        <f t="shared" si="1"/>
        <v>43807</v>
      </c>
      <c r="L6" s="17">
        <f t="shared" si="1"/>
        <v>43814</v>
      </c>
      <c r="M6" s="17">
        <f t="shared" si="1"/>
        <v>43821</v>
      </c>
      <c r="N6" s="17">
        <f t="shared" si="1"/>
        <v>43828</v>
      </c>
    </row>
    <row r="7" spans="1:14" x14ac:dyDescent="0.2">
      <c r="A7" s="18">
        <f>A2</f>
        <v>10009</v>
      </c>
      <c r="B7" s="19" t="str">
        <f>IF(AND(B2&gt;0,B2&lt;'Item Mapping and Pricing'!$E4),"yes","")</f>
        <v/>
      </c>
      <c r="C7" s="19" t="str">
        <f>IF(AND(C2&gt;0,C2&lt;'Item Mapping and Pricing'!$E4),"yes","")</f>
        <v/>
      </c>
      <c r="D7" s="19" t="str">
        <f>IF(AND(D2&gt;0,D2&lt;'Item Mapping and Pricing'!$E4),"yes","")</f>
        <v/>
      </c>
      <c r="E7" s="19" t="str">
        <f>IF(AND(E2&gt;0,E2&lt;'Item Mapping and Pricing'!$E4),"yes","")</f>
        <v/>
      </c>
      <c r="F7" s="19" t="str">
        <f>IF(AND(F2&gt;0,F2&lt;'Item Mapping and Pricing'!$E4),"yes","")</f>
        <v/>
      </c>
      <c r="G7" s="19" t="str">
        <f>IF(AND(G2&gt;0,G2&lt;'Item Mapping and Pricing'!$E4),"yes","")</f>
        <v/>
      </c>
      <c r="H7" s="19" t="str">
        <f>IF(AND(H2&gt;0,H2&lt;'Item Mapping and Pricing'!$E4),"yes","")</f>
        <v/>
      </c>
      <c r="I7" s="19" t="str">
        <f>IF(AND(I2&gt;0,I2&lt;'Item Mapping and Pricing'!$E4),"yes","")</f>
        <v/>
      </c>
      <c r="J7" s="19" t="str">
        <f>IF(AND(J2&gt;0,J2&lt;'Item Mapping and Pricing'!$E4),"yes","")</f>
        <v/>
      </c>
      <c r="K7" s="19" t="str">
        <f>IF(AND(K2&gt;0,K2&lt;'Item Mapping and Pricing'!$E4),"yes","")</f>
        <v/>
      </c>
      <c r="L7" s="19" t="str">
        <f>IF(AND(L2&gt;0,L2&lt;'Item Mapping and Pricing'!$E4),"yes","")</f>
        <v/>
      </c>
      <c r="M7" s="19" t="str">
        <f>IF(AND(M2&gt;0,M2&lt;'Item Mapping and Pricing'!$E4),"yes","")</f>
        <v/>
      </c>
      <c r="N7" s="19" t="str">
        <f>IF(AND(N2&gt;0,N2&lt;'Item Mapping and Pricing'!$E4),"yes","")</f>
        <v/>
      </c>
    </row>
    <row r="8" spans="1:14" x14ac:dyDescent="0.2">
      <c r="A8" s="18">
        <f>A3</f>
        <v>10010</v>
      </c>
      <c r="B8" s="19" t="str">
        <f>IF(AND(B3&gt;0,B3&lt;'Item Mapping and Pricing'!$E5),"yes","")</f>
        <v/>
      </c>
      <c r="C8" s="19" t="str">
        <f>IF(AND(C3&gt;0,C3&lt;'Item Mapping and Pricing'!$E5),"yes","")</f>
        <v/>
      </c>
      <c r="D8" s="19" t="str">
        <f>IF(AND(D3&gt;0,D3&lt;'Item Mapping and Pricing'!$E5),"yes","")</f>
        <v/>
      </c>
      <c r="E8" s="19" t="str">
        <f>IF(AND(E3&gt;0,E3&lt;'Item Mapping and Pricing'!$E5),"yes","")</f>
        <v/>
      </c>
      <c r="F8" s="19" t="str">
        <f>IF(AND(F3&gt;0,F3&lt;'Item Mapping and Pricing'!$E5),"yes","")</f>
        <v/>
      </c>
      <c r="G8" s="19" t="str">
        <f>IF(AND(G3&gt;0,G3&lt;'Item Mapping and Pricing'!$E5),"yes","")</f>
        <v/>
      </c>
      <c r="H8" s="19" t="str">
        <f>IF(AND(H3&gt;0,H3&lt;'Item Mapping and Pricing'!$E5),"yes","")</f>
        <v/>
      </c>
      <c r="I8" s="19" t="str">
        <f>IF(AND(I3&gt;0,I3&lt;'Item Mapping and Pricing'!$E5),"yes","")</f>
        <v/>
      </c>
      <c r="J8" s="19" t="str">
        <f>IF(AND(J3&gt;0,J3&lt;'Item Mapping and Pricing'!$E5),"yes","")</f>
        <v/>
      </c>
      <c r="K8" s="19" t="str">
        <f>IF(AND(K3&gt;0,K3&lt;'Item Mapping and Pricing'!$E5),"yes","")</f>
        <v/>
      </c>
      <c r="L8" s="19" t="str">
        <f>IF(AND(L3&gt;0,L3&lt;'Item Mapping and Pricing'!$E5),"yes","")</f>
        <v/>
      </c>
      <c r="M8" s="19" t="str">
        <f>IF(AND(M3&gt;0,M3&lt;'Item Mapping and Pricing'!$E5),"yes","")</f>
        <v/>
      </c>
      <c r="N8" s="19" t="str">
        <f>IF(AND(N3&gt;0,N3&lt;'Item Mapping and Pricing'!$E5),"yes","")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3D9C-7132-9240-98F6-A5E5704E8F13}">
  <dimension ref="A1:N5"/>
  <sheetViews>
    <sheetView zoomScale="140" zoomScaleNormal="140" workbookViewId="0">
      <pane xSplit="1" ySplit="1" topLeftCell="B2" activePane="bottomRight" state="frozen"/>
      <selection pane="topRight"/>
      <selection pane="bottomLeft" activeCell="A2" sqref="A2"/>
      <selection pane="bottomRight" activeCell="G5" sqref="G5"/>
    </sheetView>
  </sheetViews>
  <sheetFormatPr baseColWidth="10" defaultRowHeight="15" x14ac:dyDescent="0.2"/>
  <cols>
    <col min="2" max="2" width="12.1640625" bestFit="1" customWidth="1"/>
    <col min="3" max="14" width="11" bestFit="1" customWidth="1"/>
  </cols>
  <sheetData>
    <row r="1" spans="1:14" x14ac:dyDescent="0.2">
      <c r="A1" s="5" t="s">
        <v>3</v>
      </c>
      <c r="B1" s="9">
        <f>N1-12*7</f>
        <v>43744</v>
      </c>
      <c r="C1" s="9">
        <f>B1+7</f>
        <v>43751</v>
      </c>
      <c r="D1" s="9">
        <f>C1+7</f>
        <v>43758</v>
      </c>
      <c r="E1" s="9">
        <f>D1+7</f>
        <v>43765</v>
      </c>
      <c r="F1" s="9">
        <f>E1+7</f>
        <v>43772</v>
      </c>
      <c r="G1" s="9">
        <f>F1+7</f>
        <v>43779</v>
      </c>
      <c r="H1" s="9">
        <f t="shared" ref="H1:M1" si="0">G1+7</f>
        <v>43786</v>
      </c>
      <c r="I1" s="9">
        <f t="shared" si="0"/>
        <v>43793</v>
      </c>
      <c r="J1" s="9">
        <f t="shared" si="0"/>
        <v>43800</v>
      </c>
      <c r="K1" s="9">
        <f t="shared" si="0"/>
        <v>43807</v>
      </c>
      <c r="L1" s="9">
        <f t="shared" si="0"/>
        <v>43814</v>
      </c>
      <c r="M1" s="9">
        <f t="shared" si="0"/>
        <v>43821</v>
      </c>
      <c r="N1" s="2">
        <v>43828</v>
      </c>
    </row>
    <row r="2" spans="1:14" x14ac:dyDescent="0.2">
      <c r="A2">
        <v>10009</v>
      </c>
      <c r="B2" s="14">
        <f>IFERROR(MIN('Item Mapping and Pricing'!$F4:INDEX('Item Mapping and Pricing'!$F4:$Z4,MATCH('Order amounts'!B2,'Item Mapping and Pricing'!$F$3:$Z$3)),1),MAX('Item Mapping and Pricing'!$F4:$Z4))*'Order amounts'!B2</f>
        <v>0</v>
      </c>
      <c r="C2" s="14">
        <f>IFERROR(MIN('Item Mapping and Pricing'!$F4:INDEX('Item Mapping and Pricing'!$F4:$Z4,MATCH('Order amounts'!C2,'Item Mapping and Pricing'!$F$3:$Z$3)),1),MAX('Item Mapping and Pricing'!$F4:$Z4))*'Order amounts'!C2</f>
        <v>0</v>
      </c>
      <c r="D2" s="14">
        <f>IFERROR(MIN('Item Mapping and Pricing'!$F4:INDEX('Item Mapping and Pricing'!$F4:$Z4,MATCH('Order amounts'!D2,'Item Mapping and Pricing'!$F$3:$Z$3)),1),MAX('Item Mapping and Pricing'!$F4:$Z4))*'Order amounts'!D2</f>
        <v>0</v>
      </c>
      <c r="E2" s="14">
        <f>IFERROR(MIN('Item Mapping and Pricing'!$F4:INDEX('Item Mapping and Pricing'!$F4:$Z4,MATCH('Order amounts'!E2,'Item Mapping and Pricing'!$F$3:$Z$3)),1),MAX('Item Mapping and Pricing'!$F4:$Z4))*'Order amounts'!E2</f>
        <v>0</v>
      </c>
      <c r="F2" s="14">
        <f>IFERROR(MIN('Item Mapping and Pricing'!$F4:INDEX('Item Mapping and Pricing'!$F4:$Z4,MATCH('Order amounts'!F2,'Item Mapping and Pricing'!$F$3:$Z$3)),1),MAX('Item Mapping and Pricing'!$F4:$Z4))*'Order amounts'!F2</f>
        <v>0</v>
      </c>
      <c r="G2" s="14">
        <f>IFERROR(MIN('Item Mapping and Pricing'!$F4:INDEX('Item Mapping and Pricing'!$F4:$Z4,MATCH('Order amounts'!G2,'Item Mapping and Pricing'!$F$3:$Z$3)),1),MAX('Item Mapping and Pricing'!$F4:$Z4))*'Order amounts'!G2</f>
        <v>0</v>
      </c>
      <c r="H2" s="14">
        <f>IFERROR(MIN('Item Mapping and Pricing'!$F4:INDEX('Item Mapping and Pricing'!$F4:$Z4,MATCH('Order amounts'!H2,'Item Mapping and Pricing'!$F$3:$Z$3)),1),MAX('Item Mapping and Pricing'!$F4:$Z4))*'Order amounts'!H2</f>
        <v>0</v>
      </c>
      <c r="I2" s="14">
        <f>IFERROR(MIN('Item Mapping and Pricing'!$F4:INDEX('Item Mapping and Pricing'!$F4:$Z4,MATCH('Order amounts'!I2,'Item Mapping and Pricing'!$F$3:$Z$3)),1),MAX('Item Mapping and Pricing'!$F4:$Z4))*'Order amounts'!I2</f>
        <v>0</v>
      </c>
      <c r="J2" s="14">
        <f>IFERROR(MIN('Item Mapping and Pricing'!$F4:INDEX('Item Mapping and Pricing'!$F4:$Z4,MATCH('Order amounts'!J2,'Item Mapping and Pricing'!$F$3:$Z$3)),1),MAX('Item Mapping and Pricing'!$F4:$Z4))*'Order amounts'!J2</f>
        <v>0</v>
      </c>
      <c r="K2" s="14">
        <f>IFERROR(MIN('Item Mapping and Pricing'!$F4:INDEX('Item Mapping and Pricing'!$F4:$Z4,MATCH('Order amounts'!K2,'Item Mapping and Pricing'!$F$3:$Z$3)),1),MAX('Item Mapping and Pricing'!$F4:$Z4))*'Order amounts'!K2</f>
        <v>0</v>
      </c>
      <c r="L2" s="14">
        <f>IFERROR(MIN('Item Mapping and Pricing'!$F4:INDEX('Item Mapping and Pricing'!$F4:$Z4,MATCH('Order amounts'!L2,'Item Mapping and Pricing'!$F$3:$Z$3)),1),MAX('Item Mapping and Pricing'!$F4:$Z4))*'Order amounts'!L2</f>
        <v>0</v>
      </c>
      <c r="M2" s="14">
        <f>IFERROR(MIN('Item Mapping and Pricing'!$F4:INDEX('Item Mapping and Pricing'!$F4:$Z4,MATCH('Order amounts'!M2,'Item Mapping and Pricing'!$F$3:$Z$3)),1),MAX('Item Mapping and Pricing'!$F4:$Z4))*'Order amounts'!M2</f>
        <v>0</v>
      </c>
      <c r="N2" s="14">
        <f>IFERROR(MIN('Item Mapping and Pricing'!$F4:INDEX('Item Mapping and Pricing'!$F4:$Z4,MATCH('Order amounts'!N2,'Item Mapping and Pricing'!$F$3:$Z$3)),1),MAX('Item Mapping and Pricing'!$F4:$Z4))*'Order amounts'!N2</f>
        <v>0</v>
      </c>
    </row>
    <row r="3" spans="1:14" x14ac:dyDescent="0.2">
      <c r="A3">
        <v>10010</v>
      </c>
      <c r="B3" s="14">
        <f>IFERROR(MIN('Item Mapping and Pricing'!$F5:INDEX('Item Mapping and Pricing'!$F5:$Z5,MATCH('Order amounts'!B3,'Item Mapping and Pricing'!$F$3:$Z$3)),1),MAX('Item Mapping and Pricing'!$F5:$Z5))*'Order amounts'!B3</f>
        <v>0</v>
      </c>
      <c r="C3" s="14">
        <f>IFERROR(MIN('Item Mapping and Pricing'!$F5:INDEX('Item Mapping and Pricing'!$F5:$Z5,MATCH('Order amounts'!C3,'Item Mapping and Pricing'!$F$3:$Z$3)),1),MAX('Item Mapping and Pricing'!$F5:$Z5))*'Order amounts'!C3</f>
        <v>0</v>
      </c>
      <c r="D3" s="14">
        <f>IFERROR(MIN('Item Mapping and Pricing'!$F5:INDEX('Item Mapping and Pricing'!$F5:$Z5,MATCH('Order amounts'!D3,'Item Mapping and Pricing'!$F$3:$Z$3)),1),MAX('Item Mapping and Pricing'!$F5:$Z5))*'Order amounts'!D3</f>
        <v>0</v>
      </c>
      <c r="E3" s="14">
        <f>IFERROR(MIN('Item Mapping and Pricing'!$F5:INDEX('Item Mapping and Pricing'!$F5:$Z5,MATCH('Order amounts'!E3,'Item Mapping and Pricing'!$F$3:$Z$3)),1),MAX('Item Mapping and Pricing'!$F5:$Z5))*'Order amounts'!E3</f>
        <v>0</v>
      </c>
      <c r="F3" s="14">
        <f>IFERROR(MIN('Item Mapping and Pricing'!$F5:INDEX('Item Mapping and Pricing'!$F5:$Z5,MATCH('Order amounts'!F3,'Item Mapping and Pricing'!$F$3:$Z$3)),1),MAX('Item Mapping and Pricing'!$F5:$Z5))*'Order amounts'!F3</f>
        <v>0</v>
      </c>
      <c r="G3" s="14">
        <f>IFERROR(MIN('Item Mapping and Pricing'!$F5:INDEX('Item Mapping and Pricing'!$F5:$Z5,MATCH('Order amounts'!G3,'Item Mapping and Pricing'!$F$3:$Z$3)),1),MAX('Item Mapping and Pricing'!$F5:$Z5))*'Order amounts'!G3</f>
        <v>0</v>
      </c>
      <c r="H3" s="14">
        <f>IFERROR(MIN('Item Mapping and Pricing'!$F5:INDEX('Item Mapping and Pricing'!$F5:$Z5,MATCH('Order amounts'!H3,'Item Mapping and Pricing'!$F$3:$Z$3)),1),MAX('Item Mapping and Pricing'!$F5:$Z5))*'Order amounts'!H3</f>
        <v>0</v>
      </c>
      <c r="I3" s="14">
        <f>IFERROR(MIN('Item Mapping and Pricing'!$F5:INDEX('Item Mapping and Pricing'!$F5:$Z5,MATCH('Order amounts'!I3,'Item Mapping and Pricing'!$F$3:$Z$3)),1),MAX('Item Mapping and Pricing'!$F5:$Z5))*'Order amounts'!I3</f>
        <v>0</v>
      </c>
      <c r="J3" s="14">
        <f>IFERROR(MIN('Item Mapping and Pricing'!$F5:INDEX('Item Mapping and Pricing'!$F5:$Z5,MATCH('Order amounts'!J3,'Item Mapping and Pricing'!$F$3:$Z$3)),1),MAX('Item Mapping and Pricing'!$F5:$Z5))*'Order amounts'!J3</f>
        <v>0</v>
      </c>
      <c r="K3" s="14">
        <f>IFERROR(MIN('Item Mapping and Pricing'!$F5:INDEX('Item Mapping and Pricing'!$F5:$Z5,MATCH('Order amounts'!K3,'Item Mapping and Pricing'!$F$3:$Z$3)),1),MAX('Item Mapping and Pricing'!$F5:$Z5))*'Order amounts'!K3</f>
        <v>0</v>
      </c>
      <c r="L3" s="14">
        <f>IFERROR(MIN('Item Mapping and Pricing'!$F5:INDEX('Item Mapping and Pricing'!$F5:$Z5,MATCH('Order amounts'!L3,'Item Mapping and Pricing'!$F$3:$Z$3)),1),MAX('Item Mapping and Pricing'!$F5:$Z5))*'Order amounts'!L3</f>
        <v>0</v>
      </c>
      <c r="M3" s="14">
        <f>IFERROR(MIN('Item Mapping and Pricing'!$F5:INDEX('Item Mapping and Pricing'!$F5:$Z5,MATCH('Order amounts'!M3,'Item Mapping and Pricing'!$F$3:$Z$3)),1),MAX('Item Mapping and Pricing'!$F5:$Z5))*'Order amounts'!M3</f>
        <v>0</v>
      </c>
      <c r="N3" s="14">
        <f>IFERROR(MIN('Item Mapping and Pricing'!$F5:INDEX('Item Mapping and Pricing'!$F5:$Z5,MATCH('Order amounts'!N3,'Item Mapping and Pricing'!$F$3:$Z$3)),1),MAX('Item Mapping and Pricing'!$F5:$Z5))*'Order amounts'!N3</f>
        <v>0</v>
      </c>
    </row>
    <row r="5" spans="1:14" ht="32" x14ac:dyDescent="0.2">
      <c r="A5" s="20" t="s">
        <v>15</v>
      </c>
      <c r="B5" s="21">
        <f>SUM(B2:N3)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07C5-14DC-7549-B5BC-4CEFAC478548}">
  <dimension ref="A1:N3"/>
  <sheetViews>
    <sheetView workbookViewId="0">
      <selection activeCell="M14" sqref="M14"/>
    </sheetView>
  </sheetViews>
  <sheetFormatPr baseColWidth="10" defaultRowHeight="15" x14ac:dyDescent="0.2"/>
  <sheetData>
    <row r="1" spans="1:14" x14ac:dyDescent="0.2">
      <c r="A1" s="5" t="s">
        <v>3</v>
      </c>
      <c r="B1" s="9">
        <f>N1-12*7</f>
        <v>43744</v>
      </c>
      <c r="C1" s="9">
        <f>B1+7</f>
        <v>43751</v>
      </c>
      <c r="D1" s="9">
        <f>C1+7</f>
        <v>43758</v>
      </c>
      <c r="E1" s="9">
        <f>D1+7</f>
        <v>43765</v>
      </c>
      <c r="F1" s="9">
        <f>E1+7</f>
        <v>43772</v>
      </c>
      <c r="G1" s="9">
        <f>F1+7</f>
        <v>43779</v>
      </c>
      <c r="H1" s="9">
        <f t="shared" ref="H1:M1" si="0">G1+7</f>
        <v>43786</v>
      </c>
      <c r="I1" s="9">
        <f t="shared" si="0"/>
        <v>43793</v>
      </c>
      <c r="J1" s="9">
        <f t="shared" si="0"/>
        <v>43800</v>
      </c>
      <c r="K1" s="9">
        <f t="shared" si="0"/>
        <v>43807</v>
      </c>
      <c r="L1" s="9">
        <f t="shared" si="0"/>
        <v>43814</v>
      </c>
      <c r="M1" s="9">
        <f t="shared" si="0"/>
        <v>43821</v>
      </c>
      <c r="N1" s="2">
        <v>43828</v>
      </c>
    </row>
    <row r="2" spans="1:14" x14ac:dyDescent="0.2">
      <c r="A2">
        <v>10009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</row>
    <row r="3" spans="1:14" x14ac:dyDescent="0.2">
      <c r="A3">
        <v>10010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86AA-46A4-6642-83C3-0F764B47BDC5}">
  <dimension ref="A1:O8"/>
  <sheetViews>
    <sheetView zoomScale="210" zoomScaleNormal="21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baseColWidth="10" defaultRowHeight="15" x14ac:dyDescent="0.2"/>
  <cols>
    <col min="1" max="1" width="15.5" customWidth="1"/>
    <col min="2" max="2" width="11.33203125" bestFit="1" customWidth="1"/>
    <col min="3" max="13" width="11" bestFit="1" customWidth="1"/>
  </cols>
  <sheetData>
    <row r="1" spans="1:15" x14ac:dyDescent="0.2">
      <c r="A1" s="5" t="s">
        <v>3</v>
      </c>
      <c r="B1" s="2">
        <v>43828</v>
      </c>
      <c r="C1" s="2">
        <v>43835</v>
      </c>
      <c r="D1" s="2">
        <v>43842</v>
      </c>
      <c r="E1" s="2">
        <v>43849</v>
      </c>
      <c r="F1" s="2">
        <v>43856</v>
      </c>
      <c r="G1" s="3">
        <v>43863</v>
      </c>
      <c r="H1" s="3">
        <v>43870</v>
      </c>
      <c r="I1" s="3">
        <v>43877</v>
      </c>
      <c r="J1" s="3">
        <v>43884</v>
      </c>
      <c r="K1" s="4">
        <v>43891</v>
      </c>
      <c r="L1" s="4">
        <v>43898</v>
      </c>
      <c r="M1" s="4">
        <v>43905</v>
      </c>
    </row>
    <row r="2" spans="1:15" x14ac:dyDescent="0.2">
      <c r="A2">
        <v>10009</v>
      </c>
      <c r="B2" s="6">
        <f>'Order amounts'!B2-'Shipments from supplier to WH'!B2</f>
        <v>0</v>
      </c>
      <c r="C2" s="6">
        <f>B2+'Order amounts'!C2-'Shipments from supplier to WH'!C2</f>
        <v>0</v>
      </c>
      <c r="D2" s="6">
        <f>C2+'Order amounts'!D2-'Shipments from supplier to WH'!D2</f>
        <v>0</v>
      </c>
      <c r="E2" s="6">
        <f>D2+'Order amounts'!E2-'Shipments from supplier to WH'!E2</f>
        <v>0</v>
      </c>
      <c r="F2" s="6">
        <f>E2+'Order amounts'!F2-'Shipments from supplier to WH'!F2</f>
        <v>0</v>
      </c>
      <c r="G2" s="6">
        <f>F2+'Order amounts'!G2-'Shipments from supplier to WH'!G2</f>
        <v>0</v>
      </c>
      <c r="H2" s="6">
        <f>G2+'Order amounts'!H2-'Shipments from supplier to WH'!H2</f>
        <v>0</v>
      </c>
      <c r="I2" s="6">
        <f>H2+'Order amounts'!I2-'Shipments from supplier to WH'!I2</f>
        <v>0</v>
      </c>
      <c r="J2" s="6">
        <f>I2+'Order amounts'!J2-'Shipments from supplier to WH'!J2</f>
        <v>0</v>
      </c>
      <c r="K2" s="6">
        <f>J2+'Order amounts'!K2-'Shipments from supplier to WH'!K2</f>
        <v>0</v>
      </c>
      <c r="L2" s="6">
        <f>K2+'Order amounts'!L2-'Shipments from supplier to WH'!L2</f>
        <v>0</v>
      </c>
      <c r="M2" s="6">
        <f>L2+'Order amounts'!M2-'Shipments from supplier to WH'!M2</f>
        <v>0</v>
      </c>
    </row>
    <row r="3" spans="1:15" x14ac:dyDescent="0.2">
      <c r="A3">
        <v>10010</v>
      </c>
      <c r="B3" s="6">
        <f>'Order amounts'!B3-'Shipments from supplier to WH'!B3</f>
        <v>0</v>
      </c>
      <c r="C3" s="6">
        <f>B3+'Order amounts'!C3-'Shipments from supplier to WH'!C3</f>
        <v>0</v>
      </c>
      <c r="D3" s="6">
        <f>C3+'Order amounts'!D3-'Shipments from supplier to WH'!D3</f>
        <v>0</v>
      </c>
      <c r="E3" s="6">
        <f>D3+'Order amounts'!E3-'Shipments from supplier to WH'!E3</f>
        <v>0</v>
      </c>
      <c r="F3" s="6">
        <f>E3+'Order amounts'!F3-'Shipments from supplier to WH'!F3</f>
        <v>0</v>
      </c>
      <c r="G3" s="6">
        <f>F3+'Order amounts'!G3-'Shipments from supplier to WH'!G3</f>
        <v>0</v>
      </c>
      <c r="H3" s="6">
        <f>G3+'Order amounts'!H3-'Shipments from supplier to WH'!H3</f>
        <v>0</v>
      </c>
      <c r="I3" s="6">
        <f>H3+'Order amounts'!I3-'Shipments from supplier to WH'!I3</f>
        <v>0</v>
      </c>
      <c r="J3" s="6">
        <f>I3+'Order amounts'!J3-'Shipments from supplier to WH'!J3</f>
        <v>0</v>
      </c>
      <c r="K3" s="6">
        <f>J3+'Order amounts'!K3-'Shipments from supplier to WH'!K3</f>
        <v>0</v>
      </c>
      <c r="L3" s="6">
        <f>K3+'Order amounts'!L3-'Shipments from supplier to WH'!L3</f>
        <v>0</v>
      </c>
      <c r="M3" s="6">
        <f>L3+'Order amounts'!M3-'Shipments from supplier to WH'!M3</f>
        <v>0</v>
      </c>
      <c r="O3" s="6"/>
    </row>
    <row r="4" spans="1:15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x14ac:dyDescent="0.2">
      <c r="A5" s="30" t="s">
        <v>21</v>
      </c>
    </row>
    <row r="6" spans="1:15" x14ac:dyDescent="0.2">
      <c r="A6" s="5" t="s">
        <v>3</v>
      </c>
      <c r="B6" s="2">
        <v>43828</v>
      </c>
      <c r="C6" s="2">
        <v>43835</v>
      </c>
      <c r="D6" s="2">
        <v>43842</v>
      </c>
      <c r="E6" s="2">
        <v>43849</v>
      </c>
      <c r="F6" s="2">
        <v>43856</v>
      </c>
      <c r="G6" s="3">
        <v>43863</v>
      </c>
      <c r="H6" s="3">
        <v>43870</v>
      </c>
      <c r="I6" s="3">
        <v>43877</v>
      </c>
      <c r="J6" s="3">
        <v>43884</v>
      </c>
      <c r="K6" s="4">
        <v>43891</v>
      </c>
      <c r="L6" s="4">
        <v>43898</v>
      </c>
      <c r="M6" s="4">
        <v>43905</v>
      </c>
    </row>
    <row r="7" spans="1:15" x14ac:dyDescent="0.2">
      <c r="A7">
        <v>10009</v>
      </c>
      <c r="B7" s="6">
        <f>SUM('Bag demand'!B4:H4)</f>
        <v>15185.242387473272</v>
      </c>
      <c r="C7" s="6">
        <f>SUM('Bag demand'!C4:I4)</f>
        <v>15185.242387473272</v>
      </c>
      <c r="D7" s="6">
        <f>SUM('Bag demand'!D4:J4)</f>
        <v>15185.242387473272</v>
      </c>
      <c r="E7" s="6">
        <f>SUM('Bag demand'!E4:K4)</f>
        <v>15185.242387473272</v>
      </c>
      <c r="F7" s="6">
        <f>SUM('Bag demand'!F4:L4)</f>
        <v>15185.242387473272</v>
      </c>
      <c r="G7" s="6">
        <f>SUM('Bag demand'!G4:M4)</f>
        <v>0</v>
      </c>
      <c r="H7" s="6">
        <f>SUM('Bag demand'!H4:N4)</f>
        <v>1265.4368656227728</v>
      </c>
      <c r="I7" s="6">
        <f>SUM('Bag demand'!I4:O4)</f>
        <v>2530.8737312455455</v>
      </c>
      <c r="J7" s="6">
        <f>SUM('Bag demand'!J4:P4)</f>
        <v>3796.3105968683185</v>
      </c>
      <c r="K7" s="6">
        <f>SUM('Bag demand'!K4:Q4)</f>
        <v>5061.747462491091</v>
      </c>
      <c r="L7" s="6">
        <f>SUM('Bag demand'!L4:R4)</f>
        <v>6327.1843281138636</v>
      </c>
      <c r="M7" s="6">
        <f>SUM('Bag demand'!M4:S4)</f>
        <v>7592.6211937366361</v>
      </c>
    </row>
    <row r="8" spans="1:15" x14ac:dyDescent="0.2">
      <c r="A8">
        <v>10010</v>
      </c>
      <c r="B8" s="6">
        <f>SUM('Bag demand'!B5:H5)</f>
        <v>36222.208081450844</v>
      </c>
      <c r="C8" s="6">
        <f>SUM('Bag demand'!C5:I5)</f>
        <v>36222.208081450844</v>
      </c>
      <c r="D8" s="6">
        <f>SUM('Bag demand'!D5:J5)</f>
        <v>21733.324848870507</v>
      </c>
      <c r="E8" s="6">
        <f>SUM('Bag demand'!E5:K5)</f>
        <v>21733.324848870507</v>
      </c>
      <c r="F8" s="6">
        <f>SUM('Bag demand'!F5:L5)</f>
        <v>21733.324848870507</v>
      </c>
      <c r="G8" s="6">
        <f>SUM('Bag demand'!G5:M5)</f>
        <v>43466.649697741013</v>
      </c>
      <c r="H8" s="6">
        <f>SUM('Bag demand'!H5:N5)</f>
        <v>26562.952593063954</v>
      </c>
      <c r="I8" s="6">
        <f>SUM('Bag demand'!I5:O5)</f>
        <v>31392.580337257401</v>
      </c>
      <c r="J8" s="6">
        <f>SUM('Bag demand'!J5:P5)</f>
        <v>36222.208081450844</v>
      </c>
      <c r="K8" s="6">
        <f>SUM('Bag demand'!K5:Q5)</f>
        <v>41051.835825644288</v>
      </c>
      <c r="L8" s="6">
        <f>SUM('Bag demand'!L5:R5)</f>
        <v>45881.463569837731</v>
      </c>
      <c r="M8" s="6">
        <f>SUM('Bag demand'!M5:S5)</f>
        <v>50711.091314031175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723E-DD01-AA45-846B-A021D2454227}">
  <dimension ref="A1:O18"/>
  <sheetViews>
    <sheetView zoomScale="210" zoomScaleNormal="2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9" sqref="N9"/>
    </sheetView>
  </sheetViews>
  <sheetFormatPr baseColWidth="10" defaultRowHeight="15" x14ac:dyDescent="0.2"/>
  <cols>
    <col min="1" max="1" width="15.5" customWidth="1"/>
    <col min="2" max="2" width="11.33203125" bestFit="1" customWidth="1"/>
    <col min="3" max="13" width="11" bestFit="1" customWidth="1"/>
  </cols>
  <sheetData>
    <row r="1" spans="1:15" x14ac:dyDescent="0.2">
      <c r="A1" s="5" t="s">
        <v>3</v>
      </c>
      <c r="B1" s="2">
        <v>43828</v>
      </c>
      <c r="C1" s="2">
        <v>43835</v>
      </c>
      <c r="D1" s="2">
        <v>43842</v>
      </c>
      <c r="E1" s="2">
        <v>43849</v>
      </c>
      <c r="F1" s="2">
        <v>43856</v>
      </c>
      <c r="G1" s="3">
        <v>43863</v>
      </c>
      <c r="H1" s="3">
        <v>43870</v>
      </c>
      <c r="I1" s="3">
        <v>43877</v>
      </c>
      <c r="J1" s="3">
        <v>43884</v>
      </c>
      <c r="K1" s="4">
        <v>43891</v>
      </c>
      <c r="L1" s="4">
        <v>43898</v>
      </c>
      <c r="M1" s="4">
        <v>43905</v>
      </c>
    </row>
    <row r="2" spans="1:15" x14ac:dyDescent="0.2">
      <c r="A2">
        <v>10009</v>
      </c>
      <c r="B2" s="6">
        <f>'Shipments from supplier to WH'!B2-'Bag demand'!B4</f>
        <v>0</v>
      </c>
      <c r="C2" s="6">
        <f>B2+'Shipments from supplier to WH'!C2-'Bag demand'!C4</f>
        <v>0</v>
      </c>
      <c r="D2" s="6">
        <f>C2+'Shipments from supplier to WH'!D2-'Bag demand'!D4</f>
        <v>0</v>
      </c>
      <c r="E2" s="6">
        <f>D2+'Shipments from supplier to WH'!E2-'Bag demand'!E4</f>
        <v>0</v>
      </c>
      <c r="F2" s="6">
        <f>E2+'Shipments from supplier to WH'!F2-'Bag demand'!F4</f>
        <v>-15185.242387473272</v>
      </c>
      <c r="G2" s="6">
        <f>F2+'Shipments from supplier to WH'!G2-'Bag demand'!G4</f>
        <v>-15185.242387473272</v>
      </c>
      <c r="H2" s="6">
        <f>G2+'Shipments from supplier to WH'!H2-'Bag demand'!H4</f>
        <v>-15185.242387473272</v>
      </c>
      <c r="I2" s="6">
        <f>H2+'Shipments from supplier to WH'!I2-'Bag demand'!I4</f>
        <v>-15185.242387473272</v>
      </c>
      <c r="J2" s="6">
        <f>I2+'Shipments from supplier to WH'!J2-'Bag demand'!J4</f>
        <v>-15185.242387473272</v>
      </c>
      <c r="K2" s="6">
        <f>J2+'Shipments from supplier to WH'!K2-'Bag demand'!K4</f>
        <v>-15185.242387473272</v>
      </c>
      <c r="L2" s="6">
        <f>K2+'Shipments from supplier to WH'!L2-'Bag demand'!L4</f>
        <v>-15185.242387473272</v>
      </c>
      <c r="M2" s="6">
        <f>L2+'Shipments from supplier to WH'!M2-'Bag demand'!M4</f>
        <v>-15185.242387473272</v>
      </c>
    </row>
    <row r="3" spans="1:15" x14ac:dyDescent="0.2">
      <c r="A3">
        <v>10010</v>
      </c>
      <c r="B3" s="6">
        <f>'Shipments from supplier to WH'!B3-'Bag demand'!B5</f>
        <v>0</v>
      </c>
      <c r="C3" s="6">
        <f>B3+'Shipments from supplier to WH'!C3-'Bag demand'!C5</f>
        <v>-14488.88323258034</v>
      </c>
      <c r="D3" s="6">
        <f>C3+'Shipments from supplier to WH'!D3-'Bag demand'!D5</f>
        <v>-14488.88323258034</v>
      </c>
      <c r="E3" s="6">
        <f>D3+'Shipments from supplier to WH'!E3-'Bag demand'!E5</f>
        <v>-14488.88323258034</v>
      </c>
      <c r="F3" s="6">
        <f>E3+'Shipments from supplier to WH'!F3-'Bag demand'!F5</f>
        <v>-14488.88323258034</v>
      </c>
      <c r="G3" s="6">
        <f>F3+'Shipments from supplier to WH'!G3-'Bag demand'!G5</f>
        <v>-36222.208081450844</v>
      </c>
      <c r="H3" s="6">
        <f>G3+'Shipments from supplier to WH'!H3-'Bag demand'!H5</f>
        <v>-36222.208081450844</v>
      </c>
      <c r="I3" s="6">
        <f>H3+'Shipments from supplier to WH'!I3-'Bag demand'!I5</f>
        <v>-36222.208081450844</v>
      </c>
      <c r="J3" s="6">
        <f>I3+'Shipments from supplier to WH'!J3-'Bag demand'!J5</f>
        <v>-36222.208081450844</v>
      </c>
      <c r="K3" s="6">
        <f>J3+'Shipments from supplier to WH'!K3-'Bag demand'!K5</f>
        <v>-36222.208081450844</v>
      </c>
      <c r="L3" s="6">
        <f>K3+'Shipments from supplier to WH'!L3-'Bag demand'!L5</f>
        <v>-36222.208081450844</v>
      </c>
      <c r="M3" s="6">
        <f>L3+'Shipments from supplier to WH'!M3-'Bag demand'!M5</f>
        <v>-57955.532930321351</v>
      </c>
      <c r="O3" s="6"/>
    </row>
    <row r="4" spans="1:15" x14ac:dyDescent="0.2">
      <c r="A4" t="s">
        <v>12</v>
      </c>
      <c r="B4" s="6">
        <f t="shared" ref="B4:M4" si="0">SUM(B2:B3)</f>
        <v>0</v>
      </c>
      <c r="C4" s="6">
        <f t="shared" si="0"/>
        <v>-14488.88323258034</v>
      </c>
      <c r="D4" s="6">
        <f t="shared" si="0"/>
        <v>-14488.88323258034</v>
      </c>
      <c r="E4" s="6">
        <f t="shared" si="0"/>
        <v>-14488.88323258034</v>
      </c>
      <c r="F4" s="6">
        <f t="shared" si="0"/>
        <v>-29674.125620053612</v>
      </c>
      <c r="G4" s="6">
        <f t="shared" si="0"/>
        <v>-51407.450468924115</v>
      </c>
      <c r="H4" s="6">
        <f t="shared" si="0"/>
        <v>-51407.450468924115</v>
      </c>
      <c r="I4" s="6">
        <f t="shared" si="0"/>
        <v>-51407.450468924115</v>
      </c>
      <c r="J4" s="6">
        <f t="shared" si="0"/>
        <v>-51407.450468924115</v>
      </c>
      <c r="K4" s="6">
        <f t="shared" si="0"/>
        <v>-51407.450468924115</v>
      </c>
      <c r="L4" s="6">
        <f t="shared" si="0"/>
        <v>-51407.450468924115</v>
      </c>
      <c r="M4" s="6">
        <f t="shared" si="0"/>
        <v>-73140.775317794629</v>
      </c>
    </row>
    <row r="5" spans="1:15" x14ac:dyDescent="0.2">
      <c r="A5" t="s">
        <v>16</v>
      </c>
      <c r="B5" s="13">
        <f>'Bag demand'!B7</f>
        <v>51407.450468924115</v>
      </c>
      <c r="C5" s="13">
        <f>'Bag demand'!C7</f>
        <v>51407.450468924115</v>
      </c>
      <c r="D5" s="13">
        <f>'Bag demand'!D7</f>
        <v>36918.567236343777</v>
      </c>
      <c r="E5" s="13">
        <f>'Bag demand'!E7</f>
        <v>36918.567236343777</v>
      </c>
      <c r="F5" s="13">
        <f>'Bag demand'!F7</f>
        <v>36918.567236343777</v>
      </c>
      <c r="G5" s="13">
        <f>'Bag demand'!G7</f>
        <v>43466.649697741013</v>
      </c>
      <c r="H5" s="13">
        <f>'Bag demand'!H7</f>
        <v>27828.389458686725</v>
      </c>
      <c r="I5" s="13">
        <f>'Bag demand'!I7</f>
        <v>33923.454068502942</v>
      </c>
      <c r="J5" s="13">
        <f>'Bag demand'!J7</f>
        <v>40018.51867831916</v>
      </c>
      <c r="K5" s="13">
        <f>'Bag demand'!K7</f>
        <v>46113.583288135378</v>
      </c>
      <c r="L5" s="13">
        <f>'Bag demand'!L7</f>
        <v>52208.647897951596</v>
      </c>
      <c r="M5" s="13">
        <f>'Bag demand'!M7</f>
        <v>58303.712507767814</v>
      </c>
    </row>
    <row r="6" spans="1:15" ht="16" x14ac:dyDescent="0.2">
      <c r="A6" s="15" t="s">
        <v>17</v>
      </c>
      <c r="B6" s="22">
        <f>B5-B4</f>
        <v>51407.450468924115</v>
      </c>
      <c r="C6" s="22">
        <f t="shared" ref="C6:M6" si="1">C5-C4</f>
        <v>65896.333701504453</v>
      </c>
      <c r="D6" s="22">
        <f t="shared" si="1"/>
        <v>51407.450468924115</v>
      </c>
      <c r="E6" s="22">
        <f t="shared" si="1"/>
        <v>51407.450468924115</v>
      </c>
      <c r="F6" s="22">
        <f t="shared" si="1"/>
        <v>66592.692856397392</v>
      </c>
      <c r="G6" s="22">
        <f t="shared" si="1"/>
        <v>94874.100166665128</v>
      </c>
      <c r="H6" s="22">
        <f t="shared" si="1"/>
        <v>79235.839927610839</v>
      </c>
      <c r="I6" s="22">
        <f t="shared" si="1"/>
        <v>85330.904537427064</v>
      </c>
      <c r="J6" s="22">
        <f t="shared" si="1"/>
        <v>91425.969147243275</v>
      </c>
      <c r="K6" s="22">
        <f t="shared" si="1"/>
        <v>97521.033757059486</v>
      </c>
      <c r="L6" s="22">
        <f t="shared" si="1"/>
        <v>103616.09836687571</v>
      </c>
      <c r="M6" s="22">
        <f t="shared" si="1"/>
        <v>131444.48782556245</v>
      </c>
    </row>
    <row r="7" spans="1:15" x14ac:dyDescent="0.2">
      <c r="A7" s="15"/>
    </row>
    <row r="8" spans="1:15" x14ac:dyDescent="0.2">
      <c r="A8" t="s">
        <v>18</v>
      </c>
    </row>
    <row r="10" spans="1:15" x14ac:dyDescent="0.2">
      <c r="A10" s="5" t="s">
        <v>19</v>
      </c>
    </row>
    <row r="11" spans="1:15" x14ac:dyDescent="0.2">
      <c r="A11" s="5" t="s">
        <v>3</v>
      </c>
      <c r="B11" s="10">
        <f t="shared" ref="B11:M11" si="2">B1</f>
        <v>43828</v>
      </c>
      <c r="C11" s="10">
        <f t="shared" si="2"/>
        <v>43835</v>
      </c>
      <c r="D11" s="10">
        <f t="shared" si="2"/>
        <v>43842</v>
      </c>
      <c r="E11" s="10">
        <f t="shared" si="2"/>
        <v>43849</v>
      </c>
      <c r="F11" s="10">
        <f t="shared" si="2"/>
        <v>43856</v>
      </c>
      <c r="G11" s="10">
        <f t="shared" si="2"/>
        <v>43863</v>
      </c>
      <c r="H11" s="10">
        <f t="shared" si="2"/>
        <v>43870</v>
      </c>
      <c r="I11" s="10">
        <f t="shared" si="2"/>
        <v>43877</v>
      </c>
      <c r="J11" s="10">
        <f t="shared" si="2"/>
        <v>43884</v>
      </c>
      <c r="K11" s="10">
        <f t="shared" si="2"/>
        <v>43891</v>
      </c>
      <c r="L11" s="10">
        <f t="shared" si="2"/>
        <v>43898</v>
      </c>
      <c r="M11" s="10">
        <f t="shared" si="2"/>
        <v>43905</v>
      </c>
    </row>
    <row r="12" spans="1:15" x14ac:dyDescent="0.2">
      <c r="A12">
        <f>A2</f>
        <v>10009</v>
      </c>
      <c r="B12" s="13">
        <f>'Bag demand'!B4*0.15</f>
        <v>0</v>
      </c>
      <c r="C12" s="13">
        <f>'Bag demand'!C4*0.15</f>
        <v>0</v>
      </c>
      <c r="D12" s="13">
        <f>'Bag demand'!D4*0.15</f>
        <v>0</v>
      </c>
      <c r="E12" s="13">
        <f>'Bag demand'!E4*0.15</f>
        <v>0</v>
      </c>
      <c r="F12" s="13">
        <f>'Bag demand'!F4*0.15</f>
        <v>2277.7863581209908</v>
      </c>
      <c r="G12" s="13">
        <f>'Bag demand'!G4*0.15</f>
        <v>0</v>
      </c>
      <c r="H12" s="13">
        <f>'Bag demand'!H4*0.15</f>
        <v>0</v>
      </c>
      <c r="I12" s="13">
        <f>'Bag demand'!I4*0.15</f>
        <v>0</v>
      </c>
      <c r="J12" s="13">
        <f>'Bag demand'!J4*0.15</f>
        <v>0</v>
      </c>
      <c r="K12" s="13">
        <f>'Bag demand'!K4*0.15</f>
        <v>0</v>
      </c>
      <c r="L12" s="13">
        <f>'Bag demand'!L4*0.15</f>
        <v>0</v>
      </c>
      <c r="M12" s="13">
        <f>'Bag demand'!M4*0.15</f>
        <v>0</v>
      </c>
    </row>
    <row r="13" spans="1:15" x14ac:dyDescent="0.2">
      <c r="A13">
        <f>A3</f>
        <v>10010</v>
      </c>
      <c r="B13" s="13">
        <f>'Bag demand'!B5*0.15</f>
        <v>0</v>
      </c>
      <c r="C13" s="13">
        <f>'Bag demand'!C5*0.15</f>
        <v>2173.3324848870507</v>
      </c>
      <c r="D13" s="13">
        <f>'Bag demand'!D5*0.15</f>
        <v>0</v>
      </c>
      <c r="E13" s="13">
        <f>'Bag demand'!E5*0.15</f>
        <v>0</v>
      </c>
      <c r="F13" s="13">
        <f>'Bag demand'!F5*0.15</f>
        <v>0</v>
      </c>
      <c r="G13" s="13">
        <f>'Bag demand'!G5*0.15</f>
        <v>3259.998727330576</v>
      </c>
      <c r="H13" s="13">
        <f>'Bag demand'!H5*0.15</f>
        <v>0</v>
      </c>
      <c r="I13" s="13">
        <f>'Bag demand'!I5*0.15</f>
        <v>0</v>
      </c>
      <c r="J13" s="13">
        <f>'Bag demand'!J5*0.15</f>
        <v>0</v>
      </c>
      <c r="K13" s="13">
        <f>'Bag demand'!K5*0.15</f>
        <v>0</v>
      </c>
      <c r="L13" s="13">
        <f>'Bag demand'!L5*0.15</f>
        <v>0</v>
      </c>
      <c r="M13" s="13">
        <f>'Bag demand'!M5*0.15</f>
        <v>3259.998727330576</v>
      </c>
    </row>
    <row r="15" spans="1:15" x14ac:dyDescent="0.2">
      <c r="A15" s="5" t="s">
        <v>20</v>
      </c>
    </row>
    <row r="16" spans="1:15" x14ac:dyDescent="0.2">
      <c r="A16" s="5" t="s">
        <v>3</v>
      </c>
      <c r="B16" s="10">
        <f t="shared" ref="B16:M16" si="3">B11</f>
        <v>43828</v>
      </c>
      <c r="C16" s="10">
        <f t="shared" si="3"/>
        <v>43835</v>
      </c>
      <c r="D16" s="10">
        <f t="shared" si="3"/>
        <v>43842</v>
      </c>
      <c r="E16" s="10">
        <f t="shared" si="3"/>
        <v>43849</v>
      </c>
      <c r="F16" s="10">
        <f t="shared" si="3"/>
        <v>43856</v>
      </c>
      <c r="G16" s="10">
        <f t="shared" si="3"/>
        <v>43863</v>
      </c>
      <c r="H16" s="10">
        <f t="shared" si="3"/>
        <v>43870</v>
      </c>
      <c r="I16" s="10">
        <f t="shared" si="3"/>
        <v>43877</v>
      </c>
      <c r="J16" s="10">
        <f t="shared" si="3"/>
        <v>43884</v>
      </c>
      <c r="K16" s="10">
        <f t="shared" si="3"/>
        <v>43891</v>
      </c>
      <c r="L16" s="10">
        <f t="shared" si="3"/>
        <v>43898</v>
      </c>
      <c r="M16" s="10">
        <f t="shared" si="3"/>
        <v>43905</v>
      </c>
    </row>
    <row r="17" spans="1:13" x14ac:dyDescent="0.2">
      <c r="A17">
        <f>A12</f>
        <v>10009</v>
      </c>
      <c r="B17" s="23" t="str">
        <f>IF(B2+0.001&lt;B12,"yes","")</f>
        <v/>
      </c>
      <c r="C17" s="23" t="str">
        <f t="shared" ref="C17:M17" si="4">IF(C2+0.001&lt;C12,"yes","")</f>
        <v/>
      </c>
      <c r="D17" s="23" t="str">
        <f t="shared" si="4"/>
        <v/>
      </c>
      <c r="E17" s="23" t="str">
        <f t="shared" si="4"/>
        <v/>
      </c>
      <c r="F17" s="23" t="str">
        <f t="shared" si="4"/>
        <v>yes</v>
      </c>
      <c r="G17" s="23" t="str">
        <f t="shared" si="4"/>
        <v>yes</v>
      </c>
      <c r="H17" s="23" t="str">
        <f t="shared" si="4"/>
        <v>yes</v>
      </c>
      <c r="I17" s="23" t="str">
        <f t="shared" si="4"/>
        <v>yes</v>
      </c>
      <c r="J17" s="23" t="str">
        <f t="shared" si="4"/>
        <v>yes</v>
      </c>
      <c r="K17" s="23" t="str">
        <f t="shared" si="4"/>
        <v>yes</v>
      </c>
      <c r="L17" s="23" t="str">
        <f t="shared" si="4"/>
        <v>yes</v>
      </c>
      <c r="M17" s="23" t="str">
        <f t="shared" si="4"/>
        <v>yes</v>
      </c>
    </row>
    <row r="18" spans="1:13" x14ac:dyDescent="0.2">
      <c r="A18">
        <f>A13</f>
        <v>10010</v>
      </c>
      <c r="B18" s="23" t="str">
        <f>IF(B3+0.001&lt;B13,"yes","")</f>
        <v/>
      </c>
      <c r="C18" s="23" t="str">
        <f t="shared" ref="C18:M18" si="5">IF(C3+0.001&lt;C13,"yes","")</f>
        <v>yes</v>
      </c>
      <c r="D18" s="23" t="str">
        <f t="shared" si="5"/>
        <v>yes</v>
      </c>
      <c r="E18" s="23" t="str">
        <f t="shared" si="5"/>
        <v>yes</v>
      </c>
      <c r="F18" s="23" t="str">
        <f t="shared" si="5"/>
        <v>yes</v>
      </c>
      <c r="G18" s="23" t="str">
        <f t="shared" si="5"/>
        <v>yes</v>
      </c>
      <c r="H18" s="23" t="str">
        <f t="shared" si="5"/>
        <v>yes</v>
      </c>
      <c r="I18" s="23" t="str">
        <f t="shared" si="5"/>
        <v>yes</v>
      </c>
      <c r="J18" s="23" t="str">
        <f t="shared" si="5"/>
        <v>yes</v>
      </c>
      <c r="K18" s="23" t="str">
        <f t="shared" si="5"/>
        <v>yes</v>
      </c>
      <c r="L18" s="23" t="str">
        <f t="shared" si="5"/>
        <v>yes</v>
      </c>
      <c r="M18" s="23" t="str">
        <f t="shared" si="5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 Mapping and Pricing</vt:lpstr>
      <vt:lpstr>Production forecast</vt:lpstr>
      <vt:lpstr>Bag demand</vt:lpstr>
      <vt:lpstr>Order amounts</vt:lpstr>
      <vt:lpstr>Cost of orders</vt:lpstr>
      <vt:lpstr>Shipments from supplier to WH</vt:lpstr>
      <vt:lpstr>Inventory at supplier</vt:lpstr>
      <vt:lpstr>Inventory in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Klingensmith</dc:creator>
  <cp:lastModifiedBy>Microsoft Office User</cp:lastModifiedBy>
  <dcterms:created xsi:type="dcterms:W3CDTF">2019-11-12T12:43:12Z</dcterms:created>
  <dcterms:modified xsi:type="dcterms:W3CDTF">2022-04-05T20:17:19Z</dcterms:modified>
</cp:coreProperties>
</file>