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ne\PycharmProjects\ISE522_OPTIMIZATION_Modeling\_HW5\"/>
    </mc:Choice>
  </mc:AlternateContent>
  <xr:revisionPtr revIDLastSave="0" documentId="13_ncr:1_{4EB272BD-6F16-4C5E-B174-D2D2B5C3528C}" xr6:coauthVersionLast="47" xr6:coauthVersionMax="47" xr10:uidLastSave="{00000000-0000-0000-0000-000000000000}"/>
  <bookViews>
    <workbookView xWindow="-108" yWindow="-108" windowWidth="23256" windowHeight="12576" xr2:uid="{39F69867-8E99-45A8-9D9D-25B5D206B5A3}"/>
  </bookViews>
  <sheets>
    <sheet name="HW_5_P1_SanityCheck" sheetId="4" r:id="rId1"/>
    <sheet name="Mockeup-backup (2)" sheetId="3" r:id="rId2"/>
    <sheet name="Mockeup-back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4" l="1"/>
  <c r="F10" i="4"/>
  <c r="E10" i="4"/>
  <c r="H10" i="4" s="1"/>
  <c r="I10" i="4" s="1"/>
  <c r="C10" i="4"/>
  <c r="F9" i="4"/>
  <c r="C9" i="4"/>
  <c r="E9" i="4" s="1"/>
  <c r="G8" i="4"/>
  <c r="F8" i="4"/>
  <c r="C8" i="4"/>
  <c r="E8" i="4" s="1"/>
  <c r="H8" i="4" s="1"/>
  <c r="I8" i="4" s="1"/>
  <c r="F7" i="4"/>
  <c r="C7" i="4"/>
  <c r="E7" i="4" s="1"/>
  <c r="H7" i="4" s="1"/>
  <c r="I7" i="4" s="1"/>
  <c r="G6" i="4"/>
  <c r="F6" i="4"/>
  <c r="C6" i="4"/>
  <c r="E6" i="4" s="1"/>
  <c r="H6" i="4" s="1"/>
  <c r="I6" i="4" s="1"/>
  <c r="G5" i="4"/>
  <c r="F5" i="4"/>
  <c r="C5" i="4"/>
  <c r="E5" i="4" s="1"/>
  <c r="H5" i="4" s="1"/>
  <c r="I5" i="4" s="1"/>
  <c r="F4" i="4"/>
  <c r="C4" i="4"/>
  <c r="E4" i="4" s="1"/>
  <c r="H4" i="4" s="1"/>
  <c r="I4" i="4" s="1"/>
  <c r="F3" i="4"/>
  <c r="E3" i="4"/>
  <c r="C3" i="4"/>
  <c r="E2" i="4"/>
  <c r="H2" i="4" s="1"/>
  <c r="C2" i="4"/>
  <c r="G17" i="3"/>
  <c r="F10" i="3"/>
  <c r="C10" i="3"/>
  <c r="E10" i="3" s="1"/>
  <c r="H10" i="3" s="1"/>
  <c r="I10" i="3" s="1"/>
  <c r="F9" i="3"/>
  <c r="C9" i="3"/>
  <c r="E9" i="3" s="1"/>
  <c r="G8" i="3"/>
  <c r="F8" i="3"/>
  <c r="C8" i="3"/>
  <c r="E8" i="3" s="1"/>
  <c r="H8" i="3" s="1"/>
  <c r="I8" i="3" s="1"/>
  <c r="F7" i="3"/>
  <c r="C7" i="3"/>
  <c r="E7" i="3" s="1"/>
  <c r="H7" i="3" s="1"/>
  <c r="I7" i="3" s="1"/>
  <c r="G6" i="3"/>
  <c r="F6" i="3"/>
  <c r="C6" i="3"/>
  <c r="E6" i="3" s="1"/>
  <c r="H6" i="3" s="1"/>
  <c r="I6" i="3" s="1"/>
  <c r="G5" i="3"/>
  <c r="F5" i="3"/>
  <c r="C5" i="3"/>
  <c r="E5" i="3" s="1"/>
  <c r="H5" i="3" s="1"/>
  <c r="I5" i="3" s="1"/>
  <c r="F4" i="3"/>
  <c r="C4" i="3"/>
  <c r="E4" i="3" s="1"/>
  <c r="H4" i="3" s="1"/>
  <c r="I4" i="3" s="1"/>
  <c r="D3" i="3"/>
  <c r="F3" i="3" s="1"/>
  <c r="C3" i="3"/>
  <c r="D2" i="3"/>
  <c r="F2" i="3" s="1"/>
  <c r="C2" i="3"/>
  <c r="H3" i="2"/>
  <c r="H2" i="2"/>
  <c r="D2" i="2"/>
  <c r="D3" i="2"/>
  <c r="F2" i="2"/>
  <c r="H9" i="2"/>
  <c r="H8" i="2"/>
  <c r="B15" i="2"/>
  <c r="F10" i="2"/>
  <c r="F9" i="2"/>
  <c r="F8" i="2"/>
  <c r="F4" i="2"/>
  <c r="F3" i="2"/>
  <c r="F7" i="2"/>
  <c r="F6" i="2"/>
  <c r="F5" i="2"/>
  <c r="G6" i="2"/>
  <c r="G5" i="2"/>
  <c r="G8" i="2"/>
  <c r="G17" i="2"/>
  <c r="C10" i="2"/>
  <c r="E10" i="2" s="1"/>
  <c r="H10" i="2" s="1"/>
  <c r="I10" i="2" s="1"/>
  <c r="C9" i="2"/>
  <c r="E9" i="2" s="1"/>
  <c r="G9" i="2" s="1"/>
  <c r="C7" i="2"/>
  <c r="E7" i="2" s="1"/>
  <c r="C8" i="2"/>
  <c r="E8" i="2" s="1"/>
  <c r="C5" i="2"/>
  <c r="E5" i="2" s="1"/>
  <c r="H5" i="2" s="1"/>
  <c r="C6" i="2"/>
  <c r="E6" i="2" s="1"/>
  <c r="C4" i="2"/>
  <c r="E4" i="2" s="1"/>
  <c r="H4" i="2" s="1"/>
  <c r="C3" i="2"/>
  <c r="E3" i="2" s="1"/>
  <c r="G3" i="2" s="1"/>
  <c r="C2" i="2"/>
  <c r="G9" i="4" l="1"/>
  <c r="H9" i="4"/>
  <c r="I9" i="4" s="1"/>
  <c r="B16" i="4" s="1"/>
  <c r="H3" i="4"/>
  <c r="B15" i="4"/>
  <c r="F2" i="4"/>
  <c r="I2" i="4" s="1"/>
  <c r="H9" i="3"/>
  <c r="I9" i="3" s="1"/>
  <c r="B16" i="3" s="1"/>
  <c r="G9" i="3"/>
  <c r="B15" i="3"/>
  <c r="E3" i="3"/>
  <c r="E2" i="3"/>
  <c r="H2" i="3" s="1"/>
  <c r="I2" i="3" s="1"/>
  <c r="E2" i="2"/>
  <c r="I8" i="2"/>
  <c r="H7" i="2"/>
  <c r="H6" i="2"/>
  <c r="I5" i="2"/>
  <c r="I7" i="2"/>
  <c r="I6" i="2"/>
  <c r="I3" i="4" l="1"/>
  <c r="B14" i="4" s="1"/>
  <c r="B17" i="4" s="1"/>
  <c r="H3" i="3"/>
  <c r="G3" i="3"/>
  <c r="I4" i="2"/>
  <c r="I2" i="2"/>
  <c r="I3" i="3" l="1"/>
  <c r="B14" i="3" s="1"/>
  <c r="B17" i="3" s="1"/>
  <c r="I3" i="2"/>
  <c r="B14" i="2" s="1"/>
  <c r="I9" i="2"/>
  <c r="B16" i="2" s="1"/>
  <c r="B17" i="2" l="1"/>
</calcChain>
</file>

<file path=xl/sharedStrings.xml><?xml version="1.0" encoding="utf-8"?>
<sst xmlns="http://schemas.openxmlformats.org/spreadsheetml/2006/main" count="72" uniqueCount="18">
  <si>
    <t>wheat</t>
  </si>
  <si>
    <t>corn</t>
  </si>
  <si>
    <t>sb</t>
  </si>
  <si>
    <t>Above Average</t>
  </si>
  <si>
    <t>Average</t>
  </si>
  <si>
    <t>Below Average</t>
  </si>
  <si>
    <t>Planting Cost</t>
  </si>
  <si>
    <t>Purchaseing Cost</t>
  </si>
  <si>
    <t>Selling Profits</t>
  </si>
  <si>
    <t>Amount(x)</t>
  </si>
  <si>
    <t>Obj - AVG</t>
  </si>
  <si>
    <t>Obj - A-AVG</t>
  </si>
  <si>
    <t>Obj - B-AVG</t>
  </si>
  <si>
    <t>Obj-Hedged</t>
  </si>
  <si>
    <t>Gross</t>
  </si>
  <si>
    <t>MIN</t>
  </si>
  <si>
    <t>Yield Rate</t>
  </si>
  <si>
    <t>Acreage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</si>
</sst>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B8D7-7739-4270-8790-D6F9FD32B960}">
  <dimension ref="A1:M17"/>
  <sheetViews>
    <sheetView tabSelected="1" workbookViewId="0">
      <selection activeCell="G3" sqref="G3"/>
    </sheetView>
  </sheetViews>
  <sheetFormatPr defaultRowHeight="14.4" x14ac:dyDescent="0.3"/>
  <cols>
    <col min="1" max="1" width="13.21875" bestFit="1" customWidth="1"/>
    <col min="6" max="6" width="11.5546875" bestFit="1" customWidth="1"/>
    <col min="7" max="7" width="14.88671875" bestFit="1" customWidth="1"/>
    <col min="8" max="8" width="11.88671875" bestFit="1" customWidth="1"/>
  </cols>
  <sheetData>
    <row r="1" spans="1:13" ht="15" thickBot="1" x14ac:dyDescent="0.35">
      <c r="C1" t="s">
        <v>16</v>
      </c>
      <c r="D1" t="s">
        <v>17</v>
      </c>
      <c r="E1" t="s">
        <v>9</v>
      </c>
      <c r="F1" t="s">
        <v>6</v>
      </c>
      <c r="G1" t="s">
        <v>7</v>
      </c>
      <c r="H1" t="s">
        <v>8</v>
      </c>
      <c r="I1" t="s">
        <v>14</v>
      </c>
    </row>
    <row r="2" spans="1:13" x14ac:dyDescent="0.3">
      <c r="A2" s="13" t="s">
        <v>3</v>
      </c>
      <c r="B2" s="1" t="s">
        <v>0</v>
      </c>
      <c r="C2" s="2">
        <f>2.5*(1+0.2)</f>
        <v>3</v>
      </c>
      <c r="D2" s="2">
        <v>120</v>
      </c>
      <c r="E2" s="2">
        <f>D2*C2</f>
        <v>360</v>
      </c>
      <c r="F2" s="2">
        <f>150*D2</f>
        <v>18000</v>
      </c>
      <c r="G2" s="5">
        <v>0</v>
      </c>
      <c r="H2" s="3">
        <f>170*(E2-M5)</f>
        <v>27200</v>
      </c>
      <c r="I2" s="10">
        <f>H2-F2-G2</f>
        <v>9200</v>
      </c>
    </row>
    <row r="3" spans="1:13" x14ac:dyDescent="0.3">
      <c r="A3" s="14"/>
      <c r="B3" s="4" t="s">
        <v>1</v>
      </c>
      <c r="C3" s="5">
        <f>3*(1+0.2)</f>
        <v>3.5999999999999996</v>
      </c>
      <c r="D3" s="5">
        <v>80</v>
      </c>
      <c r="E3" s="5">
        <f t="shared" ref="E3:E10" si="0">D3*C3</f>
        <v>288</v>
      </c>
      <c r="F3" s="5">
        <f>230*D3</f>
        <v>18400</v>
      </c>
      <c r="G3" s="5">
        <v>0</v>
      </c>
      <c r="H3" s="6">
        <f>150*(E3-M6)</f>
        <v>7200</v>
      </c>
      <c r="I3" s="11">
        <f t="shared" ref="I3:I10" si="1">H3-F3-G3</f>
        <v>-11200</v>
      </c>
    </row>
    <row r="4" spans="1:13" ht="15" thickBot="1" x14ac:dyDescent="0.35">
      <c r="A4" s="15"/>
      <c r="B4" s="4" t="s">
        <v>2</v>
      </c>
      <c r="C4" s="5">
        <f>20*(1+0.2)</f>
        <v>24</v>
      </c>
      <c r="D4" s="5">
        <v>300</v>
      </c>
      <c r="E4" s="5">
        <f t="shared" si="0"/>
        <v>7200</v>
      </c>
      <c r="F4" s="5">
        <f>260*D4</f>
        <v>78000</v>
      </c>
      <c r="G4" s="5">
        <v>0</v>
      </c>
      <c r="H4" s="6">
        <f>36*(6000)+10*(E4-6000)</f>
        <v>228000</v>
      </c>
      <c r="I4" s="12">
        <f t="shared" si="1"/>
        <v>150000</v>
      </c>
      <c r="M4" t="s">
        <v>15</v>
      </c>
    </row>
    <row r="5" spans="1:13" x14ac:dyDescent="0.3">
      <c r="A5" s="13" t="s">
        <v>4</v>
      </c>
      <c r="B5" s="1" t="s">
        <v>0</v>
      </c>
      <c r="C5" s="2">
        <f>2.5*(1+0)</f>
        <v>2.5</v>
      </c>
      <c r="D5" s="2">
        <v>120</v>
      </c>
      <c r="E5" s="2">
        <f>D5*C5</f>
        <v>300</v>
      </c>
      <c r="F5" s="2">
        <f>150*D5</f>
        <v>18000</v>
      </c>
      <c r="G5" s="2">
        <f>238*0</f>
        <v>0</v>
      </c>
      <c r="H5" s="3">
        <f>170*(E5-M5)</f>
        <v>17000</v>
      </c>
      <c r="I5" s="10">
        <f>H5-F5-G5</f>
        <v>-1000</v>
      </c>
      <c r="M5">
        <v>200</v>
      </c>
    </row>
    <row r="6" spans="1:13" x14ac:dyDescent="0.3">
      <c r="A6" s="14"/>
      <c r="B6" s="4" t="s">
        <v>1</v>
      </c>
      <c r="C6" s="5">
        <f>3*(1+0)</f>
        <v>3</v>
      </c>
      <c r="D6" s="5">
        <v>80</v>
      </c>
      <c r="E6" s="5">
        <f t="shared" si="0"/>
        <v>240</v>
      </c>
      <c r="F6" s="5">
        <f>230*D6</f>
        <v>18400</v>
      </c>
      <c r="G6" s="5">
        <f>210*0</f>
        <v>0</v>
      </c>
      <c r="H6" s="6">
        <f>150*(E6-M6)</f>
        <v>0</v>
      </c>
      <c r="I6" s="11">
        <f t="shared" ref="I6:I7" si="2">H6-F6-G6</f>
        <v>-18400</v>
      </c>
      <c r="M6">
        <v>240</v>
      </c>
    </row>
    <row r="7" spans="1:13" ht="15" thickBot="1" x14ac:dyDescent="0.35">
      <c r="A7" s="15"/>
      <c r="B7" s="4" t="s">
        <v>2</v>
      </c>
      <c r="C7" s="5">
        <f>20*(1+0)</f>
        <v>20</v>
      </c>
      <c r="D7" s="5">
        <v>300</v>
      </c>
      <c r="E7" s="5">
        <f t="shared" si="0"/>
        <v>6000</v>
      </c>
      <c r="F7" s="5">
        <f>260*D7</f>
        <v>78000</v>
      </c>
      <c r="G7" s="5">
        <v>0</v>
      </c>
      <c r="H7" s="6">
        <f>36*(E7-M7)</f>
        <v>216000</v>
      </c>
      <c r="I7" s="12">
        <f t="shared" si="2"/>
        <v>138000</v>
      </c>
      <c r="M7">
        <v>0</v>
      </c>
    </row>
    <row r="8" spans="1:13" x14ac:dyDescent="0.3">
      <c r="A8" s="13" t="s">
        <v>5</v>
      </c>
      <c r="B8" s="1" t="s">
        <v>0</v>
      </c>
      <c r="C8" s="2">
        <f>2.5*(1-0.2)</f>
        <v>2</v>
      </c>
      <c r="D8" s="2">
        <v>120</v>
      </c>
      <c r="E8" s="2">
        <f>D8*C8</f>
        <v>240</v>
      </c>
      <c r="F8" s="2">
        <f>150*D8</f>
        <v>18000</v>
      </c>
      <c r="G8" s="2">
        <f>238*0</f>
        <v>0</v>
      </c>
      <c r="H8" s="3">
        <f>170*(E8-M5)</f>
        <v>6800</v>
      </c>
      <c r="I8" s="10">
        <f t="shared" si="1"/>
        <v>-11200</v>
      </c>
    </row>
    <row r="9" spans="1:13" x14ac:dyDescent="0.3">
      <c r="A9" s="14"/>
      <c r="B9" s="4" t="s">
        <v>1</v>
      </c>
      <c r="C9" s="5">
        <f>3*(1-0.2)</f>
        <v>2.4000000000000004</v>
      </c>
      <c r="D9" s="5">
        <v>80</v>
      </c>
      <c r="E9" s="5">
        <f t="shared" si="0"/>
        <v>192.00000000000003</v>
      </c>
      <c r="F9" s="5">
        <f>230*D9</f>
        <v>18400</v>
      </c>
      <c r="G9" s="5">
        <f>210*ABS(M6-E9)</f>
        <v>10079.999999999995</v>
      </c>
      <c r="H9" s="6">
        <f>150*(E9-M6+ABS(E9-M6))</f>
        <v>0</v>
      </c>
      <c r="I9" s="11">
        <f t="shared" si="1"/>
        <v>-28479.999999999993</v>
      </c>
    </row>
    <row r="10" spans="1:13" ht="15" thickBot="1" x14ac:dyDescent="0.35">
      <c r="A10" s="15"/>
      <c r="B10" s="7" t="s">
        <v>2</v>
      </c>
      <c r="C10" s="8">
        <f>20*(1-0.2)</f>
        <v>16</v>
      </c>
      <c r="D10" s="5">
        <v>300</v>
      </c>
      <c r="E10" s="8">
        <f t="shared" si="0"/>
        <v>4800</v>
      </c>
      <c r="F10" s="8">
        <f>260*D10</f>
        <v>78000</v>
      </c>
      <c r="G10" s="8">
        <v>0</v>
      </c>
      <c r="H10" s="9">
        <f>36*(E10-M10)</f>
        <v>172800</v>
      </c>
      <c r="I10" s="12">
        <f t="shared" si="1"/>
        <v>94800</v>
      </c>
    </row>
    <row r="14" spans="1:13" x14ac:dyDescent="0.3">
      <c r="A14" t="s">
        <v>11</v>
      </c>
      <c r="B14" s="16">
        <f>SUM(I2:I4)</f>
        <v>148000</v>
      </c>
    </row>
    <row r="15" spans="1:13" x14ac:dyDescent="0.3">
      <c r="A15" t="s">
        <v>10</v>
      </c>
      <c r="B15">
        <f>SUM(I5:I7)</f>
        <v>118600</v>
      </c>
    </row>
    <row r="16" spans="1:13" x14ac:dyDescent="0.3">
      <c r="A16" t="s">
        <v>12</v>
      </c>
      <c r="B16">
        <f>SUM(I8:I10)</f>
        <v>55120.000000000007</v>
      </c>
    </row>
    <row r="17" spans="1:7" x14ac:dyDescent="0.3">
      <c r="A17" t="s">
        <v>13</v>
      </c>
      <c r="B17">
        <f>G17*(B16+B15+B14)</f>
        <v>107240</v>
      </c>
      <c r="G17">
        <f>1/3</f>
        <v>0.33333333333333331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F067-134F-4C5A-92B2-9B9B069D2913}">
  <dimension ref="A1:M17"/>
  <sheetViews>
    <sheetView workbookViewId="0">
      <selection activeCell="G26" sqref="G26"/>
    </sheetView>
  </sheetViews>
  <sheetFormatPr defaultRowHeight="14.4" x14ac:dyDescent="0.3"/>
  <cols>
    <col min="1" max="1" width="13.21875" bestFit="1" customWidth="1"/>
    <col min="6" max="6" width="11.5546875" bestFit="1" customWidth="1"/>
    <col min="7" max="7" width="14.88671875" bestFit="1" customWidth="1"/>
    <col min="8" max="8" width="11.88671875" bestFit="1" customWidth="1"/>
  </cols>
  <sheetData>
    <row r="1" spans="1:13" ht="15" thickBot="1" x14ac:dyDescent="0.35">
      <c r="C1" t="s">
        <v>16</v>
      </c>
      <c r="D1" t="s">
        <v>17</v>
      </c>
      <c r="E1" t="s">
        <v>9</v>
      </c>
      <c r="F1" t="s">
        <v>6</v>
      </c>
      <c r="G1" t="s">
        <v>7</v>
      </c>
      <c r="H1" t="s">
        <v>8</v>
      </c>
      <c r="I1" t="s">
        <v>14</v>
      </c>
    </row>
    <row r="2" spans="1:13" x14ac:dyDescent="0.3">
      <c r="A2" s="13" t="s">
        <v>3</v>
      </c>
      <c r="B2" s="1" t="s">
        <v>0</v>
      </c>
      <c r="C2" s="2">
        <f>2.5*(1+0.2)</f>
        <v>3</v>
      </c>
      <c r="D2" s="5">
        <f>183 +(1/3)</f>
        <v>183.33333333333334</v>
      </c>
      <c r="E2" s="2">
        <f>D2*C2</f>
        <v>550</v>
      </c>
      <c r="F2" s="2">
        <f>150*D2</f>
        <v>27500</v>
      </c>
      <c r="G2" s="5">
        <v>0</v>
      </c>
      <c r="H2" s="3">
        <f>170*(E2-M5)</f>
        <v>59500</v>
      </c>
      <c r="I2" s="10">
        <f>H2-F2-G2</f>
        <v>32000</v>
      </c>
    </row>
    <row r="3" spans="1:13" x14ac:dyDescent="0.3">
      <c r="A3" s="14"/>
      <c r="B3" s="4" t="s">
        <v>1</v>
      </c>
      <c r="C3" s="5">
        <f>3*(1+0.2)</f>
        <v>3.5999999999999996</v>
      </c>
      <c r="D3" s="5">
        <f>(66)+(2/3)</f>
        <v>66.666666666666671</v>
      </c>
      <c r="E3" s="5">
        <f t="shared" ref="E3:E10" si="0">D3*C3</f>
        <v>240</v>
      </c>
      <c r="F3" s="5">
        <f>230*D3</f>
        <v>15333.333333333334</v>
      </c>
      <c r="G3" s="5">
        <f>210*ABS(M6-E3)</f>
        <v>0</v>
      </c>
      <c r="H3" s="6">
        <f>150*(E3-M6)</f>
        <v>0</v>
      </c>
      <c r="I3" s="11">
        <f t="shared" ref="I3:I10" si="1">H3-F3-G3</f>
        <v>-15333.333333333334</v>
      </c>
    </row>
    <row r="4" spans="1:13" ht="15" thickBot="1" x14ac:dyDescent="0.35">
      <c r="A4" s="15"/>
      <c r="B4" s="4" t="s">
        <v>2</v>
      </c>
      <c r="C4" s="5">
        <f>20*(1+0.2)</f>
        <v>24</v>
      </c>
      <c r="D4" s="5">
        <v>250</v>
      </c>
      <c r="E4" s="5">
        <f t="shared" si="0"/>
        <v>6000</v>
      </c>
      <c r="F4" s="5">
        <f>260*D4</f>
        <v>65000</v>
      </c>
      <c r="G4" s="5">
        <v>0</v>
      </c>
      <c r="H4" s="6">
        <f>36*(6000)+10*(E4-6000)</f>
        <v>216000</v>
      </c>
      <c r="I4" s="12">
        <f t="shared" si="1"/>
        <v>151000</v>
      </c>
      <c r="M4" t="s">
        <v>15</v>
      </c>
    </row>
    <row r="5" spans="1:13" x14ac:dyDescent="0.3">
      <c r="A5" s="13" t="s">
        <v>4</v>
      </c>
      <c r="B5" s="1" t="s">
        <v>0</v>
      </c>
      <c r="C5" s="2">
        <f>2.5*(1+0)</f>
        <v>2.5</v>
      </c>
      <c r="D5" s="2">
        <v>120</v>
      </c>
      <c r="E5" s="2">
        <f>D5*C5</f>
        <v>300</v>
      </c>
      <c r="F5" s="2">
        <f>150*D5</f>
        <v>18000</v>
      </c>
      <c r="G5" s="2">
        <f>238*0</f>
        <v>0</v>
      </c>
      <c r="H5" s="3">
        <f>170*(E5-M5)</f>
        <v>17000</v>
      </c>
      <c r="I5" s="10">
        <f>H5-F5-G5</f>
        <v>-1000</v>
      </c>
      <c r="M5">
        <v>200</v>
      </c>
    </row>
    <row r="6" spans="1:13" x14ac:dyDescent="0.3">
      <c r="A6" s="14"/>
      <c r="B6" s="4" t="s">
        <v>1</v>
      </c>
      <c r="C6" s="5">
        <f>3*(1+0)</f>
        <v>3</v>
      </c>
      <c r="D6" s="5">
        <v>80</v>
      </c>
      <c r="E6" s="5">
        <f t="shared" si="0"/>
        <v>240</v>
      </c>
      <c r="F6" s="5">
        <f>230*D6</f>
        <v>18400</v>
      </c>
      <c r="G6" s="5">
        <f>210*0</f>
        <v>0</v>
      </c>
      <c r="H6" s="6">
        <f>150*(E6-M6)</f>
        <v>0</v>
      </c>
      <c r="I6" s="11">
        <f t="shared" ref="I6:I7" si="2">H6-F6-G6</f>
        <v>-18400</v>
      </c>
      <c r="M6">
        <v>240</v>
      </c>
    </row>
    <row r="7" spans="1:13" ht="15" thickBot="1" x14ac:dyDescent="0.35">
      <c r="A7" s="15"/>
      <c r="B7" s="4" t="s">
        <v>2</v>
      </c>
      <c r="C7" s="5">
        <f>20*(1+0)</f>
        <v>20</v>
      </c>
      <c r="D7" s="5">
        <v>300</v>
      </c>
      <c r="E7" s="5">
        <f t="shared" si="0"/>
        <v>6000</v>
      </c>
      <c r="F7" s="5">
        <f>260*D7</f>
        <v>78000</v>
      </c>
      <c r="G7" s="5">
        <v>0</v>
      </c>
      <c r="H7" s="6">
        <f>36*(E7-M7)</f>
        <v>216000</v>
      </c>
      <c r="I7" s="12">
        <f t="shared" si="2"/>
        <v>138000</v>
      </c>
      <c r="M7">
        <v>0</v>
      </c>
    </row>
    <row r="8" spans="1:13" x14ac:dyDescent="0.3">
      <c r="A8" s="13" t="s">
        <v>5</v>
      </c>
      <c r="B8" s="1" t="s">
        <v>0</v>
      </c>
      <c r="C8" s="2">
        <f>2.5*(1-0.2)</f>
        <v>2</v>
      </c>
      <c r="D8" s="2">
        <v>100</v>
      </c>
      <c r="E8" s="2">
        <f>D8*C8</f>
        <v>200</v>
      </c>
      <c r="F8" s="2">
        <f>150*D8</f>
        <v>15000</v>
      </c>
      <c r="G8" s="2">
        <f>238*0</f>
        <v>0</v>
      </c>
      <c r="H8" s="3">
        <f>170*(E8-M5)</f>
        <v>0</v>
      </c>
      <c r="I8" s="10">
        <f t="shared" si="1"/>
        <v>-15000</v>
      </c>
    </row>
    <row r="9" spans="1:13" x14ac:dyDescent="0.3">
      <c r="A9" s="14"/>
      <c r="B9" s="4" t="s">
        <v>1</v>
      </c>
      <c r="C9" s="5">
        <f>3*(1-0.2)</f>
        <v>2.4000000000000004</v>
      </c>
      <c r="D9" s="5">
        <v>25</v>
      </c>
      <c r="E9" s="5">
        <f t="shared" si="0"/>
        <v>60.000000000000007</v>
      </c>
      <c r="F9" s="5">
        <f>230*D9</f>
        <v>5750</v>
      </c>
      <c r="G9" s="5">
        <f>210*ABS(M6-E9)</f>
        <v>37800</v>
      </c>
      <c r="H9" s="6">
        <f>150*(E9-M6+ABS(E9-M6))</f>
        <v>0</v>
      </c>
      <c r="I9" s="11">
        <f t="shared" si="1"/>
        <v>-43550</v>
      </c>
    </row>
    <row r="10" spans="1:13" ht="15" thickBot="1" x14ac:dyDescent="0.35">
      <c r="A10" s="15"/>
      <c r="B10" s="7" t="s">
        <v>2</v>
      </c>
      <c r="C10" s="8">
        <f>20*(1-0.2)</f>
        <v>16</v>
      </c>
      <c r="D10" s="8">
        <v>375</v>
      </c>
      <c r="E10" s="8">
        <f t="shared" si="0"/>
        <v>6000</v>
      </c>
      <c r="F10" s="8">
        <f>260*D10</f>
        <v>97500</v>
      </c>
      <c r="G10" s="8">
        <v>0</v>
      </c>
      <c r="H10" s="9">
        <f>36*(E10-M10)</f>
        <v>216000</v>
      </c>
      <c r="I10" s="12">
        <f t="shared" si="1"/>
        <v>118500</v>
      </c>
    </row>
    <row r="14" spans="1:13" x14ac:dyDescent="0.3">
      <c r="A14" t="s">
        <v>11</v>
      </c>
      <c r="B14" s="16">
        <f>SUM(I2:I4)</f>
        <v>167666.66666666666</v>
      </c>
    </row>
    <row r="15" spans="1:13" x14ac:dyDescent="0.3">
      <c r="A15" t="s">
        <v>10</v>
      </c>
      <c r="B15">
        <f>SUM(I5:I7)</f>
        <v>118600</v>
      </c>
    </row>
    <row r="16" spans="1:13" x14ac:dyDescent="0.3">
      <c r="A16" t="s">
        <v>12</v>
      </c>
      <c r="B16">
        <f>SUM(I8:I10)</f>
        <v>59950</v>
      </c>
    </row>
    <row r="17" spans="1:7" x14ac:dyDescent="0.3">
      <c r="A17" t="s">
        <v>13</v>
      </c>
      <c r="B17">
        <f>G17*(B16+B15+B14)</f>
        <v>115405.55555555553</v>
      </c>
      <c r="G17">
        <f>1/3</f>
        <v>0.33333333333333331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5A36-75B9-40EE-8B5F-11B0E2030EF0}">
  <dimension ref="A1:M17"/>
  <sheetViews>
    <sheetView workbookViewId="0">
      <selection activeCell="G26" sqref="G26"/>
    </sheetView>
  </sheetViews>
  <sheetFormatPr defaultRowHeight="14.4" x14ac:dyDescent="0.3"/>
  <cols>
    <col min="1" max="1" width="13.21875" bestFit="1" customWidth="1"/>
    <col min="6" max="6" width="11.5546875" bestFit="1" customWidth="1"/>
    <col min="7" max="7" width="14.88671875" bestFit="1" customWidth="1"/>
    <col min="8" max="8" width="11.88671875" bestFit="1" customWidth="1"/>
  </cols>
  <sheetData>
    <row r="1" spans="1:13" ht="15" thickBot="1" x14ac:dyDescent="0.35">
      <c r="C1" t="s">
        <v>16</v>
      </c>
      <c r="D1" t="s">
        <v>17</v>
      </c>
      <c r="E1" t="s">
        <v>9</v>
      </c>
      <c r="F1" t="s">
        <v>6</v>
      </c>
      <c r="G1" t="s">
        <v>7</v>
      </c>
      <c r="H1" t="s">
        <v>8</v>
      </c>
      <c r="I1" t="s">
        <v>14</v>
      </c>
    </row>
    <row r="2" spans="1:13" x14ac:dyDescent="0.3">
      <c r="A2" s="13" t="s">
        <v>3</v>
      </c>
      <c r="B2" s="1" t="s">
        <v>0</v>
      </c>
      <c r="C2" s="2">
        <f>2.5*(1+0.2)</f>
        <v>3</v>
      </c>
      <c r="D2" s="5">
        <f>183 +(1/3)</f>
        <v>183.33333333333334</v>
      </c>
      <c r="E2" s="2">
        <f>D2*C2</f>
        <v>550</v>
      </c>
      <c r="F2" s="2">
        <f>150*D2</f>
        <v>27500</v>
      </c>
      <c r="G2" s="5">
        <v>0</v>
      </c>
      <c r="H2" s="3">
        <f>170*(E2-M5)</f>
        <v>59500</v>
      </c>
      <c r="I2" s="10">
        <f>H2-F2-G2</f>
        <v>32000</v>
      </c>
    </row>
    <row r="3" spans="1:13" x14ac:dyDescent="0.3">
      <c r="A3" s="14"/>
      <c r="B3" s="4" t="s">
        <v>1</v>
      </c>
      <c r="C3" s="5">
        <f>3*(1+0.2)</f>
        <v>3.5999999999999996</v>
      </c>
      <c r="D3" s="5">
        <f>(66)+(2/3)</f>
        <v>66.666666666666671</v>
      </c>
      <c r="E3" s="5">
        <f t="shared" ref="E3:E10" si="0">D3*C3</f>
        <v>240</v>
      </c>
      <c r="F3" s="5">
        <f>230*D3</f>
        <v>15333.333333333334</v>
      </c>
      <c r="G3" s="5">
        <f>210*ABS(M6-E3)</f>
        <v>0</v>
      </c>
      <c r="H3" s="6">
        <f>150*(E3-M6)</f>
        <v>0</v>
      </c>
      <c r="I3" s="11">
        <f t="shared" ref="I3:I10" si="1">H3-F3-G3</f>
        <v>-15333.333333333334</v>
      </c>
    </row>
    <row r="4" spans="1:13" ht="15" thickBot="1" x14ac:dyDescent="0.35">
      <c r="A4" s="15"/>
      <c r="B4" s="4" t="s">
        <v>2</v>
      </c>
      <c r="C4" s="5">
        <f>20*(1+0.2)</f>
        <v>24</v>
      </c>
      <c r="D4" s="5">
        <v>250</v>
      </c>
      <c r="E4" s="5">
        <f t="shared" si="0"/>
        <v>6000</v>
      </c>
      <c r="F4" s="5">
        <f>260*D4</f>
        <v>65000</v>
      </c>
      <c r="G4" s="5">
        <v>0</v>
      </c>
      <c r="H4" s="6">
        <f>36*(6000)+10*(E4-6000)</f>
        <v>216000</v>
      </c>
      <c r="I4" s="12">
        <f t="shared" si="1"/>
        <v>151000</v>
      </c>
      <c r="M4" t="s">
        <v>15</v>
      </c>
    </row>
    <row r="5" spans="1:13" x14ac:dyDescent="0.3">
      <c r="A5" s="13" t="s">
        <v>4</v>
      </c>
      <c r="B5" s="1" t="s">
        <v>0</v>
      </c>
      <c r="C5" s="2">
        <f>2.5*(1+0)</f>
        <v>2.5</v>
      </c>
      <c r="D5" s="2">
        <v>120</v>
      </c>
      <c r="E5" s="2">
        <f>D5*C5</f>
        <v>300</v>
      </c>
      <c r="F5" s="2">
        <f>150*D5</f>
        <v>18000</v>
      </c>
      <c r="G5" s="2">
        <f>238*0</f>
        <v>0</v>
      </c>
      <c r="H5" s="3">
        <f>170*(E5-M5)</f>
        <v>17000</v>
      </c>
      <c r="I5" s="10">
        <f>H5-F5-G5</f>
        <v>-1000</v>
      </c>
      <c r="M5">
        <v>200</v>
      </c>
    </row>
    <row r="6" spans="1:13" x14ac:dyDescent="0.3">
      <c r="A6" s="14"/>
      <c r="B6" s="4" t="s">
        <v>1</v>
      </c>
      <c r="C6" s="5">
        <f>3*(1+0)</f>
        <v>3</v>
      </c>
      <c r="D6" s="5">
        <v>80</v>
      </c>
      <c r="E6" s="5">
        <f t="shared" si="0"/>
        <v>240</v>
      </c>
      <c r="F6" s="5">
        <f>230*D6</f>
        <v>18400</v>
      </c>
      <c r="G6" s="5">
        <f>210*0</f>
        <v>0</v>
      </c>
      <c r="H6" s="6">
        <f>150*(E6-M6)</f>
        <v>0</v>
      </c>
      <c r="I6" s="11">
        <f t="shared" ref="I6:I7" si="2">H6-F6-G6</f>
        <v>-18400</v>
      </c>
      <c r="M6">
        <v>240</v>
      </c>
    </row>
    <row r="7" spans="1:13" ht="15" thickBot="1" x14ac:dyDescent="0.35">
      <c r="A7" s="15"/>
      <c r="B7" s="4" t="s">
        <v>2</v>
      </c>
      <c r="C7" s="5">
        <f>20*(1+0)</f>
        <v>20</v>
      </c>
      <c r="D7" s="5">
        <v>300</v>
      </c>
      <c r="E7" s="5">
        <f t="shared" si="0"/>
        <v>6000</v>
      </c>
      <c r="F7" s="5">
        <f>260*D7</f>
        <v>78000</v>
      </c>
      <c r="G7" s="5">
        <v>0</v>
      </c>
      <c r="H7" s="6">
        <f>36*(E7-M7)</f>
        <v>216000</v>
      </c>
      <c r="I7" s="12">
        <f t="shared" si="2"/>
        <v>138000</v>
      </c>
      <c r="M7">
        <v>0</v>
      </c>
    </row>
    <row r="8" spans="1:13" x14ac:dyDescent="0.3">
      <c r="A8" s="13" t="s">
        <v>5</v>
      </c>
      <c r="B8" s="1" t="s">
        <v>0</v>
      </c>
      <c r="C8" s="2">
        <f>2.5*(1-0.2)</f>
        <v>2</v>
      </c>
      <c r="D8" s="2">
        <v>100</v>
      </c>
      <c r="E8" s="2">
        <f>D8*C8</f>
        <v>200</v>
      </c>
      <c r="F8" s="2">
        <f>150*D8</f>
        <v>15000</v>
      </c>
      <c r="G8" s="2">
        <f>238*0</f>
        <v>0</v>
      </c>
      <c r="H8" s="3">
        <f>170*(E8-M5)</f>
        <v>0</v>
      </c>
      <c r="I8" s="10">
        <f t="shared" si="1"/>
        <v>-15000</v>
      </c>
    </row>
    <row r="9" spans="1:13" x14ac:dyDescent="0.3">
      <c r="A9" s="14"/>
      <c r="B9" s="4" t="s">
        <v>1</v>
      </c>
      <c r="C9" s="5">
        <f>3*(1-0.2)</f>
        <v>2.4000000000000004</v>
      </c>
      <c r="D9" s="5">
        <v>25</v>
      </c>
      <c r="E9" s="5">
        <f t="shared" si="0"/>
        <v>60.000000000000007</v>
      </c>
      <c r="F9" s="5">
        <f>230*D9</f>
        <v>5750</v>
      </c>
      <c r="G9" s="5">
        <f>210*ABS(M6-E9)</f>
        <v>37800</v>
      </c>
      <c r="H9" s="6">
        <f>150*(E9-M6+ABS(E9-M6))</f>
        <v>0</v>
      </c>
      <c r="I9" s="11">
        <f t="shared" si="1"/>
        <v>-43550</v>
      </c>
    </row>
    <row r="10" spans="1:13" ht="15" thickBot="1" x14ac:dyDescent="0.35">
      <c r="A10" s="15"/>
      <c r="B10" s="7" t="s">
        <v>2</v>
      </c>
      <c r="C10" s="8">
        <f>20*(1-0.2)</f>
        <v>16</v>
      </c>
      <c r="D10" s="8">
        <v>375</v>
      </c>
      <c r="E10" s="8">
        <f t="shared" si="0"/>
        <v>6000</v>
      </c>
      <c r="F10" s="8">
        <f>260*D10</f>
        <v>97500</v>
      </c>
      <c r="G10" s="8">
        <v>0</v>
      </c>
      <c r="H10" s="9">
        <f>36*(E10-M10)</f>
        <v>216000</v>
      </c>
      <c r="I10" s="12">
        <f t="shared" si="1"/>
        <v>118500</v>
      </c>
    </row>
    <row r="14" spans="1:13" x14ac:dyDescent="0.3">
      <c r="A14" t="s">
        <v>11</v>
      </c>
      <c r="B14" s="16">
        <f>SUM(I2:I4)</f>
        <v>167666.66666666666</v>
      </c>
    </row>
    <row r="15" spans="1:13" x14ac:dyDescent="0.3">
      <c r="A15" t="s">
        <v>10</v>
      </c>
      <c r="B15">
        <f>SUM(I5:I7)</f>
        <v>118600</v>
      </c>
    </row>
    <row r="16" spans="1:13" x14ac:dyDescent="0.3">
      <c r="A16" t="s">
        <v>12</v>
      </c>
      <c r="B16">
        <f>SUM(I8:I10)</f>
        <v>59950</v>
      </c>
    </row>
    <row r="17" spans="1:7" x14ac:dyDescent="0.3">
      <c r="A17" t="s">
        <v>13</v>
      </c>
      <c r="B17">
        <f>G17*(B16+B15+B14)</f>
        <v>115405.55555555553</v>
      </c>
      <c r="G17">
        <f>1/3</f>
        <v>0.33333333333333331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HW_5_P1_SanityCheck</vt:lpstr>
      <vt:lpstr>Mockeup-backup (2)</vt:lpstr>
      <vt:lpstr>Mockeup-backup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Jones</dc:creator>
  <cp:lastModifiedBy>Gerald Jones</cp:lastModifiedBy>
  <dcterms:created xsi:type="dcterms:W3CDTF">2022-03-17T17:41:43Z</dcterms:created>
  <dcterms:modified xsi:type="dcterms:W3CDTF">2022-03-20T02:19:59Z</dcterms:modified>
</cp:coreProperties>
</file>