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tWorth\accounting\G STILLMAN\Resources &amp; References\Excel\"/>
    </mc:Choice>
  </mc:AlternateContent>
  <bookViews>
    <workbookView xWindow="0" yWindow="0" windowWidth="28800" windowHeight="12000" tabRatio="947" activeTab="1"/>
  </bookViews>
  <sheets>
    <sheet name="SUMMARY OF FUNCTIONS" sheetId="1" r:id="rId1"/>
    <sheet name="last value in column" sheetId="35" r:id="rId2"/>
    <sheet name="index match w column names" sheetId="34" r:id="rId3"/>
    <sheet name="vlookup on column name" sheetId="33" r:id="rId4"/>
    <sheet name="index match" sheetId="31" r:id="rId5"/>
    <sheet name="sumif" sheetId="2" r:id="rId6"/>
    <sheet name="countif" sheetId="5" r:id="rId7"/>
    <sheet name="countblank" sheetId="6" r:id="rId8"/>
    <sheet name="subtotal" sheetId="3" r:id="rId9"/>
    <sheet name="eomonth &amp; eodate" sheetId="10" r:id="rId10"/>
    <sheet name="substitute" sheetId="7" r:id="rId11"/>
    <sheet name="average vs sum &amp; countif" sheetId="26" r:id="rId12"/>
    <sheet name="and or" sheetId="14" r:id="rId13"/>
    <sheet name="if " sheetId="24" r:id="rId14"/>
    <sheet name="if &amp; exact" sheetId="23" r:id="rId15"/>
    <sheet name="if &amp; isblank" sheetId="13" r:id="rId16"/>
    <sheet name="vlookup" sheetId="19" r:id="rId17"/>
    <sheet name="vlookup &amp; trim" sheetId="17" r:id="rId18"/>
    <sheet name="vlookup &amp; text" sheetId="16" r:id="rId19"/>
    <sheet name="vlookup &amp; value" sheetId="15" r:id="rId20"/>
    <sheet name="vlookup &amp; iferror" sheetId="18" r:id="rId21"/>
    <sheet name="vlookup &amp; concatenate" sheetId="30" r:id="rId22"/>
    <sheet name="indirect" sheetId="28" r:id="rId23"/>
    <sheet name="index" sheetId="29" r:id="rId24"/>
    <sheet name="dated if" sheetId="27" r:id="rId25"/>
    <sheet name="search, len, &amp; mid" sheetId="8" r:id="rId26"/>
    <sheet name="nesting if functions" sheetId="25" r:id="rId27"/>
    <sheet name="index small" sheetId="32" r:id="rId28"/>
  </sheets>
  <externalReferences>
    <externalReference r:id="rId29"/>
    <externalReference r:id="rId30"/>
  </externalReferences>
  <definedNames>
    <definedName name="_Examples" localSheetId="23">index!#REF!</definedName>
    <definedName name="_xlnm._FilterDatabase" localSheetId="4" hidden="1">'index match'!$A$43:$M$1198</definedName>
    <definedName name="_GoBack" localSheetId="23">index!#REF!</definedName>
  </definedNames>
  <calcPr calcId="162913"/>
</workbook>
</file>

<file path=xl/calcChain.xml><?xml version="1.0" encoding="utf-8"?>
<calcChain xmlns="http://schemas.openxmlformats.org/spreadsheetml/2006/main">
  <c r="B1" i="35" l="1" a="1"/>
  <c r="B1" i="35" s="1"/>
  <c r="G10" i="35"/>
  <c r="E10" i="35"/>
  <c r="G11" i="35" s="1"/>
  <c r="D10" i="35"/>
  <c r="I10" i="35" s="1"/>
  <c r="K10" i="35" s="1"/>
  <c r="I9" i="35"/>
  <c r="K9" i="35" s="1"/>
  <c r="H9" i="35"/>
  <c r="G9" i="35"/>
  <c r="F9" i="35"/>
  <c r="J9" i="35" s="1"/>
  <c r="L9" i="35" l="1"/>
  <c r="D11" i="35"/>
  <c r="F10" i="35"/>
  <c r="J10" i="35" s="1"/>
  <c r="L10" i="35" s="1"/>
  <c r="E11" i="35"/>
  <c r="H10" i="35"/>
  <c r="G12" i="35" l="1"/>
  <c r="H11" i="35"/>
  <c r="E12" i="35"/>
  <c r="F11" i="35"/>
  <c r="J11" i="35" s="1"/>
  <c r="I11" i="35"/>
  <c r="K11" i="35" s="1"/>
  <c r="D12" i="35"/>
  <c r="D13" i="35" l="1"/>
  <c r="I12" i="35"/>
  <c r="K12" i="35" s="1"/>
  <c r="L11" i="35"/>
  <c r="G13" i="35"/>
  <c r="H12" i="35"/>
  <c r="E13" i="35"/>
  <c r="F12" i="35"/>
  <c r="J12" i="35" s="1"/>
  <c r="L12" i="35" l="1"/>
  <c r="E14" i="35"/>
  <c r="F13" i="35"/>
  <c r="J13" i="35" s="1"/>
  <c r="G14" i="35"/>
  <c r="H13" i="35"/>
  <c r="I13" i="35"/>
  <c r="K13" i="35" s="1"/>
  <c r="D14" i="35"/>
  <c r="L13" i="35" l="1"/>
  <c r="E15" i="35"/>
  <c r="F14" i="35"/>
  <c r="J14" i="35" s="1"/>
  <c r="G15" i="35"/>
  <c r="H14" i="35"/>
  <c r="D15" i="35"/>
  <c r="I14" i="35"/>
  <c r="K14" i="35" s="1"/>
  <c r="D16" i="35" l="1"/>
  <c r="I16" i="35" s="1"/>
  <c r="I15" i="35"/>
  <c r="K15" i="35" s="1"/>
  <c r="L14" i="35"/>
  <c r="E16" i="35"/>
  <c r="F15" i="35"/>
  <c r="J15" i="35" s="1"/>
  <c r="G16" i="35"/>
  <c r="H15" i="35"/>
  <c r="F16" i="35" l="1"/>
  <c r="J16" i="35" s="1"/>
  <c r="H16" i="35"/>
  <c r="L15" i="35"/>
  <c r="K16" i="35"/>
  <c r="L16" i="35" l="1"/>
  <c r="L19" i="35"/>
  <c r="C8" i="34" l="1" a="1"/>
  <c r="C8" i="34" s="1"/>
  <c r="A5" i="33" l="1"/>
  <c r="D11" i="32" l="1" a="1"/>
  <c r="D11" i="32" s="1"/>
  <c r="C11" i="32" a="1"/>
  <c r="C11" i="32" s="1"/>
  <c r="B11" i="32" a="1"/>
  <c r="B11" i="32" s="1"/>
  <c r="B16" i="32" l="1" a="1"/>
  <c r="B16" i="32" s="1"/>
  <c r="B18" i="32" a="1"/>
  <c r="B18" i="32" s="1"/>
  <c r="B17" i="32" a="1"/>
  <c r="B17" i="32" s="1"/>
  <c r="B9" i="29"/>
  <c r="C41" i="31" l="1" a="1"/>
  <c r="C41" i="31" s="1"/>
  <c r="C8" i="18" l="1"/>
  <c r="C9" i="18"/>
  <c r="C10" i="18"/>
  <c r="C11" i="18"/>
  <c r="C12" i="18"/>
  <c r="C13" i="18"/>
  <c r="C14" i="18"/>
  <c r="C15" i="18"/>
  <c r="C7" i="18"/>
  <c r="F5" i="17" l="1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D5" i="19"/>
  <c r="C29" i="1" l="1"/>
  <c r="C30" i="1"/>
  <c r="D30" i="1"/>
  <c r="K5" i="30"/>
  <c r="K6" i="30"/>
  <c r="K7" i="30"/>
  <c r="K8" i="30"/>
  <c r="K9" i="30"/>
  <c r="K10" i="30"/>
  <c r="K11" i="30"/>
  <c r="K12" i="30"/>
  <c r="H11" i="30" l="1"/>
  <c r="H7" i="30"/>
  <c r="H5" i="30"/>
  <c r="H18" i="30"/>
  <c r="H16" i="30"/>
  <c r="H14" i="30"/>
  <c r="H12" i="30"/>
  <c r="H10" i="30"/>
  <c r="H8" i="30"/>
  <c r="H6" i="30"/>
  <c r="H19" i="30"/>
  <c r="H17" i="30"/>
  <c r="H15" i="30"/>
  <c r="H13" i="30"/>
  <c r="H9" i="30"/>
  <c r="J6" i="25"/>
  <c r="J7" i="25"/>
  <c r="J8" i="25"/>
  <c r="J9" i="25"/>
  <c r="J10" i="25"/>
  <c r="J11" i="25"/>
  <c r="J12" i="25"/>
  <c r="J5" i="25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5" i="16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5" i="15"/>
  <c r="C7" i="13"/>
  <c r="C8" i="13"/>
  <c r="C9" i="13" s="1"/>
  <c r="C10" i="13" s="1"/>
  <c r="C11" i="13"/>
  <c r="C12" i="13"/>
  <c r="C13" i="13" s="1"/>
  <c r="C14" i="13" s="1"/>
  <c r="C5" i="13"/>
  <c r="C6" i="13" s="1"/>
  <c r="B6" i="13"/>
  <c r="B7" i="13"/>
  <c r="B8" i="13"/>
  <c r="B9" i="13"/>
  <c r="B10" i="13"/>
  <c r="B11" i="13"/>
  <c r="B12" i="13"/>
  <c r="B13" i="13"/>
  <c r="B14" i="13"/>
  <c r="D5" i="23"/>
  <c r="C6" i="23"/>
  <c r="C7" i="23"/>
  <c r="C8" i="23"/>
  <c r="C9" i="23"/>
  <c r="C10" i="23"/>
  <c r="C11" i="23"/>
  <c r="C12" i="23"/>
  <c r="C13" i="23"/>
  <c r="C14" i="23"/>
  <c r="C5" i="23"/>
  <c r="E6" i="27"/>
  <c r="D6" i="27"/>
  <c r="C6" i="27"/>
  <c r="C5" i="15"/>
  <c r="A5" i="1"/>
  <c r="C9" i="1"/>
  <c r="C7" i="1"/>
  <c r="C59" i="1"/>
  <c r="C60" i="1" s="1"/>
  <c r="C58" i="1"/>
  <c r="C57" i="1"/>
  <c r="C5" i="1"/>
  <c r="G12" i="26"/>
  <c r="G11" i="26"/>
  <c r="G10" i="26"/>
  <c r="G9" i="26"/>
  <c r="G8" i="26"/>
  <c r="G7" i="26"/>
  <c r="G6" i="26"/>
  <c r="G4" i="26"/>
  <c r="G5" i="26"/>
  <c r="F4" i="26"/>
  <c r="F12" i="26"/>
  <c r="F11" i="26"/>
  <c r="F10" i="26"/>
  <c r="F9" i="26"/>
  <c r="F8" i="26"/>
  <c r="F7" i="26"/>
  <c r="F6" i="26"/>
  <c r="F5" i="26"/>
  <c r="B5" i="13"/>
  <c r="E12" i="24"/>
  <c r="E11" i="24"/>
  <c r="E10" i="24"/>
  <c r="E9" i="24"/>
  <c r="E8" i="24"/>
  <c r="E7" i="24"/>
  <c r="E6" i="24"/>
  <c r="E5" i="24"/>
  <c r="E4" i="24"/>
  <c r="D12" i="24"/>
  <c r="D11" i="24"/>
  <c r="D10" i="24"/>
  <c r="D9" i="24"/>
  <c r="D8" i="24"/>
  <c r="D7" i="24"/>
  <c r="D6" i="24"/>
  <c r="D5" i="24"/>
  <c r="D4" i="24"/>
  <c r="C12" i="24"/>
  <c r="C11" i="24"/>
  <c r="C10" i="24"/>
  <c r="C9" i="24"/>
  <c r="C8" i="24"/>
  <c r="C7" i="24"/>
  <c r="C6" i="24"/>
  <c r="C5" i="24"/>
  <c r="C4" i="24"/>
  <c r="B15" i="18"/>
  <c r="F4" i="24"/>
  <c r="F5" i="24"/>
  <c r="F6" i="24"/>
  <c r="F7" i="24"/>
  <c r="F8" i="24"/>
  <c r="F9" i="24"/>
  <c r="F10" i="24"/>
  <c r="F11" i="24"/>
  <c r="F12" i="24"/>
  <c r="D6" i="23"/>
  <c r="D7" i="23"/>
  <c r="D8" i="23"/>
  <c r="D9" i="23"/>
  <c r="D10" i="23"/>
  <c r="D11" i="23"/>
  <c r="D12" i="23"/>
  <c r="D13" i="23"/>
  <c r="D14" i="23"/>
  <c r="C15" i="1"/>
  <c r="C17" i="18"/>
  <c r="B7" i="18"/>
  <c r="B8" i="18"/>
  <c r="B9" i="18"/>
  <c r="B10" i="18"/>
  <c r="B11" i="18"/>
  <c r="B14" i="18"/>
  <c r="B13" i="18"/>
  <c r="B12" i="18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C42" i="1"/>
  <c r="C41" i="1"/>
  <c r="E13" i="14"/>
  <c r="C13" i="14"/>
  <c r="E12" i="14"/>
  <c r="C12" i="14"/>
  <c r="E11" i="14"/>
  <c r="C11" i="14"/>
  <c r="E10" i="14"/>
  <c r="E9" i="14"/>
  <c r="E8" i="14"/>
  <c r="E7" i="14"/>
  <c r="E6" i="14"/>
  <c r="E5" i="14"/>
  <c r="C10" i="14"/>
  <c r="C9" i="14"/>
  <c r="C8" i="14"/>
  <c r="C7" i="14"/>
  <c r="C6" i="14"/>
  <c r="C5" i="14"/>
  <c r="D55" i="1"/>
  <c r="C55" i="1" s="1"/>
  <c r="C47" i="1"/>
  <c r="C46" i="1"/>
  <c r="C40" i="1"/>
  <c r="C39" i="1"/>
  <c r="C38" i="1"/>
  <c r="C36" i="1"/>
  <c r="C53" i="1"/>
  <c r="C52" i="1"/>
  <c r="C50" i="1"/>
  <c r="C49" i="1"/>
  <c r="C32" i="1"/>
  <c r="C27" i="1"/>
  <c r="C28" i="1"/>
  <c r="C25" i="1"/>
  <c r="C44" i="1"/>
  <c r="C23" i="1"/>
  <c r="C34" i="1"/>
  <c r="C11" i="1"/>
  <c r="C21" i="1"/>
  <c r="C17" i="1"/>
  <c r="C19" i="1"/>
  <c r="C13" i="1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B6" i="7"/>
  <c r="B7" i="7"/>
  <c r="B8" i="7"/>
  <c r="B9" i="7"/>
  <c r="B10" i="7"/>
  <c r="B11" i="7"/>
  <c r="B12" i="7"/>
  <c r="B13" i="7"/>
  <c r="B14" i="7"/>
  <c r="B5" i="7"/>
  <c r="B19" i="8"/>
  <c r="B18" i="8"/>
  <c r="B17" i="8"/>
  <c r="B16" i="8"/>
  <c r="B13" i="8"/>
  <c r="B12" i="8"/>
  <c r="B11" i="8"/>
  <c r="B10" i="8"/>
  <c r="B9" i="8"/>
  <c r="B8" i="8"/>
  <c r="B7" i="8"/>
  <c r="B6" i="8"/>
  <c r="B5" i="8"/>
  <c r="B4" i="8"/>
  <c r="E9" i="3"/>
  <c r="E13" i="3"/>
  <c r="E16" i="3"/>
  <c r="E17" i="3"/>
  <c r="C9" i="3"/>
  <c r="C13" i="3"/>
  <c r="C16" i="3"/>
  <c r="C17" i="6"/>
  <c r="C18" i="5"/>
  <c r="C17" i="5"/>
  <c r="C16" i="5"/>
  <c r="C14" i="5"/>
  <c r="C16" i="2"/>
  <c r="C17" i="2"/>
  <c r="C18" i="2"/>
  <c r="C14" i="2"/>
  <c r="B9" i="28"/>
  <c r="C17" i="3" l="1"/>
  <c r="B17" i="18"/>
  <c r="C19" i="2"/>
  <c r="C19" i="5"/>
</calcChain>
</file>

<file path=xl/comments1.xml><?xml version="1.0" encoding="utf-8"?>
<comments xmlns="http://schemas.openxmlformats.org/spreadsheetml/2006/main">
  <authors>
    <author>Stillman, Gregory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>Stillman, Gregory:</t>
        </r>
        <r>
          <rPr>
            <sz val="9"/>
            <color indexed="81"/>
            <rFont val="Tahoma"/>
            <family val="2"/>
          </rPr>
          <t xml:space="preserve">
Negative volumes are imbalances due ETC.
Positive volumes are imbalances due Contract Party.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Stillman, Gregory:</t>
        </r>
        <r>
          <rPr>
            <sz val="9"/>
            <color indexed="81"/>
            <rFont val="Tahoma"/>
            <family val="2"/>
          </rPr>
          <t xml:space="preserve">
Negative volumes are imbalances due ETC.
Positive volumes are imbalances due Contract Party.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Stillman, Gregory:</t>
        </r>
        <r>
          <rPr>
            <sz val="9"/>
            <color indexed="81"/>
            <rFont val="Tahoma"/>
            <family val="2"/>
          </rPr>
          <t xml:space="preserve">
Negative volumes are imbalances due ETC.
Positive volumes are imbalances due Contract Party.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Stillman, Gregory:</t>
        </r>
        <r>
          <rPr>
            <sz val="9"/>
            <color indexed="81"/>
            <rFont val="Tahoma"/>
            <family val="2"/>
          </rPr>
          <t xml:space="preserve">
Negative volumes are imbalances due ETC.
Positive volumes are imbalances due Contract Party.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Stillman, Gregory:</t>
        </r>
        <r>
          <rPr>
            <sz val="9"/>
            <color indexed="81"/>
            <rFont val="Tahoma"/>
            <family val="2"/>
          </rPr>
          <t xml:space="preserve">
Negative volumes are imbalances due ETC.
Positive volumes are imbalances due Contract Party.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Stillman, Gregory:</t>
        </r>
        <r>
          <rPr>
            <sz val="9"/>
            <color indexed="81"/>
            <rFont val="Tahoma"/>
            <family val="2"/>
          </rPr>
          <t xml:space="preserve">
Negative volumes are imbalances due ETC.
Positive volumes are imbalances due Contract Party.</t>
        </r>
      </text>
    </comment>
  </commentList>
</comments>
</file>

<file path=xl/sharedStrings.xml><?xml version="1.0" encoding="utf-8"?>
<sst xmlns="http://schemas.openxmlformats.org/spreadsheetml/2006/main" count="7866" uniqueCount="1256">
  <si>
    <t>=SUBTOTAL()</t>
  </si>
  <si>
    <t>=Exact()</t>
  </si>
  <si>
    <t>=Isblank()</t>
  </si>
  <si>
    <t>555588</t>
  </si>
  <si>
    <t>Function Examples</t>
  </si>
  <si>
    <t>See sheets</t>
  </si>
  <si>
    <t>=Vlookup()</t>
  </si>
  <si>
    <t>=IF()</t>
  </si>
  <si>
    <t>Property No</t>
  </si>
  <si>
    <t>Property Name</t>
  </si>
  <si>
    <t>Prod Date</t>
  </si>
  <si>
    <t>Oil Prod</t>
  </si>
  <si>
    <t>Oil Sold</t>
  </si>
  <si>
    <t>Gas Prod</t>
  </si>
  <si>
    <t>Gas Sold</t>
  </si>
  <si>
    <t>Water</t>
  </si>
  <si>
    <t>ST LSE 192 PP #6</t>
  </si>
  <si>
    <t>ST LSE 192 PP #27</t>
  </si>
  <si>
    <t>ST LSE 192 PP #17</t>
  </si>
  <si>
    <t>ST LSE 192 PP #26</t>
  </si>
  <si>
    <t>Prod Cd</t>
  </si>
  <si>
    <t>O</t>
  </si>
  <si>
    <t>C</t>
  </si>
  <si>
    <t xml:space="preserve">MP187 A3 (OCSG 8756)           </t>
  </si>
  <si>
    <t xml:space="preserve">MP187 #4 (OCSG 8756)           </t>
  </si>
  <si>
    <t>1010000</t>
  </si>
  <si>
    <t>1010001</t>
  </si>
  <si>
    <t>1010002</t>
  </si>
  <si>
    <t>1010500</t>
  </si>
  <si>
    <t>1020000</t>
  </si>
  <si>
    <t>1020001</t>
  </si>
  <si>
    <t>1020002</t>
  </si>
  <si>
    <t>1020003</t>
  </si>
  <si>
    <t>=LOWER()</t>
  </si>
  <si>
    <t>=UPPER()</t>
  </si>
  <si>
    <t>=PROPER()</t>
  </si>
  <si>
    <t>=OR()</t>
  </si>
  <si>
    <t>=AND()</t>
  </si>
  <si>
    <t>=COUNTIF()</t>
  </si>
  <si>
    <t>=SUMIF()</t>
  </si>
  <si>
    <t>=COUNTBLANK()</t>
  </si>
  <si>
    <t>=EOMONTH()</t>
  </si>
  <si>
    <t>=EDATE()</t>
  </si>
  <si>
    <t>TBAY</t>
  </si>
  <si>
    <t>TOTAL</t>
  </si>
  <si>
    <t>COUNT</t>
  </si>
  <si>
    <t>COUNTBLANK</t>
  </si>
  <si>
    <t>=MID()</t>
  </si>
  <si>
    <t>1020004</t>
  </si>
  <si>
    <t>1030000</t>
  </si>
  <si>
    <t>1030001</t>
  </si>
  <si>
    <t>1030500</t>
  </si>
  <si>
    <t>1040000</t>
  </si>
  <si>
    <t>1040001</t>
  </si>
  <si>
    <t>1040002</t>
  </si>
  <si>
    <t>1040500</t>
  </si>
  <si>
    <t>1040504</t>
  </si>
  <si>
    <t>1041000</t>
  </si>
  <si>
    <t>1041001</t>
  </si>
  <si>
    <t>1041500</t>
  </si>
  <si>
    <t>1041501</t>
  </si>
  <si>
    <t>1041520</t>
  </si>
  <si>
    <t>1050000</t>
  </si>
  <si>
    <t>1050001</t>
  </si>
  <si>
    <t>1050002</t>
  </si>
  <si>
    <t>1050500</t>
  </si>
  <si>
    <t>1060000</t>
  </si>
  <si>
    <t>1060001</t>
  </si>
  <si>
    <t>1070000</t>
  </si>
  <si>
    <t>1070001</t>
  </si>
  <si>
    <t>1070002</t>
  </si>
  <si>
    <t>1070003</t>
  </si>
  <si>
    <t>1070004</t>
  </si>
  <si>
    <t>1070005</t>
  </si>
  <si>
    <t>1070500</t>
  </si>
  <si>
    <t>2100003</t>
  </si>
  <si>
    <t>2100004</t>
  </si>
  <si>
    <t>Function will capitalize the first left in each word in the cell referenced</t>
  </si>
  <si>
    <t>AVERAGE</t>
  </si>
  <si>
    <t>COUNTA</t>
  </si>
  <si>
    <t>MAX</t>
  </si>
  <si>
    <t>MIN</t>
  </si>
  <si>
    <t>STDEV</t>
  </si>
  <si>
    <t>STDEVP</t>
  </si>
  <si>
    <t>SUM</t>
  </si>
  <si>
    <t>Counts the number of cells that contain data in a range</t>
  </si>
  <si>
    <t>MAX ALL</t>
  </si>
  <si>
    <t>Function replace a text string within a cell with another text string without changing the cell type</t>
  </si>
  <si>
    <t>Function changes a text string to lower case</t>
  </si>
  <si>
    <t>Function changes a text string to upper case</t>
  </si>
  <si>
    <t>=DATE()</t>
  </si>
  <si>
    <t>Sums a range of data based on criteria specified</t>
  </si>
  <si>
    <t>Counts a range of data based on criteria specified</t>
  </si>
  <si>
    <t>Returns the number of characters in the cell referenced</t>
  </si>
  <si>
    <t>=SUBTOTAL</t>
  </si>
  <si>
    <t>Function checks the cell referenced and returns true or false if it is populated with a number</t>
  </si>
  <si>
    <t>Function checks the cell referenced and returns true or false if it is populated with text</t>
  </si>
  <si>
    <t>Counts the blank cells in the range specified</t>
  </si>
  <si>
    <t>Converts a number to a text string based on the format specified.</t>
  </si>
  <si>
    <t>Converts a text string to a number.</t>
  </si>
  <si>
    <t>Function allows user to build a date referencing cells</t>
  </si>
  <si>
    <t>Sums a range without including the function subtotal</t>
  </si>
  <si>
    <t>Function returns a specific number of characters starting on the left side of the cell referenced</t>
  </si>
  <si>
    <t>Function returns a specified number of characters starting on the right side of the cell referenced</t>
  </si>
  <si>
    <t>Function returns a specified number of characters starting anywhere in the middle of a cell</t>
  </si>
  <si>
    <t>Function returns true or false if two cells referenced are identical</t>
  </si>
  <si>
    <t>Function returns true of false if a cell is blank</t>
  </si>
  <si>
    <t>Function returns the starting postion (number) of the text string referenced</t>
  </si>
  <si>
    <t>Function returns true of false if cell reference contains error messages #N/A, #VALUE, #REF, #DIV0, #NUM, #NAME OR #NULL</t>
  </si>
  <si>
    <t>Returns true or false based on the criteria entered</t>
  </si>
  <si>
    <t>Function removes extra spaces/blanks from cell referenced</t>
  </si>
  <si>
    <t>=ABS</t>
  </si>
  <si>
    <t>CASH/TRADE 1010.10 - 10030.110</t>
  </si>
  <si>
    <t xml:space="preserve">CASH/ROY 1010.20 - 10030.180  </t>
  </si>
  <si>
    <t>CASH RECPT 1010.30 - 10030.130</t>
  </si>
  <si>
    <t xml:space="preserve">PETTY CASH 1010.90 - 10020    </t>
  </si>
  <si>
    <t>INV ESCROW 1020.10 - 10090.110</t>
  </si>
  <si>
    <t xml:space="preserve">AR O&amp;G 1030.10 - 10311.120    </t>
  </si>
  <si>
    <t xml:space="preserve">AR JIB 1030.20 - 10320        </t>
  </si>
  <si>
    <t xml:space="preserve">JIB UNBD 1030.22 - 10311.110  </t>
  </si>
  <si>
    <t xml:space="preserve">JIB GLI 1030.23 - 10311.110   </t>
  </si>
  <si>
    <t xml:space="preserve">EMPL ADV 1030.25 - 10910      </t>
  </si>
  <si>
    <t xml:space="preserve">OPERATOR ADV 1030.26 - 10905  </t>
  </si>
  <si>
    <t>ACC REV OP 1030.30 - 10311.130</t>
  </si>
  <si>
    <t>ACC REV NON1030.31 - 10311.131</t>
  </si>
  <si>
    <t xml:space="preserve">MMS EST 1030.32 - 10311.132   </t>
  </si>
  <si>
    <t>10030.110</t>
  </si>
  <si>
    <t>10030.180</t>
  </si>
  <si>
    <t>10030.130</t>
  </si>
  <si>
    <t>10020</t>
  </si>
  <si>
    <t>10090.110</t>
  </si>
  <si>
    <t>10311.120</t>
  </si>
  <si>
    <t>10320</t>
  </si>
  <si>
    <t>10311.110</t>
  </si>
  <si>
    <t>10910</t>
  </si>
  <si>
    <t>Gen</t>
  </si>
  <si>
    <t>Sub</t>
  </si>
  <si>
    <t>Acct Name</t>
  </si>
  <si>
    <t>AcctDate</t>
  </si>
  <si>
    <t>ProdDate</t>
  </si>
  <si>
    <t>Well No</t>
  </si>
  <si>
    <t>Descrp</t>
  </si>
  <si>
    <t>Amount</t>
  </si>
  <si>
    <t>FUEL, POWER, WATER</t>
  </si>
  <si>
    <t>Acr:01/07</t>
  </si>
  <si>
    <t>Acr:02/07</t>
  </si>
  <si>
    <t>Alloc VR250F-8040503</t>
  </si>
  <si>
    <t>06/07 SS64 Fuel Allo</t>
  </si>
  <si>
    <t>Vchr</t>
  </si>
  <si>
    <t xml:space="preserve">Eomonth </t>
  </si>
  <si>
    <t>E1 Acct</t>
  </si>
  <si>
    <t>SRC Acct</t>
  </si>
  <si>
    <t>Property</t>
  </si>
  <si>
    <t>Field</t>
  </si>
  <si>
    <t>Vol</t>
  </si>
  <si>
    <t>Subtotal Function Number:</t>
  </si>
  <si>
    <t>The advantage to using the substitute formula verses the find and replace is the data type (value verse text) will not be changed</t>
  </si>
  <si>
    <t>Ogsys report Dump</t>
  </si>
  <si>
    <t>Fuel, POWER, WateR</t>
  </si>
  <si>
    <t>fuel, power, water</t>
  </si>
  <si>
    <t>Function adds or subtracts months from a date based on a number specified</t>
  </si>
  <si>
    <t>Function converts a date to the last day of the month and then add or subtracts months based on the number specified</t>
  </si>
  <si>
    <t>See sheet</t>
  </si>
  <si>
    <t>Subtotal</t>
  </si>
  <si>
    <t>Total</t>
  </si>
  <si>
    <t>Converts a negative number to a positive</t>
  </si>
  <si>
    <t xml:space="preserve">         EC 328 B         #12         </t>
  </si>
  <si>
    <t>Example 2 of Text()</t>
  </si>
  <si>
    <t>1555687</t>
  </si>
  <si>
    <t>Example 2 of Isnumber()</t>
  </si>
  <si>
    <t>155566</t>
  </si>
  <si>
    <t>Example 2 of Istext()</t>
  </si>
  <si>
    <t>Example 2 of Exact()</t>
  </si>
  <si>
    <t>Example 3 of Exact()</t>
  </si>
  <si>
    <t>Example 4 of Exact()</t>
  </si>
  <si>
    <t>Example 5 of Exact()</t>
  </si>
  <si>
    <t>Example 2 of Isblank()</t>
  </si>
  <si>
    <t>Criteria 1</t>
  </si>
  <si>
    <t>And Function</t>
  </si>
  <si>
    <t>Or Function</t>
  </si>
  <si>
    <t>If Function</t>
  </si>
  <si>
    <t>Volume</t>
  </si>
  <si>
    <t>Criteria 2</t>
  </si>
  <si>
    <t>=If()</t>
  </si>
  <si>
    <t>Returns first condition if criteria/test is true, returns second condition if criteria/test false.</t>
  </si>
  <si>
    <t xml:space="preserve">   FUEL, Power, WATER</t>
  </si>
  <si>
    <t>FUEL, Power, WATER</t>
  </si>
  <si>
    <t>FUNCTION</t>
  </si>
  <si>
    <t>DESCRIPTION</t>
  </si>
  <si>
    <t>EXAMPLE</t>
  </si>
  <si>
    <t>INPUT 1</t>
  </si>
  <si>
    <t>INPUT 2</t>
  </si>
  <si>
    <t>Mid() function nested with len() and search() functions:</t>
  </si>
  <si>
    <t>Same as above nested with addition trim() function</t>
  </si>
  <si>
    <t>Nest Functions</t>
  </si>
  <si>
    <t>Accrual Date</t>
  </si>
  <si>
    <t>1030002</t>
  </si>
  <si>
    <t>1300018</t>
  </si>
  <si>
    <t>2400011</t>
  </si>
  <si>
    <t>2400012</t>
  </si>
  <si>
    <t>2400013</t>
  </si>
  <si>
    <t xml:space="preserve">GA321 BLK OCSG11316 DO NOT USE </t>
  </si>
  <si>
    <t xml:space="preserve">GA321           </t>
  </si>
  <si>
    <t xml:space="preserve">GA321 A-2 OCSG11316 DO NOT USE </t>
  </si>
  <si>
    <t xml:space="preserve">GA321 A-2D OCSG11316 DON'T USE </t>
  </si>
  <si>
    <t xml:space="preserve">GA321/322 PLATFORM DO NOT USE  </t>
  </si>
  <si>
    <t xml:space="preserve">GA322 BLK OCSG12503 DO NOT USE </t>
  </si>
  <si>
    <t xml:space="preserve">GA322 A-1 OCSG12503 DO NOT USE </t>
  </si>
  <si>
    <t xml:space="preserve">GA322 A-1D OCSG12503 DON'T USE </t>
  </si>
  <si>
    <t xml:space="preserve">GA322           </t>
  </si>
  <si>
    <t xml:space="preserve">GA322 A-3 OCSG12503 DO NOT USE </t>
  </si>
  <si>
    <t xml:space="preserve">GA322 A-3D OCSG12503 DON'T USE </t>
  </si>
  <si>
    <t xml:space="preserve">SA12 BLK (OCSG-14590)          </t>
  </si>
  <si>
    <t xml:space="preserve">SA12            </t>
  </si>
  <si>
    <t xml:space="preserve">SA12 #1  (OCSG-14590)          </t>
  </si>
  <si>
    <t xml:space="preserve">SA12 # A-2 (OCSG-14590)        </t>
  </si>
  <si>
    <t xml:space="preserve">SA12 PLATFORM                  </t>
  </si>
  <si>
    <t xml:space="preserve">MI687 BLK (OCSG-6052)          </t>
  </si>
  <si>
    <t xml:space="preserve">MI687           </t>
  </si>
  <si>
    <t xml:space="preserve">MI687 #A-2 L  (OCSG-6052)      </t>
  </si>
  <si>
    <t xml:space="preserve">MI687 #U-2D (OCSG-6052)        </t>
  </si>
  <si>
    <t xml:space="preserve">MI687 PLATFORM                 </t>
  </si>
  <si>
    <t xml:space="preserve">MI688 OSC-G 08248              </t>
  </si>
  <si>
    <t xml:space="preserve">MI688           </t>
  </si>
  <si>
    <t xml:space="preserve">MI688 # 1 OCSG 08248           </t>
  </si>
  <si>
    <t xml:space="preserve">MI688 Platform                 </t>
  </si>
  <si>
    <t xml:space="preserve">MI699           </t>
  </si>
  <si>
    <t xml:space="preserve">MI568 BLK (OCSG-4541)          </t>
  </si>
  <si>
    <t xml:space="preserve">MI568           </t>
  </si>
  <si>
    <t xml:space="preserve">MI568 #A-2 (OCSG-4541)         </t>
  </si>
  <si>
    <t xml:space="preserve">MI568 #A-3 (OCSG-4541)         </t>
  </si>
  <si>
    <t xml:space="preserve">MI568 PLATFORM                 </t>
  </si>
  <si>
    <t xml:space="preserve">WC231 BLK (OCSG-9405)          </t>
  </si>
  <si>
    <t xml:space="preserve">WC240           </t>
  </si>
  <si>
    <t xml:space="preserve">WC231 #A-2 (OCSG-9405)         </t>
  </si>
  <si>
    <t xml:space="preserve">WC240 BLK (OCSG-8626)          </t>
  </si>
  <si>
    <t xml:space="preserve">WC240 #A-1 (OCSG-8626)         </t>
  </si>
  <si>
    <t xml:space="preserve">WC240 #A-3 (OCSG-8626)         </t>
  </si>
  <si>
    <t xml:space="preserve">WC240 #A-5 (OCSG-8626)         </t>
  </si>
  <si>
    <t xml:space="preserve">WC231 A-2                      </t>
  </si>
  <si>
    <t xml:space="preserve">EI 191 BLK (OCSG-3995)         </t>
  </si>
  <si>
    <t xml:space="preserve">EI191           </t>
  </si>
  <si>
    <t>Well Name</t>
  </si>
  <si>
    <t>Lookup Array or Range</t>
  </si>
  <si>
    <t>Vlookup()</t>
  </si>
  <si>
    <t>This function returns a specific value from an array/range based on the cell/value referenced</t>
  </si>
  <si>
    <t xml:space="preserve">  1030002 </t>
  </si>
  <si>
    <t>Trim()</t>
  </si>
  <si>
    <t>Text()</t>
  </si>
  <si>
    <t>=Value()</t>
  </si>
  <si>
    <t>Function returns true of false if cell reference contains error messages #N/A</t>
  </si>
  <si>
    <t>06/07 Vol</t>
  </si>
  <si>
    <t>Block</t>
  </si>
  <si>
    <t>Div</t>
  </si>
  <si>
    <t>Criteria 3</t>
  </si>
  <si>
    <t>Criteria 4</t>
  </si>
  <si>
    <t>Criteria 5</t>
  </si>
  <si>
    <t>Average function</t>
  </si>
  <si>
    <t>Average using Countif function</t>
  </si>
  <si>
    <t>=Average()</t>
  </si>
  <si>
    <t>Returns the average of a range and includes the zero, but will not include the null</t>
  </si>
  <si>
    <t>Function returns the current time and date</t>
  </si>
  <si>
    <t>=CELL("filename")</t>
  </si>
  <si>
    <t xml:space="preserve">Function returns information about the formatting, location, or contents of the upper-left cell in a reference: such as address, color, width, filename, formating, row, type and </t>
  </si>
  <si>
    <t>=CELL("width")</t>
  </si>
  <si>
    <t>=CELL("row")</t>
  </si>
  <si>
    <t>=CELL("type")</t>
  </si>
  <si>
    <t>=NOW()</t>
  </si>
  <si>
    <t>Function returns the current date</t>
  </si>
  <si>
    <t>=CONCATENATE()</t>
  </si>
  <si>
    <t>Todays is</t>
  </si>
  <si>
    <t>Wednesday</t>
  </si>
  <si>
    <t>Function joins/combines to cells/strings together into a text field</t>
  </si>
  <si>
    <t>=SEARCH()</t>
  </si>
  <si>
    <t>=SUBSTITUTE()</t>
  </si>
  <si>
    <t>=VALUE()</t>
  </si>
  <si>
    <t>=TEXT()</t>
  </si>
  <si>
    <t>=LEN()</t>
  </si>
  <si>
    <t>=RIGHT()</t>
  </si>
  <si>
    <t>=LEFT()</t>
  </si>
  <si>
    <t>=ISERROR()</t>
  </si>
  <si>
    <t>=ISNUMBER()</t>
  </si>
  <si>
    <t>=ISTEXT()</t>
  </si>
  <si>
    <t>=ISBLANK()</t>
  </si>
  <si>
    <t>=EXACT()</t>
  </si>
  <si>
    <t>=TRIM()</t>
  </si>
  <si>
    <t>Well Name without the Function Text Nested</t>
  </si>
  <si>
    <t>Well Name with the Function Text Nested</t>
  </si>
  <si>
    <t>Date 1</t>
  </si>
  <si>
    <t>Date 2</t>
  </si>
  <si>
    <t>This function returns a specific value from an array/range based on the cell/value referenced, see errors in cells d225-d227 versus with absolutes in the same cell references but in column e</t>
  </si>
  <si>
    <t>VLOOKUP without Absolutes (Range)</t>
  </si>
  <si>
    <t>VLOOKUP with Absolutes in Array (Range)</t>
  </si>
  <si>
    <t>VLOOKUP without the TRIM Function Nested</t>
  </si>
  <si>
    <t>VLOOKUP with the TRIM Function Nested</t>
  </si>
  <si>
    <t>VLOOKUP with the IF &amp; ISERROR Functions Nested</t>
  </si>
  <si>
    <t>VLOOKUP without the IF &amp; ISERROR Functions Nested</t>
  </si>
  <si>
    <t>EOMONTH +1 Month</t>
  </si>
  <si>
    <t>EOMONTH -1 Month</t>
  </si>
  <si>
    <t>EDATE +1 Month</t>
  </si>
  <si>
    <t>EXACT FUNCTION</t>
  </si>
  <si>
    <t>EXACT &amp; IF Functions</t>
  </si>
  <si>
    <t>ISBLANK  Function</t>
  </si>
  <si>
    <t>ISBLANK &amp; IF Functions</t>
  </si>
  <si>
    <t>VLOOKUP without the VALUE Function Nested</t>
  </si>
  <si>
    <t>VLOOKUP with the VALUE Function  Nested</t>
  </si>
  <si>
    <t>2100005</t>
  </si>
  <si>
    <t>2100006</t>
  </si>
  <si>
    <t xml:space="preserve">MP187 #5 (OCSG 8756)           </t>
  </si>
  <si>
    <t xml:space="preserve">MP187 #6 (OCSG 8756)           </t>
  </si>
  <si>
    <t xml:space="preserve">MP187 #7 (OCSG 8756)           </t>
  </si>
  <si>
    <t xml:space="preserve">MP187 #8 (OCSG 8756)           </t>
  </si>
  <si>
    <t xml:space="preserve">MP187 #9 (OCSG 8756)           </t>
  </si>
  <si>
    <t xml:space="preserve">MP187 #10 (OCSG 8756)           </t>
  </si>
  <si>
    <t xml:space="preserve">MP187 #11 (OCSG 8756)           </t>
  </si>
  <si>
    <t xml:space="preserve">MP187 #12 (OCSG 8756)           </t>
  </si>
  <si>
    <t xml:space="preserve">MP187 #13 (OCSG 8756)           </t>
  </si>
  <si>
    <t xml:space="preserve">MP187 #14 (OCSG 8756)           </t>
  </si>
  <si>
    <t xml:space="preserve">MP187 #15 (OCSG 8756)           </t>
  </si>
  <si>
    <t xml:space="preserve">MP187 #16 (OCSG 8756)           </t>
  </si>
  <si>
    <t xml:space="preserve">MP187 #17 (OCSG 8756)           </t>
  </si>
  <si>
    <t xml:space="preserve">MP187 #18 (OCSG 8756)           </t>
  </si>
  <si>
    <t xml:space="preserve">MP187 #19 (OCSG 8756)           </t>
  </si>
  <si>
    <t xml:space="preserve">MP187 #20 (OCSG 8756)           </t>
  </si>
  <si>
    <t>=Datedif</t>
  </si>
  <si>
    <t>DATEIF Function listing # of days</t>
  </si>
  <si>
    <t>DATEIF Function listing # of months</t>
  </si>
  <si>
    <t>DATEIF Function listing # of years</t>
  </si>
  <si>
    <t>Datedif() function returns the difference between 2 dates(cells) for either days, months or years.  FYI, function only returns whole number; therefore, no parical months or days returned</t>
  </si>
  <si>
    <t>A</t>
  </si>
  <si>
    <t>EXAMPLES OF NEST IF'S; PRIOR TO 2007 YOU COULD ONLY NEST 7 IF IN ONE CELL; AFTER 2007 IT IS UNLIMITED</t>
  </si>
  <si>
    <t>HOWEVER IF YOU NEED TO NEST MORE YOU SHOULD JUST USE A VLOOKUP</t>
  </si>
  <si>
    <t>NESTED IF and "AND" Functions</t>
  </si>
  <si>
    <t>=INDIRECT()</t>
  </si>
  <si>
    <t>EC356</t>
  </si>
  <si>
    <t>SS220</t>
  </si>
  <si>
    <t>ST299</t>
  </si>
  <si>
    <t>HI 100</t>
  </si>
  <si>
    <t>EC50</t>
  </si>
  <si>
    <t>EC51</t>
  </si>
  <si>
    <t>EC512</t>
  </si>
  <si>
    <t>SS230</t>
  </si>
  <si>
    <t>SS250</t>
  </si>
  <si>
    <t>EC330</t>
  </si>
  <si>
    <t>EC331</t>
  </si>
  <si>
    <t>EC325</t>
  </si>
  <si>
    <t>EC335</t>
  </si>
  <si>
    <t>indirect()</t>
  </si>
  <si>
    <t>ALLOWS THE USER TO COMBINE/CONCATENATE TWO CELLS (OR MORE) TOGETHER AND HAVE IT READ AS A CELL REFERENCE</t>
  </si>
  <si>
    <t>=INDIRECT(CONCATENATE(A3,A4))</t>
  </si>
  <si>
    <t>B</t>
  </si>
  <si>
    <t>Cell Reference 1</t>
  </si>
  <si>
    <t>Cell Reference 2</t>
  </si>
  <si>
    <t>Return of the indirect formula</t>
  </si>
  <si>
    <t>COULD BE USED IN AN IF STATEMENT TO DIRECT THE RESULTS TO DIFFERENT FORMULAS BASED ON RESULTS</t>
  </si>
  <si>
    <t>MONTH</t>
  </si>
  <si>
    <t>RATE</t>
  </si>
  <si>
    <t>CURRENT MONTH INPUT:</t>
  </si>
  <si>
    <t>FORMULA</t>
  </si>
  <si>
    <t>ALLOWS THE USER TO DO A VLOOKUP BASKED ON THE ROW AND COLUMN NUMBER</t>
  </si>
  <si>
    <t>INDEX()</t>
  </si>
  <si>
    <t>Prd</t>
  </si>
  <si>
    <t>Purchaser ID</t>
  </si>
  <si>
    <t>Sale Date</t>
  </si>
  <si>
    <t>Gross Quantity</t>
  </si>
  <si>
    <t>Gross Value</t>
  </si>
  <si>
    <t>G</t>
  </si>
  <si>
    <t>GLADES 05D 9 5</t>
  </si>
  <si>
    <t>GLADES 05D 4 19</t>
  </si>
  <si>
    <t>RRC #</t>
  </si>
  <si>
    <t>Concatenate Lookup Criteria</t>
  </si>
  <si>
    <t>Vlookup with a nested Concatenate Function used to generate a priminary key from two cells/columns</t>
  </si>
  <si>
    <t>See dates</t>
  </si>
  <si>
    <t>VLOOKUP using 2 Criteria Cells to find RRC # by Production Date</t>
  </si>
  <si>
    <t>Converts a date field into a text basedon the format specified</t>
  </si>
  <si>
    <t>Example 3 of Text()</t>
  </si>
  <si>
    <t xml:space="preserve">GA321 BLK OCSG11316  </t>
  </si>
  <si>
    <t xml:space="preserve">GA321 A-2 OCSG11316  </t>
  </si>
  <si>
    <t xml:space="preserve">GA321/322 PLATFORM   </t>
  </si>
  <si>
    <t xml:space="preserve">GA322 BLK OCSG12503  </t>
  </si>
  <si>
    <t xml:space="preserve">GA322 A-1 OCSG12503  </t>
  </si>
  <si>
    <t xml:space="preserve">GA322 A-3 OCSG12503  </t>
  </si>
  <si>
    <t xml:space="preserve">GA321/322    </t>
  </si>
  <si>
    <t xml:space="preserve">SA12                   </t>
  </si>
  <si>
    <t xml:space="preserve">MI687                  </t>
  </si>
  <si>
    <t xml:space="preserve">MI688                  </t>
  </si>
  <si>
    <t xml:space="preserve">MI568                  </t>
  </si>
  <si>
    <t xml:space="preserve">WC231/240              </t>
  </si>
  <si>
    <t xml:space="preserve">MI699  Equip   </t>
  </si>
  <si>
    <t xml:space="preserve">MI 699 MOPS   </t>
  </si>
  <si>
    <t xml:space="preserve">GA321 A-2D OCSG11316  </t>
  </si>
  <si>
    <t xml:space="preserve">GA322 A-1D OCSG12503  </t>
  </si>
  <si>
    <t xml:space="preserve">GA322 A-3D OCSG12503  </t>
  </si>
  <si>
    <t xml:space="preserve">WC239 A 007/7D    </t>
  </si>
  <si>
    <t>MI687, 688 &amp; 699</t>
  </si>
  <si>
    <t xml:space="preserve">MI699 Platform Equip   </t>
  </si>
  <si>
    <t xml:space="preserve">MI 699   </t>
  </si>
  <si>
    <t>MI687, 688 &amp; 675</t>
  </si>
  <si>
    <t>MI686</t>
  </si>
  <si>
    <t>SA15</t>
  </si>
  <si>
    <t>WC239 A 007/7</t>
  </si>
  <si>
    <t>MI688</t>
  </si>
  <si>
    <t>MI672</t>
  </si>
  <si>
    <t>MI687, 690</t>
  </si>
  <si>
    <t xml:space="preserve">SA15 BLK (OCSG-14590)          </t>
  </si>
  <si>
    <t xml:space="preserve">SA15 #1  (OCSG-14590)          </t>
  </si>
  <si>
    <t xml:space="preserve">SA15 # A-2 (OCSG-14590)        </t>
  </si>
  <si>
    <t>MI687, 695</t>
  </si>
  <si>
    <t>MI687/ 695</t>
  </si>
  <si>
    <t>MI691</t>
  </si>
  <si>
    <t>MI699</t>
  </si>
  <si>
    <t>MI 699</t>
  </si>
  <si>
    <t>EI 191</t>
  </si>
  <si>
    <t>WC239 A</t>
  </si>
  <si>
    <t>WC231/245</t>
  </si>
  <si>
    <t>Model</t>
  </si>
  <si>
    <t>Displacement</t>
  </si>
  <si>
    <t>Combined Economy</t>
  </si>
  <si>
    <t>ILX</t>
  </si>
  <si>
    <t>Year</t>
  </si>
  <si>
    <t>Make</t>
  </si>
  <si>
    <t>Disp</t>
  </si>
  <si>
    <t># Cyl</t>
  </si>
  <si>
    <t>City</t>
  </si>
  <si>
    <t>Hwy</t>
  </si>
  <si>
    <t>Comb</t>
  </si>
  <si>
    <t>Engine Type</t>
  </si>
  <si>
    <t>Transmission</t>
  </si>
  <si>
    <t># Gears</t>
  </si>
  <si>
    <t>Drive</t>
  </si>
  <si>
    <t>Car Class</t>
  </si>
  <si>
    <t>Acura</t>
  </si>
  <si>
    <t>Naturally Aspirated</t>
  </si>
  <si>
    <t>CVT with Paddles</t>
  </si>
  <si>
    <t>2-Wheel Drive, Front</t>
  </si>
  <si>
    <t>Compact Cars</t>
  </si>
  <si>
    <t>Semi-Automatic</t>
  </si>
  <si>
    <t>Manual</t>
  </si>
  <si>
    <t>MDX 2WD</t>
  </si>
  <si>
    <t>Small SUV 2WD</t>
  </si>
  <si>
    <t>MDX 4WD</t>
  </si>
  <si>
    <t>All Wheel Drive</t>
  </si>
  <si>
    <t>Small SUV 4WD</t>
  </si>
  <si>
    <t>RDX 2WD</t>
  </si>
  <si>
    <t>RDX 4WD</t>
  </si>
  <si>
    <t>RLX</t>
  </si>
  <si>
    <t>Midsize Cars</t>
  </si>
  <si>
    <t>TL 2WD</t>
  </si>
  <si>
    <t>TL 4WD</t>
  </si>
  <si>
    <t>TSX</t>
  </si>
  <si>
    <t>TSX WAGON</t>
  </si>
  <si>
    <t>Small Station Wagons</t>
  </si>
  <si>
    <t>Aston Martin</t>
  </si>
  <si>
    <t>DB9</t>
  </si>
  <si>
    <t>2-Wheel Drive, Rear</t>
  </si>
  <si>
    <t>Minicompact Cars</t>
  </si>
  <si>
    <t>Rapide S</t>
  </si>
  <si>
    <t>Subcompact Cars</t>
  </si>
  <si>
    <t>V8 Vantage</t>
  </si>
  <si>
    <t>Automated Manual</t>
  </si>
  <si>
    <t>Two Seaters</t>
  </si>
  <si>
    <t>V8 Vantage S</t>
  </si>
  <si>
    <t>Vanquish</t>
  </si>
  <si>
    <t>Audi</t>
  </si>
  <si>
    <t>A4</t>
  </si>
  <si>
    <t>Turbocharged</t>
  </si>
  <si>
    <t>A4 quattro</t>
  </si>
  <si>
    <t>A5 Cabriolet</t>
  </si>
  <si>
    <t>A5 Cabriolet quattro</t>
  </si>
  <si>
    <t>A5 quattro</t>
  </si>
  <si>
    <t>A6</t>
  </si>
  <si>
    <t>A6 quattro</t>
  </si>
  <si>
    <t>Supercharged</t>
  </si>
  <si>
    <t>A7 quattro</t>
  </si>
  <si>
    <t>A8</t>
  </si>
  <si>
    <t>A8L</t>
  </si>
  <si>
    <t>Large Cars</t>
  </si>
  <si>
    <t>allroad quattro</t>
  </si>
  <si>
    <t>Q5</t>
  </si>
  <si>
    <t>Q5 Hybrid</t>
  </si>
  <si>
    <t>Q7</t>
  </si>
  <si>
    <t>Standard SUV 4WD</t>
  </si>
  <si>
    <t>R8</t>
  </si>
  <si>
    <t>Automated Manual with Paddles</t>
  </si>
  <si>
    <t>R8 Spyder</t>
  </si>
  <si>
    <t>RS5</t>
  </si>
  <si>
    <t>RS5 Cabriolet</t>
  </si>
  <si>
    <t>RS7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</si>
  <si>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</si>
  <si>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</si>
  <si>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</si>
  <si>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</si>
  <si>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</si>
  <si>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</si>
  <si>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</si>
  <si>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</si>
  <si>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</si>
  <si>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Bentley</t>
  </si>
  <si>
    <t>Continental GT</t>
  </si>
  <si>
    <t>Continental GT Speed Convertible</t>
  </si>
  <si>
    <t>Continental GTC</t>
  </si>
  <si>
    <t>Flying Spur</t>
  </si>
  <si>
    <t>Mulsanne</t>
  </si>
  <si>
    <t>BMW</t>
  </si>
  <si>
    <t>320i</t>
  </si>
  <si>
    <t>320i xDrive</t>
  </si>
  <si>
    <t>328d</t>
  </si>
  <si>
    <t>328d xDrive</t>
  </si>
  <si>
    <t>328d xDrive Sports Wagon</t>
  </si>
  <si>
    <t>328i</t>
  </si>
  <si>
    <t>328i xDrive</t>
  </si>
  <si>
    <t>328i xDrive Gran Turismo</t>
  </si>
  <si>
    <t>328i xDrive Sports Wagon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</si>
  <si>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</si>
  <si>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</si>
  <si>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</si>
  <si>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</si>
  <si>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</si>
  <si>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</si>
  <si>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</si>
  <si>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</si>
  <si>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</si>
  <si>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</t>
  </si>
  <si>
    <t>535d xDrive</t>
  </si>
  <si>
    <t>535i</t>
  </si>
  <si>
    <t>535i Gran Turismo</t>
  </si>
  <si>
    <t>535i xDrive</t>
  </si>
  <si>
    <t>535i xDrive Gran Turismo</t>
  </si>
  <si>
    <t>550i</t>
  </si>
  <si>
    <t>550i Gran Turismo</t>
  </si>
  <si>
    <t>550i xDrive</t>
  </si>
  <si>
    <t>550i xDrive Gran Turismo</t>
  </si>
  <si>
    <t>640i Convertible</t>
  </si>
  <si>
    <t>640i Coupe</t>
  </si>
  <si>
    <t>640i Gran Coupe</t>
  </si>
  <si>
    <t>640i xDrive Convertible</t>
  </si>
  <si>
    <t>640i xDrive Coupe</t>
  </si>
  <si>
    <t>640i xDrive Gran Coupe</t>
  </si>
  <si>
    <t>650i Convertible</t>
  </si>
  <si>
    <t>650i Coupe</t>
  </si>
  <si>
    <t>650i Gran Coupe</t>
  </si>
  <si>
    <t>650i xDrive Convertible</t>
  </si>
  <si>
    <t>650i xDrive Coupe</t>
  </si>
  <si>
    <t>650i xDrive Gran Coupe</t>
  </si>
  <si>
    <t>740i</t>
  </si>
  <si>
    <t>740Li</t>
  </si>
  <si>
    <t>740Li xDrive</t>
  </si>
  <si>
    <t>750i</t>
  </si>
  <si>
    <t>750i xDrive</t>
  </si>
  <si>
    <t>750Li</t>
  </si>
  <si>
    <t>750Li xDrive</t>
  </si>
  <si>
    <t>760Li</t>
  </si>
  <si>
    <t>ActiveHybrid 3</t>
  </si>
  <si>
    <t>ActiveHybrid 5</t>
  </si>
  <si>
    <t>Alpina B7 LWB</t>
  </si>
  <si>
    <t>Alpina B7 LWB xDrive</t>
  </si>
  <si>
    <t>Alpina B7 SWB</t>
  </si>
  <si>
    <t>Alpina B7 SWB xDrive</t>
  </si>
  <si>
    <t>M5</t>
  </si>
  <si>
    <t>M6 Convertible</t>
  </si>
  <si>
    <t>M6 Coupe</t>
  </si>
  <si>
    <t>M6 Gran Coupe</t>
  </si>
  <si>
    <t>X1 sDrive28i</t>
  </si>
  <si>
    <t>X1 xDrive28i</t>
  </si>
  <si>
    <t>X1 xDrive35i</t>
  </si>
  <si>
    <t>X3 xDrive28i</t>
  </si>
  <si>
    <t>X3 xDrive35i</t>
  </si>
  <si>
    <t>X5 sDrive35i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</si>
  <si>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</si>
  <si>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</si>
  <si>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</si>
  <si>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</si>
  <si>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</si>
  <si>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</si>
  <si>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</si>
  <si>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</si>
  <si>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Bugatti</t>
  </si>
  <si>
    <t>Veyron</t>
  </si>
  <si>
    <t>Buick</t>
  </si>
  <si>
    <t>ENCLAVE AWD</t>
  </si>
  <si>
    <t>Automatic</t>
  </si>
  <si>
    <t>ENCLAVE FWD</t>
  </si>
  <si>
    <t>Standard SUV 2WD</t>
  </si>
  <si>
    <t>ENCORE</t>
  </si>
  <si>
    <t>ENCORE AWD</t>
  </si>
  <si>
    <t>LACROSSE</t>
  </si>
  <si>
    <t>LACROSSE AWD</t>
  </si>
  <si>
    <t>REGAL</t>
  </si>
  <si>
    <t>REGAL AWD</t>
  </si>
  <si>
    <t>VERANO</t>
  </si>
  <si>
    <t>Cadillac</t>
  </si>
  <si>
    <t>ATS</t>
  </si>
  <si>
    <t>ATS AWD</t>
  </si>
  <si>
    <t>CTS</t>
  </si>
  <si>
    <t>CTS AWD</t>
  </si>
  <si>
    <t>CTS SEDAN</t>
  </si>
  <si>
    <t>CTS SEDAN AWD</t>
  </si>
  <si>
    <t>CTS V</t>
  </si>
  <si>
    <t>CTS WAGON</t>
  </si>
  <si>
    <t>CTS WAGON AWD</t>
  </si>
  <si>
    <t>ESCALADE 2WD</t>
  </si>
  <si>
    <t>ESCALADE AWD</t>
  </si>
  <si>
    <t>ESCALADE ESV 2WD</t>
  </si>
  <si>
    <t>ESCALADE ESV AWD</t>
  </si>
  <si>
    <t>SRX 2WD</t>
  </si>
  <si>
    <t>SRX AWD</t>
  </si>
  <si>
    <t>XTS</t>
  </si>
  <si>
    <t>XTS AWD</t>
  </si>
  <si>
    <t>XTS HEARSE</t>
  </si>
  <si>
    <t>Special Purpose Vehicle 2WD</t>
  </si>
  <si>
    <t>XTS LIMO</t>
  </si>
  <si>
    <t>Chevrolet</t>
  </si>
  <si>
    <t>C10 SUBURBAN 2WD</t>
  </si>
  <si>
    <t>C10 TAHOE 2WD</t>
  </si>
  <si>
    <t>C15 SILVERADO 2WD</t>
  </si>
  <si>
    <t>Standard Pick-up Trucks 2WD</t>
  </si>
  <si>
    <t>CAMARO</t>
  </si>
  <si>
    <t>CAPTIVA AWD</t>
  </si>
  <si>
    <t>CAPTIVA FWD</t>
  </si>
  <si>
    <t>CHEV SS</t>
  </si>
  <si>
    <t>CORVETTE</t>
  </si>
  <si>
    <t>CRUZE</t>
  </si>
  <si>
    <t>CRUZE ECO</t>
  </si>
  <si>
    <t>EQUINOX AWD</t>
  </si>
  <si>
    <t>EQUINOX FWD</t>
  </si>
  <si>
    <t>G1500 EXPRESS 2WD CARGO</t>
  </si>
  <si>
    <t>Vans, Cargo Types</t>
  </si>
  <si>
    <t>G1500 EXPRESS 2WD PASS</t>
  </si>
  <si>
    <t>Vans, Passenger Type</t>
  </si>
  <si>
    <t>G1500 EXPRESS CONV 2WD CARGO</t>
  </si>
  <si>
    <t>G2500 EXPRESS 2WD PASS MDPV</t>
  </si>
  <si>
    <t>G2500 EXPRESS CONV 2WD CARGOMDPV</t>
  </si>
  <si>
    <t>G3500 EXPRESS 2WD PASS MDPV</t>
  </si>
  <si>
    <t>H1500 EXPRESS AWD CARGO</t>
  </si>
  <si>
    <t>H1500 EXPRESS AWD PASS</t>
  </si>
  <si>
    <t>H1500 EXPRESS CONV AWD CARGO</t>
  </si>
  <si>
    <t>IMPALA</t>
  </si>
  <si>
    <t>IMPALA LIMITED</t>
  </si>
  <si>
    <t>K10 SUBURBAN 4WD</t>
  </si>
  <si>
    <t>4-Wheel Drive</t>
  </si>
  <si>
    <t>K10 TAHOE 4WD</t>
  </si>
  <si>
    <t>K15 SILVERADO 4WD</t>
  </si>
  <si>
    <t>Standard Pick-up Trucks 4WD</t>
  </si>
  <si>
    <t>MALIBU</t>
  </si>
  <si>
    <t>SONIC</t>
  </si>
  <si>
    <t>SONIC 5</t>
  </si>
  <si>
    <t>SONIC 5 RS</t>
  </si>
  <si>
    <t>SONIC RS</t>
  </si>
  <si>
    <t>SPARK</t>
  </si>
  <si>
    <t>Continuously Variable</t>
  </si>
  <si>
    <t>TRAVERSE AWD</t>
  </si>
  <si>
    <t>TRAVERSE FWD</t>
  </si>
  <si>
    <t>Chrysler</t>
  </si>
  <si>
    <t>200</t>
  </si>
  <si>
    <t>300</t>
  </si>
  <si>
    <t>200 Convertible</t>
  </si>
  <si>
    <t>300 AWD</t>
  </si>
  <si>
    <t>300 SRT8</t>
  </si>
  <si>
    <t>Town &amp; Country</t>
  </si>
  <si>
    <t>Special Purpose Vehicle, minivan 2WD</t>
  </si>
  <si>
    <t>Dodge</t>
  </si>
  <si>
    <t>Avenger</t>
  </si>
  <si>
    <t>Challenger</t>
  </si>
  <si>
    <t>Challenger SRT8</t>
  </si>
  <si>
    <t>Charger</t>
  </si>
  <si>
    <t>Charger AWD</t>
  </si>
  <si>
    <t>Charger SRT8</t>
  </si>
  <si>
    <t>Dart</t>
  </si>
  <si>
    <t>Dart Aero</t>
  </si>
  <si>
    <t>Dart GT</t>
  </si>
  <si>
    <t>Durango AWD</t>
  </si>
  <si>
    <t>Durango RWD</t>
  </si>
  <si>
    <t>Grand Caravan</t>
  </si>
  <si>
    <t>Journey</t>
  </si>
  <si>
    <t>Journey AWD</t>
  </si>
  <si>
    <t>Ferrari</t>
  </si>
  <si>
    <t>458 Italia</t>
  </si>
  <si>
    <t>458 Spider</t>
  </si>
  <si>
    <t>F12</t>
  </si>
  <si>
    <t>Ferrari California</t>
  </si>
  <si>
    <t>FF</t>
  </si>
  <si>
    <t>Part-time 4-Wheel Drive</t>
  </si>
  <si>
    <t>FIAT</t>
  </si>
  <si>
    <t>500</t>
  </si>
  <si>
    <t>500 Abarth</t>
  </si>
  <si>
    <t>500L</t>
  </si>
  <si>
    <t>Ford</t>
  </si>
  <si>
    <t>E150 VAN FFV</t>
  </si>
  <si>
    <t>E150 WAGON FFV</t>
  </si>
  <si>
    <t>E250 VAN FFV</t>
  </si>
  <si>
    <t>E350 VAN</t>
  </si>
  <si>
    <t>E350 VAN FFV</t>
  </si>
  <si>
    <t>E350 WAGON</t>
  </si>
  <si>
    <t>E350 WAGON FFV</t>
  </si>
  <si>
    <t>EDGE AWD</t>
  </si>
  <si>
    <t>EDGE FWD</t>
  </si>
  <si>
    <t>ESCAPE AWD</t>
  </si>
  <si>
    <t>ESCAPE FWD</t>
  </si>
  <si>
    <t>EXPEDITION 2WD FFV</t>
  </si>
  <si>
    <t>EXPEDITION 4WD FFV</t>
  </si>
  <si>
    <t>EXPLORER AWD</t>
  </si>
  <si>
    <t>EXPLORER FFV 2WD</t>
  </si>
  <si>
    <t>EXPLORER FFV AWD</t>
  </si>
  <si>
    <t>EXPLORER FWD</t>
  </si>
  <si>
    <t>F150 PICKUP 2WD</t>
  </si>
  <si>
    <t>F150 PICKUP 2WD FFV</t>
  </si>
  <si>
    <t>F150 PICKUP 4WD</t>
  </si>
  <si>
    <t>F150 PICKUP 4WD FFV</t>
  </si>
  <si>
    <t>F150 Raptor Pickup 4WD</t>
  </si>
  <si>
    <t>Fiesta FWD</t>
  </si>
  <si>
    <t>Fiesta SFE FWD</t>
  </si>
  <si>
    <t>Fiesta ST FWD</t>
  </si>
  <si>
    <t>FLEX AWD</t>
  </si>
  <si>
    <t>FLEX FWD</t>
  </si>
  <si>
    <t>FOCUS FWD</t>
  </si>
  <si>
    <t>Focus FWD FFV</t>
  </si>
  <si>
    <t>Focus SFE FWD FFV</t>
  </si>
  <si>
    <t>FUSION AWD</t>
  </si>
  <si>
    <t>FUSION FWD</t>
  </si>
  <si>
    <t>FUSION HYBRID FWD</t>
  </si>
  <si>
    <t>MUSTANG</t>
  </si>
  <si>
    <t>MUSTANG CONVERTIBLE</t>
  </si>
  <si>
    <t>Special Service Police FWD</t>
  </si>
  <si>
    <t>TAURUS AWD</t>
  </si>
  <si>
    <t>TAURUS AWD FFV</t>
  </si>
  <si>
    <t>TAURUS FWD</t>
  </si>
  <si>
    <t>TAURUS FWD FFV</t>
  </si>
  <si>
    <t>Transit Connect Van 2WD</t>
  </si>
  <si>
    <t>TRANSIT CONNECT WAGON FWD</t>
  </si>
  <si>
    <t>Transit Connect Wagon LWB FWD</t>
  </si>
  <si>
    <t>GMC</t>
  </si>
  <si>
    <t>ACADIA AWD</t>
  </si>
  <si>
    <t>ACADIA FWD</t>
  </si>
  <si>
    <t>C10 YUKON  XL 2WD</t>
  </si>
  <si>
    <t>C10 YUKON 2WD</t>
  </si>
  <si>
    <t>C15 SIERRA 2WD</t>
  </si>
  <si>
    <t>G1500 SAVANA 2WD CARGO</t>
  </si>
  <si>
    <t>G1500 SAVANA 2WD PASS</t>
  </si>
  <si>
    <t>G1500 SAVANA CONV 2WD CARGO</t>
  </si>
  <si>
    <t>G2500 SAVANA 2WD PASS MDPV</t>
  </si>
  <si>
    <t>G2500 SAVANA CONV 2WD CARGO MDPV</t>
  </si>
  <si>
    <t>G3500 SAVANA 2WD PASS MDPV</t>
  </si>
  <si>
    <t>H1500 SAVANA AWD CARGO</t>
  </si>
  <si>
    <t>H1500 SAVANA AWD PASS</t>
  </si>
  <si>
    <t>H1500 SAVANA CONV AWD CARGO</t>
  </si>
  <si>
    <t>K10 YUKON  4WD</t>
  </si>
  <si>
    <t>K10 YUKON DENALI AWD</t>
  </si>
  <si>
    <t>K10 YUKON XL 4WD</t>
  </si>
  <si>
    <t>K10 YUKON XL AWD</t>
  </si>
  <si>
    <t>K15 SIERRA 4WD</t>
  </si>
  <si>
    <t>TERRAIN AWD</t>
  </si>
  <si>
    <t>TERRAIN FWD</t>
  </si>
  <si>
    <t>Honda</t>
  </si>
  <si>
    <t>ACCORD</t>
  </si>
  <si>
    <t>CROSSTOUR 2WD</t>
  </si>
  <si>
    <t>CROSSTOUR 4WD</t>
  </si>
  <si>
    <t>CR-V 2WD</t>
  </si>
  <si>
    <t>CR-V 4WD</t>
  </si>
  <si>
    <t>CR-Z</t>
  </si>
  <si>
    <t>INSIGHT</t>
  </si>
  <si>
    <t>ODYSSEY 2WD</t>
  </si>
  <si>
    <t>PILOT 2WD</t>
  </si>
  <si>
    <t>PILOT 4WD</t>
  </si>
  <si>
    <t>RIDGELINE 4WD</t>
  </si>
  <si>
    <t>Hyundai</t>
  </si>
  <si>
    <t>Accent</t>
  </si>
  <si>
    <t>AZERA</t>
  </si>
  <si>
    <t>Elantra</t>
  </si>
  <si>
    <t>Elantra Coupe</t>
  </si>
  <si>
    <t>Elantra GT</t>
  </si>
  <si>
    <t>Elantra Limited</t>
  </si>
  <si>
    <t>EQUUS</t>
  </si>
  <si>
    <t>Genesis</t>
  </si>
  <si>
    <t>Genesis Coupe</t>
  </si>
  <si>
    <t>Genesis R Spec</t>
  </si>
  <si>
    <t>Santa Fe 2WD</t>
  </si>
  <si>
    <t>Santa Fe 4WD</t>
  </si>
  <si>
    <t>Santa Fe Sport 2WD</t>
  </si>
  <si>
    <t>Santa Fe Sport 4WD</t>
  </si>
  <si>
    <t>SONATA</t>
  </si>
  <si>
    <t>SONATA HYBRID</t>
  </si>
  <si>
    <t>SONATA HYBRID LIMITED</t>
  </si>
  <si>
    <t>Tucson 2WD</t>
  </si>
  <si>
    <t>Tucson 4WD</t>
  </si>
  <si>
    <t>Veloster</t>
  </si>
  <si>
    <t>INFINITI</t>
  </si>
  <si>
    <t>Q50</t>
  </si>
  <si>
    <t>Q50 AWD</t>
  </si>
  <si>
    <t>Q50 HYBRID</t>
  </si>
  <si>
    <t>Q50 HYBRID AWD</t>
  </si>
  <si>
    <t>Q50a</t>
  </si>
  <si>
    <t>Q50a AWD</t>
  </si>
  <si>
    <t>Q50S HYBRID</t>
  </si>
  <si>
    <t>Q50S HYBRID AWD</t>
  </si>
  <si>
    <t>Q60 AWD Coupe</t>
  </si>
  <si>
    <t>Q60 Convertible</t>
  </si>
  <si>
    <t>Q60 Coupe</t>
  </si>
  <si>
    <t>Q70</t>
  </si>
  <si>
    <t>Q70 AWD</t>
  </si>
  <si>
    <t>Q70 HYBRID</t>
  </si>
  <si>
    <t>QX50</t>
  </si>
  <si>
    <t>QX50 AWD</t>
  </si>
  <si>
    <t>QX60 AWD</t>
  </si>
  <si>
    <t>QX60 FWD</t>
  </si>
  <si>
    <t>QX70 AWD</t>
  </si>
  <si>
    <t>QX70 RWD</t>
  </si>
  <si>
    <t>QX80 2WD</t>
  </si>
  <si>
    <t>QX80 4WD</t>
  </si>
  <si>
    <t>Jaguar</t>
  </si>
  <si>
    <t>F-TYPE Convertible</t>
  </si>
  <si>
    <t>F-TYPE S Convertible</t>
  </si>
  <si>
    <t>F-TYPE V8 S Convertible</t>
  </si>
  <si>
    <t>Jaguar XF</t>
  </si>
  <si>
    <t>XF AWD</t>
  </si>
  <si>
    <t>XF FFV</t>
  </si>
  <si>
    <t>XJ</t>
  </si>
  <si>
    <t>XJ AWD</t>
  </si>
  <si>
    <t>XJ FFV</t>
  </si>
  <si>
    <t>XJL</t>
  </si>
  <si>
    <t>XJL AWD</t>
  </si>
  <si>
    <t>XJL FFV</t>
  </si>
  <si>
    <t>XK</t>
  </si>
  <si>
    <t>XK Convertible</t>
  </si>
  <si>
    <t>Jeep</t>
  </si>
  <si>
    <t>Cherokee 4X4</t>
  </si>
  <si>
    <t>Cherokee 4x4 Active Drive II</t>
  </si>
  <si>
    <t>Cherokee FWD</t>
  </si>
  <si>
    <t>Cherokee Trailhawk 4X4</t>
  </si>
  <si>
    <t>Compass 4X4</t>
  </si>
  <si>
    <t>Compass FWD</t>
  </si>
  <si>
    <t>Grand Cherokee 4X2</t>
  </si>
  <si>
    <t>Grand Cherokee 4X4</t>
  </si>
  <si>
    <t>Grand Cherokee SRT8</t>
  </si>
  <si>
    <t>Patriot 4X4</t>
  </si>
  <si>
    <t>Patriot FWD</t>
  </si>
  <si>
    <t>Wrangler 4X4</t>
  </si>
  <si>
    <t>Wrangler Unlimited 4X4</t>
  </si>
  <si>
    <t>Kia</t>
  </si>
  <si>
    <t>CADENZA</t>
  </si>
  <si>
    <t>Forte</t>
  </si>
  <si>
    <t>Forte 5</t>
  </si>
  <si>
    <t>Forte ECO</t>
  </si>
  <si>
    <t>Forte Koup</t>
  </si>
  <si>
    <t>OPTIMA</t>
  </si>
  <si>
    <t>OPTIMA HYBRID</t>
  </si>
  <si>
    <t>OPTIMA HYBRID EX</t>
  </si>
  <si>
    <t>Rio</t>
  </si>
  <si>
    <t>Rio ECO</t>
  </si>
  <si>
    <t>Sedona</t>
  </si>
  <si>
    <t>Sorento 2WD</t>
  </si>
  <si>
    <t>Sorento 4WD</t>
  </si>
  <si>
    <t>Soul</t>
  </si>
  <si>
    <t>Soul ECO dynamics</t>
  </si>
  <si>
    <t>Sportage 2WD</t>
  </si>
  <si>
    <t>Sportage 4WD</t>
  </si>
  <si>
    <t>Lamborghini</t>
  </si>
  <si>
    <t>Aventador Coupe</t>
  </si>
  <si>
    <t>Aventador Roadster</t>
  </si>
  <si>
    <t>Aventador Veneno Coupe</t>
  </si>
  <si>
    <t>Gallardo Coupe</t>
  </si>
  <si>
    <t>Gallardo Spyder</t>
  </si>
  <si>
    <t>Land Rover</t>
  </si>
  <si>
    <t>Land Rover LR4</t>
  </si>
  <si>
    <t>LR2</t>
  </si>
  <si>
    <t>Range Rover</t>
  </si>
  <si>
    <t>Range Rover Evoque</t>
  </si>
  <si>
    <t>Range Rover FFV</t>
  </si>
  <si>
    <t>Range Rover L FFV</t>
  </si>
  <si>
    <t>Range Rover Sport</t>
  </si>
  <si>
    <t>Range Rover Sport FFV</t>
  </si>
  <si>
    <t>LEXUS</t>
  </si>
  <si>
    <t>CT 200h</t>
  </si>
  <si>
    <t>ES 300h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</si>
  <si>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</si>
  <si>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</si>
  <si>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</si>
  <si>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</si>
  <si>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</si>
  <si>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</si>
  <si>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</si>
  <si>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</si>
  <si>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</si>
  <si>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</si>
  <si>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</si>
  <si>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</si>
  <si>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</si>
  <si>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</si>
  <si>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</t>
  </si>
  <si>
    <t>LS 460 L AWD</t>
  </si>
  <si>
    <t>LS 600h L</t>
  </si>
  <si>
    <t>LX 570</t>
  </si>
  <si>
    <t>RX 350</t>
  </si>
  <si>
    <t>RX 350 AWD</t>
  </si>
  <si>
    <t>RX 450h</t>
  </si>
  <si>
    <t>RX 450h AWD</t>
  </si>
  <si>
    <t>Lincoln</t>
  </si>
  <si>
    <t>MKS AWD</t>
  </si>
  <si>
    <t>MKS FWD</t>
  </si>
  <si>
    <t>MKT AWD</t>
  </si>
  <si>
    <t>MKT FWD</t>
  </si>
  <si>
    <t>MKT LIVERY AWD</t>
  </si>
  <si>
    <t>Special Purpose Vehicle 4WD</t>
  </si>
  <si>
    <t>MKT LIVERY FWD</t>
  </si>
  <si>
    <t>MKX AWD</t>
  </si>
  <si>
    <t>MKX FWD</t>
  </si>
  <si>
    <t>MKZ AWD</t>
  </si>
  <si>
    <t>MKZ FWD</t>
  </si>
  <si>
    <t>MKZ HYBRID FWD</t>
  </si>
  <si>
    <t>NAVIGATOR 2WD FFV</t>
  </si>
  <si>
    <t>NAVIGATOR 4WD FFV</t>
  </si>
  <si>
    <t>Lotus Cars Ltd</t>
  </si>
  <si>
    <t>Evora</t>
  </si>
  <si>
    <t>MASERATI</t>
  </si>
  <si>
    <t>Ghibli V6</t>
  </si>
  <si>
    <t>Ghibli V6 AWD</t>
  </si>
  <si>
    <t>GRANTURISMO</t>
  </si>
  <si>
    <t>GRANTURISMO CONVERTIBLE</t>
  </si>
  <si>
    <t>QUATTROPORTE GTS</t>
  </si>
  <si>
    <t>QUATTROPORTE SQ4 V6</t>
  </si>
  <si>
    <t>MAZDA</t>
  </si>
  <si>
    <t>CX-5 2WD</t>
  </si>
  <si>
    <t>CX-5 4WD</t>
  </si>
  <si>
    <t>CX-9 2WD</t>
  </si>
  <si>
    <t>CX-9 4WD</t>
  </si>
  <si>
    <t>MAZDA 2</t>
  </si>
  <si>
    <t>MAZDA 5</t>
  </si>
  <si>
    <t>MAZDA 6</t>
  </si>
  <si>
    <t>MAZDA3 4-Door</t>
  </si>
  <si>
    <t>MAZDA3 5-Door</t>
  </si>
  <si>
    <t>MX-5</t>
  </si>
  <si>
    <t>Mercedes-Benz</t>
  </si>
  <si>
    <t>C 250</t>
  </si>
  <si>
    <t>C 250 (Coupe)</t>
  </si>
  <si>
    <t>C 300 4MATIC</t>
  </si>
  <si>
    <t>C 350</t>
  </si>
  <si>
    <t>C 350 (Coupe)</t>
  </si>
  <si>
    <t>C 350 4MATIC (Coupe)</t>
  </si>
  <si>
    <t>C 63 AMG</t>
  </si>
  <si>
    <t>C 63 AMG Coupe</t>
  </si>
  <si>
    <t>CL 550 4MATIC</t>
  </si>
  <si>
    <t>CL 600</t>
  </si>
  <si>
    <t>CL 63 AMG</t>
  </si>
  <si>
    <t>CL 65 AMG</t>
  </si>
  <si>
    <t>CLA 250</t>
  </si>
  <si>
    <t>CLA 45 AMG 4MATIC</t>
  </si>
  <si>
    <t>CLS 550</t>
  </si>
  <si>
    <t>CLS 550 4MATIC</t>
  </si>
  <si>
    <t>CLS 63 AMG</t>
  </si>
  <si>
    <t>CLS 63 AMG 4MATIC</t>
  </si>
  <si>
    <t>CLS 63 AMG S</t>
  </si>
  <si>
    <t>CLS 63 AMG S 4MATIC</t>
  </si>
  <si>
    <t>E 250 BLUETEC</t>
  </si>
  <si>
    <t>E 250 BLUETEC 4MATIC</t>
  </si>
  <si>
    <t>E 350</t>
  </si>
  <si>
    <t>E 350 (convertible)</t>
  </si>
  <si>
    <t>E 350 (coupe)</t>
  </si>
  <si>
    <t>E 350 4MATIC</t>
  </si>
  <si>
    <t>E 350 4MATIC (coupe)</t>
  </si>
  <si>
    <t>E 350 4Matic (Wagon)</t>
  </si>
  <si>
    <t>Midsize Station Wagons</t>
  </si>
  <si>
    <t>E 400 Hybrid</t>
  </si>
  <si>
    <t>E 550 (convertible)</t>
  </si>
  <si>
    <t>E 550 (coupe)</t>
  </si>
  <si>
    <t>E 550 4MATIC</t>
  </si>
  <si>
    <t>E 63 AMG</t>
  </si>
  <si>
    <t>E 63 AMG 4MATIC</t>
  </si>
  <si>
    <t>E 63 AMG 4MATIC (station wagon)</t>
  </si>
  <si>
    <t>E 63 AMG S</t>
  </si>
  <si>
    <t>E 63 AMG S 4MATIC</t>
  </si>
  <si>
    <t>E 63 AMG S 4MATIC (stat. wagon)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</si>
  <si>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</si>
  <si>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</si>
  <si>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</si>
  <si>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</si>
  <si>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</si>
  <si>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</si>
  <si>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</si>
  <si>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</t>
  </si>
  <si>
    <t>GLK 350 4MATIC</t>
  </si>
  <si>
    <t>ML 350</t>
  </si>
  <si>
    <t>ML 350 4MATIC</t>
  </si>
  <si>
    <t>ML 350 BLUETEC 4MATIC</t>
  </si>
  <si>
    <t>ML 550 4MATIC</t>
  </si>
  <si>
    <t>ML 63 AMG</t>
  </si>
  <si>
    <t>S 550</t>
  </si>
  <si>
    <t>S 550 4MATIC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</si>
  <si>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</si>
  <si>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</si>
  <si>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</si>
  <si>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</si>
  <si>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</si>
  <si>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</si>
  <si>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</si>
  <si>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</si>
  <si>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Coupe</t>
  </si>
  <si>
    <t>SLS AMG GT Coupe</t>
  </si>
  <si>
    <t>SLS AMG GT Roadster</t>
  </si>
  <si>
    <t>SLS AMG Roadster</t>
  </si>
  <si>
    <t>Smart fortwo (Convertible)</t>
  </si>
  <si>
    <t>Smart fortwo (COUPE)</t>
  </si>
  <si>
    <t>Mini</t>
  </si>
  <si>
    <t>Mini Cooper Clubman</t>
  </si>
  <si>
    <t>Mini Cooper Clubvan</t>
  </si>
  <si>
    <t>Mini Cooper Convertible</t>
  </si>
  <si>
    <t>Mini Cooper Countryman</t>
  </si>
  <si>
    <t>Mini Cooper Coupe</t>
  </si>
  <si>
    <t>Mini Cooper Paceman</t>
  </si>
  <si>
    <t>Mini Cooper Roadster</t>
  </si>
  <si>
    <t>Mini Cooper S Clubman</t>
  </si>
  <si>
    <t>Mini Cooper S Convertible</t>
  </si>
  <si>
    <t>Mini Cooper S Countryman</t>
  </si>
  <si>
    <t>Mini Cooper S Countryman All4</t>
  </si>
  <si>
    <t>Mini Cooper S Coupe</t>
  </si>
  <si>
    <t>Mini Cooper S Paceman</t>
  </si>
  <si>
    <t>Mini Cooper S Paceman ALL4</t>
  </si>
  <si>
    <t>Mini Cooper S Roadster</t>
  </si>
  <si>
    <t>Mini JCW Countryman ALL4</t>
  </si>
  <si>
    <t>Mini JCW Paceman ALL4</t>
  </si>
  <si>
    <t>Mini John Cooper Works Clubman</t>
  </si>
  <si>
    <t>Mini John Cooper Works Conv.</t>
  </si>
  <si>
    <t>Mini John Cooper Works Coupe</t>
  </si>
  <si>
    <t>Mini John Cooper Works Roadster</t>
  </si>
  <si>
    <t>Mitsubishi</t>
  </si>
  <si>
    <t>LANCER</t>
  </si>
  <si>
    <t>LANCER AWD</t>
  </si>
  <si>
    <t>LANCER EVOLUTION</t>
  </si>
  <si>
    <t>LANCER SPORTBACK</t>
  </si>
  <si>
    <t>MIRAGE</t>
  </si>
  <si>
    <t>OUTLANDER 2WD</t>
  </si>
  <si>
    <t>OUTLANDER 4WD</t>
  </si>
  <si>
    <t>OUTLANDER SPORT 2WD</t>
  </si>
  <si>
    <t>OUTLANDER SPORT 4WD</t>
  </si>
  <si>
    <t>NISSAN</t>
  </si>
  <si>
    <t>370Z</t>
  </si>
  <si>
    <t>370Z Roadster</t>
  </si>
  <si>
    <t>ALTIMA</t>
  </si>
  <si>
    <t>ARMADA 2WD</t>
  </si>
  <si>
    <t>ARMADA 4WD</t>
  </si>
  <si>
    <t>CUBE</t>
  </si>
  <si>
    <t>FRONTIER 2WD</t>
  </si>
  <si>
    <t>Small Pick-up Trucks 2WD</t>
  </si>
  <si>
    <t>FRONTIER 4WD</t>
  </si>
  <si>
    <t>Small Pick-up Trucks 4WD</t>
  </si>
  <si>
    <t>GT-R</t>
  </si>
  <si>
    <t>JUKE</t>
  </si>
  <si>
    <t>JUKE AWD</t>
  </si>
  <si>
    <t>MAXIMA</t>
  </si>
  <si>
    <t>MURANO AWD</t>
  </si>
  <si>
    <t>MURANO CrossCabriolet</t>
  </si>
  <si>
    <t>MURANO FWD</t>
  </si>
  <si>
    <t>PATHFINDER 2WD</t>
  </si>
  <si>
    <t>PATHFINDER 4WD</t>
  </si>
  <si>
    <t>PATHFINDER Hybrid 2WD</t>
  </si>
  <si>
    <t>PATHFINDER Hybrid 4WD</t>
  </si>
  <si>
    <t>QUEST</t>
  </si>
  <si>
    <t>ROGUE AWD</t>
  </si>
  <si>
    <t>ROGUE FWD</t>
  </si>
  <si>
    <t>ROGUE SELECT</t>
  </si>
  <si>
    <t>ROGUE SELECT AWD</t>
  </si>
  <si>
    <t>SENTRA</t>
  </si>
  <si>
    <t>SENTRA FE+</t>
  </si>
  <si>
    <t>TITAN 2WD</t>
  </si>
  <si>
    <t>TITAN 4WD</t>
  </si>
  <si>
    <t>VERSA</t>
  </si>
  <si>
    <t>XTERRA 2WD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</si>
  <si>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</si>
  <si>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</si>
  <si>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</si>
  <si>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</si>
  <si>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</si>
  <si>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</si>
  <si>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</si>
  <si>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</si>
  <si>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</si>
  <si>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</si>
  <si>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</si>
  <si>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Targa 4</t>
  </si>
  <si>
    <t>911 Targa 4S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</si>
  <si>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</si>
  <si>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</si>
  <si>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</si>
  <si>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</si>
  <si>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</si>
  <si>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</si>
  <si>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</si>
  <si>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</t>
  </si>
  <si>
    <t>Cayenne GTS</t>
  </si>
  <si>
    <t>Cayenne S</t>
  </si>
  <si>
    <t>Cayenne S Hybrid</t>
  </si>
  <si>
    <t>Cayenne Turbo</t>
  </si>
  <si>
    <t>Cayenne Turbo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</si>
  <si>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</si>
  <si>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</si>
  <si>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</si>
  <si>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</si>
  <si>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</si>
  <si>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</si>
  <si>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</si>
  <si>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</si>
  <si>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</si>
  <si>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</si>
  <si>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Panamera Turbo S</t>
  </si>
  <si>
    <t>Panamera Turbo S Executive</t>
  </si>
  <si>
    <t>RAM</t>
  </si>
  <si>
    <t>1500 4X2</t>
  </si>
  <si>
    <t>1500 4X4</t>
  </si>
  <si>
    <t>1500 HFE 4X2</t>
  </si>
  <si>
    <t>C/V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</si>
  <si>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</si>
  <si>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</si>
  <si>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</si>
  <si>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</si>
  <si>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</si>
  <si>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</si>
  <si>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</si>
  <si>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</si>
  <si>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Roush</t>
  </si>
  <si>
    <t>Roush Stage 3 Mustang</t>
  </si>
  <si>
    <t>SCION</t>
  </si>
  <si>
    <t>FR-S</t>
  </si>
  <si>
    <t>iQ</t>
  </si>
  <si>
    <t>tC</t>
  </si>
  <si>
    <t>xB</t>
  </si>
  <si>
    <t>xD</t>
  </si>
  <si>
    <t>SRT</t>
  </si>
  <si>
    <t>Viper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</si>
  <si>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</si>
  <si>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</si>
  <si>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</si>
  <si>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</si>
  <si>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</si>
  <si>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</si>
  <si>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</si>
  <si>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</si>
  <si>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</si>
  <si>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</si>
  <si>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</si>
  <si>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2WD</t>
  </si>
  <si>
    <t>4RUNNER 4WD</t>
  </si>
  <si>
    <t>AVALON</t>
  </si>
  <si>
    <t>AVALON HYBRID</t>
  </si>
  <si>
    <t>CAMRY</t>
  </si>
  <si>
    <t>CAMRY HYBRID LE</t>
  </si>
  <si>
    <t>CAMRY HYBRID XLE/SE</t>
  </si>
  <si>
    <t>COROLLA</t>
  </si>
  <si>
    <t>COROLLA LE ECO</t>
  </si>
  <si>
    <t>FJ CRUISER 2WD</t>
  </si>
  <si>
    <t>FJ CRUISER 4WD</t>
  </si>
  <si>
    <t>HIGHLANDER</t>
  </si>
  <si>
    <t>HIGHLANDER AWD</t>
  </si>
  <si>
    <t>LAND CRUISER WAGON 4WD</t>
  </si>
  <si>
    <t>PRIUS</t>
  </si>
  <si>
    <t>PRIUS c</t>
  </si>
  <si>
    <t>PRIUS v</t>
  </si>
  <si>
    <t>RAV4</t>
  </si>
  <si>
    <t>RAV4 AWD</t>
  </si>
  <si>
    <t>RAV4 Limited AWD</t>
  </si>
  <si>
    <t>SEQUOIA 2WD</t>
  </si>
  <si>
    <t>SEQUOIA 4WD</t>
  </si>
  <si>
    <t>SEQUOIA 4WD FFV</t>
  </si>
  <si>
    <t>SIENNA</t>
  </si>
  <si>
    <t>SIENNA AWD</t>
  </si>
  <si>
    <t>Special Purpose Vehicle, minivan 4WD</t>
  </si>
  <si>
    <t>TACOMA 2WD</t>
  </si>
  <si>
    <t>TACOMA 4WD</t>
  </si>
  <si>
    <t>TUNDRA 2WD</t>
  </si>
  <si>
    <t>TUNDRA 4WD</t>
  </si>
  <si>
    <t>TUNDRA 4WD FFV</t>
  </si>
  <si>
    <t>VENZA</t>
  </si>
  <si>
    <t>VENZA 4WD</t>
  </si>
  <si>
    <t>YARIS</t>
  </si>
  <si>
    <t>Volkswagen</t>
  </si>
  <si>
    <t>BEETLE</t>
  </si>
  <si>
    <t>BEETLE CONVERTIBLE</t>
  </si>
  <si>
    <t>CC</t>
  </si>
  <si>
    <t>CC 4MOTION</t>
  </si>
  <si>
    <t>Eos</t>
  </si>
  <si>
    <t>GOLF</t>
  </si>
  <si>
    <t>GTI</t>
  </si>
  <si>
    <t>Jetta</t>
  </si>
  <si>
    <t>Jetta Hybrid</t>
  </si>
  <si>
    <t>JETTA SPORTWAGEN</t>
  </si>
  <si>
    <t>Passat</t>
  </si>
  <si>
    <t>Routan</t>
  </si>
  <si>
    <t>TIGUAN</t>
  </si>
  <si>
    <t>TIGUAN 4MOTION</t>
  </si>
  <si>
    <t>TOUAREG</t>
  </si>
  <si>
    <t>Touareg Hybrid</t>
  </si>
  <si>
    <t>Volvo</t>
  </si>
  <si>
    <t>S60 AWD</t>
  </si>
  <si>
    <t>S60 FWD</t>
  </si>
  <si>
    <t>S80 AWD</t>
  </si>
  <si>
    <t>S80 FWD</t>
  </si>
  <si>
    <t>XC60 AWD</t>
  </si>
  <si>
    <t>XC60 FWD</t>
  </si>
  <si>
    <t>XC70 AWD</t>
  </si>
  <si>
    <t>XC70 FWD</t>
  </si>
  <si>
    <t>XC90 AWD</t>
  </si>
  <si>
    <t>XC90 FWD</t>
  </si>
  <si>
    <t>INDEX &amp; MATCHED COMBINED CAN FUNCTION AS A MORE ADVANCED VLOOKUP.</t>
  </si>
  <si>
    <t>THE KEY ADVANTAGE IS THAT IT ALLOWS THE  SPECIFICATION OF MORE THAN ONE LOOKUP VARIABLE.</t>
  </si>
  <si>
    <t>MUST BE ENTERED USING CTL+SHIFT+ENTER TO EXIT THE CELL.</t>
  </si>
  <si>
    <t>RESULT</t>
  </si>
  <si>
    <t>INPUT</t>
  </si>
  <si>
    <t>THIS FORMULA WILL RESULT IN THE FIRST RESULT, IF THERE ARE MULTIPLE RESULTS THAT MATCH THE VARIABLES THEY WILL BE SKIPPED.</t>
  </si>
  <si>
    <t>FUNCTIONS MUCH LIKE VLOOKUP IN THIS SENSE.</t>
  </si>
  <si>
    <t>IF YOU WANT TO RETURN ALL POSSIBLE RESULTS AS NUMERICAL TOTALS SEE INSTRUCTIONS FOR SUMIF.</t>
  </si>
  <si>
    <t>FIRST VARIABLE COLUMN WITHIN DATA SET</t>
  </si>
  <si>
    <t>FIRST VARIABLE</t>
  </si>
  <si>
    <t>SECOND VARIABLE COLUMN WITHIN DATA SET</t>
  </si>
  <si>
    <t>SECOND VARIABLE</t>
  </si>
  <si>
    <t>FORMULA DIAGRAM</t>
  </si>
  <si>
    <t>=index match()</t>
  </si>
  <si>
    <t>Vlookup functionality with multiple criteria &amp; order of primary key</t>
  </si>
  <si>
    <t>Oranges</t>
  </si>
  <si>
    <t>Apples</t>
  </si>
  <si>
    <t>Pears</t>
  </si>
  <si>
    <t>Grapes</t>
  </si>
  <si>
    <t>NAME</t>
  </si>
  <si>
    <t>DAY1</t>
  </si>
  <si>
    <t>DAY2</t>
  </si>
  <si>
    <t>DAY3</t>
  </si>
  <si>
    <t>Bob</t>
  </si>
  <si>
    <t>Tim</t>
  </si>
  <si>
    <t>ENTIRE DATA SET TO BE SEARCHED</t>
  </si>
  <si>
    <t>COMBINED MUTLI VARIABLE LOOKUP W INDEX MATCH USING COLUMN NAMES INSTEAD OF # OF COLUMNS LEFT TO RIGHT</t>
  </si>
  <si>
    <t>BY REPLACING THE # OF COLUMNS FROM THE LEFT AT THE END OF THE INDEX MATCH FORMULA EXCEL WILL SEARCH FOR A NAMED COLUMN</t>
  </si>
  <si>
    <t>THIS CAN BE USED AS "COMB" or AS A CELL REFERENCE (EXAMPLE BELOW USES CELL REFERENCE)</t>
  </si>
  <si>
    <t>=max()</t>
  </si>
  <si>
    <t>=min()</t>
  </si>
  <si>
    <t>largest number in range, ignores text</t>
  </si>
  <si>
    <t>smalles number in range, ignores text</t>
  </si>
  <si>
    <t>=SMALL(A1:B2,n)</t>
  </si>
  <si>
    <t>smallest nth number in range. N=3 would be the 3rd smallest number</t>
  </si>
  <si>
    <t>=LARGE(A1:B2,n)</t>
  </si>
  <si>
    <t>largest nth number in range. N=3 would be the 3rd largest number</t>
  </si>
  <si>
    <t>GL Close</t>
  </si>
  <si>
    <t>Prod Close</t>
  </si>
  <si>
    <t>Current Monthly</t>
  </si>
  <si>
    <t>Prior Monthly</t>
  </si>
  <si>
    <t>Ending Cumulative</t>
  </si>
  <si>
    <t xml:space="preserve">Current </t>
  </si>
  <si>
    <t>Current Month</t>
  </si>
  <si>
    <t>Prior Month</t>
  </si>
  <si>
    <t xml:space="preserve">Net New GL Balance </t>
  </si>
  <si>
    <t>Contract</t>
  </si>
  <si>
    <t>Contract Party</t>
  </si>
  <si>
    <t>Month</t>
  </si>
  <si>
    <t>Imbal Vol (Mmbtu)</t>
  </si>
  <si>
    <t>Price ($)</t>
  </si>
  <si>
    <t>Value @ Current Pirce ($)</t>
  </si>
  <si>
    <t>After Revalue JE ($)</t>
  </si>
  <si>
    <t>CONTRACT 001-108:</t>
  </si>
  <si>
    <t>001-108</t>
  </si>
  <si>
    <t>OXY USA INC.</t>
  </si>
  <si>
    <t xml:space="preserve">NEW 120205 GL BALANCE AFTER REVALUE debit (credit):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</si>
</sst>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[$-409]m/d/yy\ h:mm\ AM/PM;@"/>
    <numFmt numFmtId="166" formatCode="[$-409]mmmm\ d\,\ yyyy;@"/>
    <numFmt numFmtId="167" formatCode="0.0"/>
    <numFmt numFmtId="168" formatCode="_(&quot;$&quot;* #,##0.000_);_(&quot;$&quot;* \(#,##0.000\);_(&quot;$&quot;* &quot;-&quot;??_);_(@_)"/>
  </numFmts>
  <fonts count="4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indexed="8"/>
      <name val="Tahoma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7"/>
      <name val="Arial"/>
      <family val="2"/>
    </font>
    <font>
      <sz val="10"/>
      <color indexed="17"/>
      <name val="Arial"/>
      <family val="2"/>
    </font>
    <font>
      <b/>
      <sz val="10"/>
      <color indexed="20"/>
      <name val="Arial"/>
      <family val="2"/>
    </font>
    <font>
      <sz val="10"/>
      <color indexed="2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7030A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00B050"/>
      <name val="Arial"/>
      <family val="2"/>
    </font>
    <font>
      <sz val="10"/>
      <color theme="5" tint="0.39997558519241921"/>
      <name val="Arial"/>
      <family val="2"/>
    </font>
    <font>
      <sz val="10"/>
      <color rgb="FF00FF00"/>
      <name val="Arial"/>
      <family val="2"/>
    </font>
    <font>
      <b/>
      <u/>
      <sz val="10"/>
      <color rgb="FF0000FF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9"/>
      <color rgb="FF303336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u/>
      <sz val="10"/>
      <color theme="0"/>
      <name val="Arial"/>
      <family val="2"/>
    </font>
    <font>
      <b/>
      <sz val="10"/>
      <color rgb="FF008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/>
      <bottom style="double">
        <color indexed="64"/>
      </bottom>
      <diagonal/>
    </border>
  </borders>
  <cellStyleXfs count="9">
    <xf numFmtId="0" fontId="0" fillId="0" borderId="0"/>
    <xf numFmtId="43" fontId="3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44" fontId="33" fillId="0" borderId="0" applyFont="0" applyFill="0" applyBorder="0" applyAlignment="0" applyProtection="0"/>
    <xf numFmtId="0" fontId="2" fillId="0" borderId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42">
    <xf numFmtId="0" fontId="0" fillId="0" borderId="0" xfId="0"/>
    <xf numFmtId="0" fontId="0" fillId="0" borderId="0" xfId="0" quotePrefix="1" applyAlignment="1">
      <alignment horizontal="left"/>
    </xf>
    <xf numFmtId="0" fontId="6" fillId="0" borderId="0" xfId="0" applyFont="1"/>
    <xf numFmtId="0" fontId="5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 wrapText="1"/>
    </xf>
    <xf numFmtId="164" fontId="6" fillId="0" borderId="1" xfId="0" applyNumberFormat="1" applyFont="1" applyBorder="1" applyAlignment="1">
      <alignment horizontal="center" wrapText="1"/>
    </xf>
    <xf numFmtId="164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center"/>
    </xf>
    <xf numFmtId="164" fontId="9" fillId="0" borderId="1" xfId="0" applyNumberFormat="1" applyFont="1" applyBorder="1" applyAlignment="1">
      <alignment horizontal="center" wrapText="1"/>
    </xf>
    <xf numFmtId="164" fontId="10" fillId="0" borderId="0" xfId="0" applyNumberFormat="1" applyFont="1" applyAlignment="1">
      <alignment horizontal="center"/>
    </xf>
    <xf numFmtId="164" fontId="8" fillId="0" borderId="1" xfId="0" quotePrefix="1" applyNumberFormat="1" applyFont="1" applyBorder="1" applyAlignment="1">
      <alignment horizontal="center" wrapText="1"/>
    </xf>
    <xf numFmtId="164" fontId="12" fillId="0" borderId="0" xfId="0" applyNumberFormat="1" applyFont="1" applyAlignment="1">
      <alignment horizontal="center"/>
    </xf>
    <xf numFmtId="164" fontId="13" fillId="0" borderId="1" xfId="0" quotePrefix="1" applyNumberFormat="1" applyFont="1" applyBorder="1" applyAlignment="1">
      <alignment horizontal="center" wrapText="1"/>
    </xf>
    <xf numFmtId="164" fontId="14" fillId="0" borderId="0" xfId="0" applyNumberFormat="1" applyFont="1" applyAlignment="1">
      <alignment horizontal="center"/>
    </xf>
    <xf numFmtId="0" fontId="15" fillId="0" borderId="0" xfId="0" applyFont="1"/>
    <xf numFmtId="0" fontId="6" fillId="0" borderId="1" xfId="0" applyFont="1" applyBorder="1" applyAlignment="1">
      <alignment horizontal="center"/>
    </xf>
    <xf numFmtId="0" fontId="7" fillId="0" borderId="0" xfId="0" applyFont="1"/>
    <xf numFmtId="0" fontId="6" fillId="0" borderId="0" xfId="0" quotePrefix="1" applyFont="1" applyAlignment="1">
      <alignment horizontal="left"/>
    </xf>
    <xf numFmtId="0" fontId="10" fillId="0" borderId="0" xfId="0" applyFont="1"/>
    <xf numFmtId="0" fontId="0" fillId="0" borderId="0" xfId="0" applyAlignment="1"/>
    <xf numFmtId="0" fontId="15" fillId="0" borderId="0" xfId="0" quotePrefix="1" applyFont="1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7" fillId="0" borderId="0" xfId="0" quotePrefix="1" applyFont="1"/>
    <xf numFmtId="43" fontId="0" fillId="0" borderId="0" xfId="1" applyFont="1"/>
    <xf numFmtId="43" fontId="6" fillId="0" borderId="1" xfId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0" borderId="0" xfId="0" quotePrefix="1" applyFont="1"/>
    <xf numFmtId="43" fontId="6" fillId="0" borderId="0" xfId="1" applyFont="1" applyBorder="1" applyAlignment="1">
      <alignment horizontal="center" wrapText="1"/>
    </xf>
    <xf numFmtId="0" fontId="0" fillId="0" borderId="0" xfId="0" quotePrefix="1"/>
    <xf numFmtId="43" fontId="7" fillId="0" borderId="0" xfId="1" applyFont="1"/>
    <xf numFmtId="43" fontId="10" fillId="0" borderId="0" xfId="1" applyFont="1"/>
    <xf numFmtId="43" fontId="10" fillId="0" borderId="0" xfId="1" quotePrefix="1" applyFont="1"/>
    <xf numFmtId="0" fontId="3" fillId="0" borderId="0" xfId="0" applyFont="1"/>
    <xf numFmtId="0" fontId="16" fillId="0" borderId="1" xfId="0" quotePrefix="1" applyFont="1" applyBorder="1" applyAlignment="1">
      <alignment horizontal="center" wrapText="1"/>
    </xf>
    <xf numFmtId="0" fontId="17" fillId="0" borderId="0" xfId="0" applyFont="1"/>
    <xf numFmtId="0" fontId="6" fillId="0" borderId="0" xfId="0" applyFont="1" applyAlignment="1">
      <alignment horizontal="center" wrapText="1"/>
    </xf>
    <xf numFmtId="0" fontId="15" fillId="0" borderId="0" xfId="0" applyFont="1" applyAlignment="1">
      <alignment horizontal="left"/>
    </xf>
    <xf numFmtId="43" fontId="3" fillId="0" borderId="0" xfId="1" applyFont="1"/>
    <xf numFmtId="0" fontId="8" fillId="0" borderId="1" xfId="0" quotePrefix="1" applyFont="1" applyBorder="1" applyAlignment="1">
      <alignment horizontal="center" wrapText="1"/>
    </xf>
    <xf numFmtId="0" fontId="9" fillId="0" borderId="1" xfId="0" quotePrefix="1" applyFont="1" applyBorder="1" applyAlignment="1">
      <alignment horizontal="center" wrapText="1"/>
    </xf>
    <xf numFmtId="0" fontId="12" fillId="0" borderId="0" xfId="0" applyFont="1"/>
    <xf numFmtId="0" fontId="11" fillId="0" borderId="1" xfId="0" quotePrefix="1" applyFont="1" applyBorder="1" applyAlignment="1">
      <alignment horizontal="center" wrapText="1"/>
    </xf>
    <xf numFmtId="0" fontId="18" fillId="0" borderId="0" xfId="0" applyFont="1"/>
    <xf numFmtId="0" fontId="8" fillId="0" borderId="1" xfId="0" applyFont="1" applyBorder="1" applyAlignment="1">
      <alignment horizontal="center" wrapText="1"/>
    </xf>
    <xf numFmtId="0" fontId="19" fillId="0" borderId="0" xfId="0" applyFont="1"/>
    <xf numFmtId="0" fontId="20" fillId="0" borderId="0" xfId="0" applyFont="1" applyAlignment="1">
      <alignment wrapText="1"/>
    </xf>
    <xf numFmtId="0" fontId="20" fillId="0" borderId="0" xfId="0" applyFont="1"/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0" fontId="20" fillId="0" borderId="0" xfId="0" quotePrefix="1" applyFont="1" applyAlignment="1">
      <alignment horizontal="left"/>
    </xf>
    <xf numFmtId="0" fontId="20" fillId="0" borderId="0" xfId="0" applyFont="1" applyAlignment="1">
      <alignment horizontal="left" wrapText="1"/>
    </xf>
    <xf numFmtId="14" fontId="20" fillId="0" borderId="0" xfId="0" quotePrefix="1" applyNumberFormat="1" applyFont="1" applyAlignment="1">
      <alignment horizontal="left"/>
    </xf>
    <xf numFmtId="166" fontId="20" fillId="0" borderId="0" xfId="0" applyNumberFormat="1" applyFont="1"/>
    <xf numFmtId="22" fontId="20" fillId="0" borderId="0" xfId="0" quotePrefix="1" applyNumberFormat="1" applyFont="1"/>
    <xf numFmtId="165" fontId="20" fillId="0" borderId="0" xfId="0" applyNumberFormat="1" applyFont="1"/>
    <xf numFmtId="0" fontId="20" fillId="0" borderId="0" xfId="0" quotePrefix="1" applyFont="1"/>
    <xf numFmtId="0" fontId="20" fillId="0" borderId="0" xfId="0" quotePrefix="1" applyFont="1" applyAlignment="1">
      <alignment horizontal="left" wrapText="1"/>
    </xf>
    <xf numFmtId="14" fontId="20" fillId="0" borderId="0" xfId="0" applyNumberFormat="1" applyFont="1"/>
    <xf numFmtId="0" fontId="20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quotePrefix="1" applyFont="1"/>
    <xf numFmtId="0" fontId="21" fillId="0" borderId="0" xfId="2" applyAlignment="1" applyProtection="1"/>
    <xf numFmtId="164" fontId="11" fillId="0" borderId="1" xfId="0" applyNumberFormat="1" applyFont="1" applyBorder="1" applyAlignment="1">
      <alignment horizontal="center" wrapText="1"/>
    </xf>
    <xf numFmtId="43" fontId="0" fillId="0" borderId="0" xfId="1" applyFont="1" applyAlignment="1"/>
    <xf numFmtId="0" fontId="7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9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22" fillId="0" borderId="0" xfId="3"/>
    <xf numFmtId="1" fontId="22" fillId="0" borderId="0" xfId="3" applyNumberFormat="1"/>
    <xf numFmtId="167" fontId="22" fillId="0" borderId="0" xfId="3" applyNumberFormat="1"/>
    <xf numFmtId="1" fontId="3" fillId="0" borderId="0" xfId="3" applyNumberFormat="1" applyFont="1" applyFill="1"/>
    <xf numFmtId="49" fontId="3" fillId="0" borderId="0" xfId="3" applyNumberFormat="1" applyFont="1" applyFill="1"/>
    <xf numFmtId="167" fontId="3" fillId="0" borderId="0" xfId="3" applyNumberFormat="1" applyFont="1" applyFill="1"/>
    <xf numFmtId="49" fontId="22" fillId="0" borderId="0" xfId="3" applyNumberFormat="1"/>
    <xf numFmtId="49" fontId="22" fillId="0" borderId="0" xfId="3" applyNumberFormat="1" applyFill="1"/>
    <xf numFmtId="0" fontId="6" fillId="0" borderId="0" xfId="3" applyFont="1" applyAlignment="1"/>
    <xf numFmtId="0" fontId="6" fillId="0" borderId="0" xfId="3" applyFont="1" applyFill="1" applyAlignment="1"/>
    <xf numFmtId="0" fontId="24" fillId="0" borderId="0" xfId="3" applyFont="1"/>
    <xf numFmtId="167" fontId="24" fillId="0" borderId="0" xfId="3" applyNumberFormat="1" applyFont="1"/>
    <xf numFmtId="0" fontId="27" fillId="0" borderId="0" xfId="3" applyFont="1"/>
    <xf numFmtId="0" fontId="26" fillId="0" borderId="0" xfId="0" applyFont="1"/>
    <xf numFmtId="0" fontId="23" fillId="0" borderId="0" xfId="0" applyFont="1"/>
    <xf numFmtId="0" fontId="28" fillId="0" borderId="0" xfId="0" applyFont="1"/>
    <xf numFmtId="0" fontId="25" fillId="0" borderId="0" xfId="0" applyFont="1"/>
    <xf numFmtId="0" fontId="29" fillId="0" borderId="0" xfId="0" applyFont="1"/>
    <xf numFmtId="0" fontId="30" fillId="0" borderId="0" xfId="0" applyFont="1"/>
    <xf numFmtId="0" fontId="22" fillId="2" borderId="0" xfId="3" applyFill="1"/>
    <xf numFmtId="0" fontId="31" fillId="0" borderId="0" xfId="3" applyFont="1" applyBorder="1"/>
    <xf numFmtId="0" fontId="32" fillId="2" borderId="0" xfId="0" applyFont="1" applyFill="1" applyBorder="1"/>
    <xf numFmtId="0" fontId="0" fillId="0" borderId="3" xfId="0" applyBorder="1"/>
    <xf numFmtId="44" fontId="0" fillId="0" borderId="3" xfId="4" applyFont="1" applyBorder="1"/>
    <xf numFmtId="0" fontId="6" fillId="0" borderId="3" xfId="0" applyFont="1" applyBorder="1"/>
    <xf numFmtId="44" fontId="6" fillId="0" borderId="3" xfId="4" applyFont="1" applyBorder="1"/>
    <xf numFmtId="0" fontId="2" fillId="0" borderId="0" xfId="5"/>
    <xf numFmtId="0" fontId="36" fillId="3" borderId="0" xfId="5" applyFont="1" applyFill="1"/>
    <xf numFmtId="0" fontId="35" fillId="3" borderId="0" xfId="5" applyFont="1" applyFill="1"/>
    <xf numFmtId="0" fontId="1" fillId="0" borderId="0" xfId="5" applyFont="1"/>
    <xf numFmtId="0" fontId="34" fillId="2" borderId="0" xfId="5" applyFont="1" applyFill="1"/>
    <xf numFmtId="0" fontId="1" fillId="2" borderId="0" xfId="5" applyFont="1" applyFill="1"/>
    <xf numFmtId="0" fontId="37" fillId="3" borderId="4" xfId="6" applyFont="1" applyFill="1" applyBorder="1" applyAlignment="1">
      <alignment horizontal="center"/>
    </xf>
    <xf numFmtId="0" fontId="37" fillId="3" borderId="0" xfId="6" applyFont="1" applyFill="1" applyBorder="1" applyAlignment="1">
      <alignment horizontal="center"/>
    </xf>
    <xf numFmtId="0" fontId="37" fillId="3" borderId="5" xfId="6" applyFont="1" applyFill="1" applyBorder="1" applyAlignment="1">
      <alignment horizontal="center"/>
    </xf>
    <xf numFmtId="0" fontId="3" fillId="0" borderId="0" xfId="6" applyFill="1" applyAlignment="1">
      <alignment horizontal="left"/>
    </xf>
    <xf numFmtId="0" fontId="38" fillId="0" borderId="0" xfId="6" applyFont="1" applyFill="1" applyBorder="1" applyAlignment="1">
      <alignment horizontal="center"/>
    </xf>
    <xf numFmtId="17" fontId="6" fillId="4" borderId="0" xfId="6" applyNumberFormat="1" applyFont="1" applyFill="1" applyAlignment="1">
      <alignment horizontal="left"/>
    </xf>
    <xf numFmtId="17" fontId="3" fillId="4" borderId="0" xfId="6" applyNumberFormat="1" applyFont="1" applyFill="1" applyAlignment="1">
      <alignment horizontal="left"/>
    </xf>
    <xf numFmtId="14" fontId="3" fillId="4" borderId="0" xfId="6" applyNumberFormat="1" applyFont="1" applyFill="1" applyAlignment="1">
      <alignment horizontal="left"/>
    </xf>
    <xf numFmtId="37" fontId="6" fillId="4" borderId="0" xfId="7" applyNumberFormat="1" applyFont="1" applyFill="1"/>
    <xf numFmtId="168" fontId="6" fillId="4" borderId="0" xfId="4" applyNumberFormat="1" applyFont="1" applyFill="1"/>
    <xf numFmtId="44" fontId="3" fillId="4" borderId="0" xfId="8" applyFont="1" applyFill="1"/>
    <xf numFmtId="17" fontId="3" fillId="0" borderId="0" xfId="6" applyNumberFormat="1" applyFont="1" applyAlignment="1">
      <alignment horizontal="left"/>
    </xf>
    <xf numFmtId="17" fontId="3" fillId="0" borderId="0" xfId="6" applyNumberFormat="1" applyFont="1" applyFill="1" applyAlignment="1">
      <alignment horizontal="left"/>
    </xf>
    <xf numFmtId="14" fontId="3" fillId="0" borderId="0" xfId="6" applyNumberFormat="1" applyFill="1" applyAlignment="1">
      <alignment horizontal="left"/>
    </xf>
    <xf numFmtId="37" fontId="39" fillId="0" borderId="0" xfId="7" applyNumberFormat="1" applyFont="1" applyFill="1"/>
    <xf numFmtId="168" fontId="39" fillId="0" borderId="0" xfId="4" applyNumberFormat="1" applyFont="1" applyFill="1"/>
    <xf numFmtId="44" fontId="3" fillId="0" borderId="0" xfId="8" applyFill="1"/>
    <xf numFmtId="14" fontId="3" fillId="0" borderId="0" xfId="6" applyNumberFormat="1" applyAlignment="1">
      <alignment horizontal="left"/>
    </xf>
    <xf numFmtId="37" fontId="39" fillId="0" borderId="0" xfId="7" applyNumberFormat="1" applyFont="1"/>
    <xf numFmtId="168" fontId="39" fillId="0" borderId="0" xfId="4" applyNumberFormat="1" applyFont="1"/>
    <xf numFmtId="44" fontId="3" fillId="5" borderId="0" xfId="8" applyFill="1"/>
    <xf numFmtId="0" fontId="3" fillId="0" borderId="0" xfId="6" applyFont="1" applyAlignment="1">
      <alignment horizontal="left"/>
    </xf>
    <xf numFmtId="0" fontId="3" fillId="0" borderId="0" xfId="6"/>
    <xf numFmtId="44" fontId="3" fillId="0" borderId="0" xfId="8" applyFont="1" applyFill="1"/>
    <xf numFmtId="17" fontId="3" fillId="0" borderId="1" xfId="6" applyNumberFormat="1" applyBorder="1" applyAlignment="1">
      <alignment horizontal="left"/>
    </xf>
    <xf numFmtId="37" fontId="3" fillId="0" borderId="1" xfId="7" applyNumberFormat="1" applyBorder="1"/>
    <xf numFmtId="2" fontId="3" fillId="0" borderId="1" xfId="6" applyNumberFormat="1" applyBorder="1"/>
    <xf numFmtId="44" fontId="3" fillId="0" borderId="1" xfId="8" applyBorder="1"/>
    <xf numFmtId="0" fontId="3" fillId="6" borderId="6" xfId="6" applyFont="1" applyFill="1" applyBorder="1" applyAlignment="1">
      <alignment horizontal="left"/>
    </xf>
    <xf numFmtId="0" fontId="3" fillId="6" borderId="6" xfId="6" applyFill="1" applyBorder="1"/>
    <xf numFmtId="44" fontId="6" fillId="6" borderId="6" xfId="8" applyFont="1" applyFill="1" applyBorder="1"/>
    <xf numFmtId="44" fontId="3" fillId="6" borderId="6" xfId="8" applyFont="1" applyFill="1" applyBorder="1"/>
    <xf numFmtId="44" fontId="6" fillId="5" borderId="6" xfId="8" applyFont="1" applyFill="1" applyBorder="1"/>
  </cellXfs>
  <cellStyles count="9">
    <cellStyle name="Comma" xfId="1" builtinId="3"/>
    <cellStyle name="Comma 2 2" xfId="7"/>
    <cellStyle name="Currency" xfId="4" builtinId="4"/>
    <cellStyle name="Currency 2 2" xfId="8"/>
    <cellStyle name="Hyperlink" xfId="2" builtinId="8"/>
    <cellStyle name="Normal" xfId="0" builtinId="0"/>
    <cellStyle name="Normal 2" xfId="3"/>
    <cellStyle name="Normal 2 2 2" xfId="6"/>
    <cellStyle name="Normal 3" xfId="5"/>
  </cellStyles>
  <dxfs count="0"/>
  <tableStyles count="0" defaultTableStyle="TableStyleMedium2" defaultPivotStyle="PivotStyleLight16"/>
  <colors>
    <mruColors>
      <color rgb="FF00FF00"/>
      <color rgb="FF6633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24</xdr:row>
      <xdr:rowOff>47625</xdr:rowOff>
    </xdr:from>
    <xdr:to>
      <xdr:col>10</xdr:col>
      <xdr:colOff>152400</xdr:colOff>
      <xdr:row>33</xdr:row>
      <xdr:rowOff>85725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286125"/>
          <a:ext cx="9839325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276225</xdr:colOff>
      <xdr:row>12</xdr:row>
      <xdr:rowOff>57150</xdr:rowOff>
    </xdr:from>
    <xdr:to>
      <xdr:col>5</xdr:col>
      <xdr:colOff>76200</xdr:colOff>
      <xdr:row>15</xdr:row>
      <xdr:rowOff>19050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00250"/>
          <a:ext cx="497205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533400</xdr:colOff>
      <xdr:row>14</xdr:row>
      <xdr:rowOff>0</xdr:rowOff>
    </xdr:from>
    <xdr:to>
      <xdr:col>4</xdr:col>
      <xdr:colOff>57150</xdr:colOff>
      <xdr:row>27</xdr:row>
      <xdr:rowOff>66675</xdr:rowOff>
    </xdr:to>
    <xdr:cxnSp macro="">
      <xdr:nvCxnSpPr>
        <xdr:cNvPr id="7" name="Straight Arrow Connector 6"/>
        <xdr:cNvCxnSpPr/>
      </xdr:nvCxnSpPr>
      <xdr:spPr>
        <a:xfrm>
          <a:off x="1914525" y="2266950"/>
          <a:ext cx="2714625" cy="1524000"/>
        </a:xfrm>
        <a:prstGeom prst="straightConnector1">
          <a:avLst/>
        </a:prstGeom>
        <a:ln>
          <a:solidFill>
            <a:srgbClr val="0000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1809750</xdr:colOff>
      <xdr:row>13</xdr:row>
      <xdr:rowOff>123825</xdr:rowOff>
    </xdr:from>
    <xdr:to>
      <xdr:col>2</xdr:col>
      <xdr:colOff>1809750</xdr:colOff>
      <xdr:row>28</xdr:row>
      <xdr:rowOff>28575</xdr:rowOff>
    </xdr:to>
    <xdr:cxnSp macro="">
      <xdr:nvCxnSpPr>
        <xdr:cNvPr id="10" name="Straight Arrow Connector 9"/>
        <xdr:cNvCxnSpPr/>
      </xdr:nvCxnSpPr>
      <xdr:spPr>
        <a:xfrm>
          <a:off x="3190875" y="2228850"/>
          <a:ext cx="0" cy="233362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13</xdr:row>
      <xdr:rowOff>123825</xdr:rowOff>
    </xdr:from>
    <xdr:to>
      <xdr:col>2</xdr:col>
      <xdr:colOff>2266950</xdr:colOff>
      <xdr:row>26</xdr:row>
      <xdr:rowOff>28575</xdr:rowOff>
    </xdr:to>
    <xdr:cxnSp macro="">
      <xdr:nvCxnSpPr>
        <xdr:cNvPr id="12" name="Straight Arrow Connector 11"/>
        <xdr:cNvCxnSpPr/>
      </xdr:nvCxnSpPr>
      <xdr:spPr>
        <a:xfrm flipH="1">
          <a:off x="447675" y="2228850"/>
          <a:ext cx="3200400" cy="2009775"/>
        </a:xfrm>
        <a:prstGeom prst="straightConnector1">
          <a:avLst/>
        </a:prstGeom>
        <a:ln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13</xdr:row>
      <xdr:rowOff>123825</xdr:rowOff>
    </xdr:from>
    <xdr:to>
      <xdr:col>3</xdr:col>
      <xdr:colOff>476250</xdr:colOff>
      <xdr:row>28</xdr:row>
      <xdr:rowOff>28575</xdr:rowOff>
    </xdr:to>
    <xdr:cxnSp macro="">
      <xdr:nvCxnSpPr>
        <xdr:cNvPr id="14" name="Straight Arrow Connector 13"/>
        <xdr:cNvCxnSpPr/>
      </xdr:nvCxnSpPr>
      <xdr:spPr>
        <a:xfrm>
          <a:off x="4248150" y="2228850"/>
          <a:ext cx="276225" cy="2333625"/>
        </a:xfrm>
        <a:prstGeom prst="straightConnector1">
          <a:avLst/>
        </a:prstGeom>
        <a:ln>
          <a:solidFill>
            <a:srgbClr val="6633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771525</xdr:colOff>
      <xdr:row>14</xdr:row>
      <xdr:rowOff>0</xdr:rowOff>
    </xdr:from>
    <xdr:to>
      <xdr:col>4</xdr:col>
      <xdr:colOff>142875</xdr:colOff>
      <xdr:row>25</xdr:row>
      <xdr:rowOff>133350</xdr:rowOff>
    </xdr:to>
    <xdr:cxnSp macro="">
      <xdr:nvCxnSpPr>
        <xdr:cNvPr id="17" name="Straight Arrow Connector 16"/>
        <xdr:cNvCxnSpPr/>
      </xdr:nvCxnSpPr>
      <xdr:spPr>
        <a:xfrm flipH="1">
          <a:off x="1209675" y="2266950"/>
          <a:ext cx="3505200" cy="1914525"/>
        </a:xfrm>
        <a:prstGeom prst="straightConnector1">
          <a:avLst/>
        </a:prstGeom>
        <a:ln>
          <a:solidFill>
            <a:srgbClr val="00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tWorth/accounting/PLANT%20CLOSE%20-%20WTXSS%2010/Journal%20Entries/JE%20WTXSS%20Producer%20Cumulative%20Imbalance/2020%20Prod/2020_07%20prod/07_2020%20prod%20WTX%20Super%20System%20(Jal)%20TIK%20Cuml%20Imbalanc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C_Cuml%20Revalu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NDEX"/>
      <sheetName val="JE"/>
      <sheetName val="CALC_Cuml Revalue"/>
      <sheetName val="INPUT_Cuml Imbal Vol"/>
      <sheetName val="INPUT_Cashouts"/>
      <sheetName val="INPUT_Waha Res Price"/>
      <sheetName val="INPUT_SAP GL Balance"/>
      <sheetName val="SPLIT"/>
      <sheetName val="LOOKUPS"/>
      <sheetName val="WinshuttleStudi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B2" t="str">
            <v>ETC TEXAS PIPELINE</v>
          </cell>
        </row>
        <row r="3">
          <cell r="B3" t="str">
            <v>WTX SUPER SYSTEM (Jal) 10 Cumulative Imbalance - Input Cumulative Imbalance Volumes</v>
          </cell>
        </row>
        <row r="4">
          <cell r="B4" t="str">
            <v>Negative Volumes &amp; Values Due ETC | Positive Volumes &amp; Values Due Producers</v>
          </cell>
        </row>
        <row r="6">
          <cell r="B6">
            <v>44069</v>
          </cell>
          <cell r="C6" t="str">
            <v>Insert new row at the bottom of each contract list group and update imbalanve volume details per TIPS Imbalance Summary Report</v>
          </cell>
        </row>
        <row r="7">
          <cell r="C7" t="str">
            <v>Note that positive/negative values should be entered to match the Imbalance Summary Report</v>
          </cell>
        </row>
        <row r="9">
          <cell r="B9" t="str">
            <v>PER TIPS IMBAL REPORT</v>
          </cell>
          <cell r="I9" t="str">
            <v>PER TIPS IMBAL REPORT</v>
          </cell>
        </row>
        <row r="12">
          <cell r="B12" t="str">
            <v>PROD DATE</v>
          </cell>
          <cell r="C12" t="str">
            <v xml:space="preserve">NON CASHOUT CONTRACT </v>
          </cell>
          <cell r="H12" t="str">
            <v>TOTAL CURRENT MONTHLY IMBALANCE VOL (MMBTU)</v>
          </cell>
          <cell r="I12" t="str">
            <v>ENDING CUMULATIVE VOL (MMBTU)</v>
          </cell>
        </row>
        <row r="14">
          <cell r="B14" t="str">
            <v>CONTRACT 001-108-COY:</v>
          </cell>
          <cell r="C14" t="str">
            <v>001-108</v>
          </cell>
          <cell r="H14">
            <v>-37968</v>
          </cell>
        </row>
        <row r="15">
          <cell r="B15">
            <v>43800</v>
          </cell>
          <cell r="C15" t="str">
            <v>001-108</v>
          </cell>
          <cell r="H15">
            <v>54202</v>
          </cell>
          <cell r="I15">
            <v>16234</v>
          </cell>
        </row>
        <row r="16">
          <cell r="B16">
            <v>43831</v>
          </cell>
          <cell r="C16" t="str">
            <v>001-108</v>
          </cell>
          <cell r="H16">
            <v>27599</v>
          </cell>
          <cell r="I16">
            <v>43833</v>
          </cell>
        </row>
        <row r="17">
          <cell r="B17">
            <v>43862</v>
          </cell>
          <cell r="C17" t="str">
            <v>001-108</v>
          </cell>
          <cell r="H17">
            <v>6821</v>
          </cell>
          <cell r="I17">
            <v>50654</v>
          </cell>
        </row>
        <row r="18">
          <cell r="B18">
            <v>43891</v>
          </cell>
          <cell r="C18" t="str">
            <v>001-108</v>
          </cell>
          <cell r="H18">
            <v>-46192</v>
          </cell>
          <cell r="I18">
            <v>4462</v>
          </cell>
        </row>
        <row r="19">
          <cell r="B19">
            <v>43922</v>
          </cell>
          <cell r="C19" t="str">
            <v>001-108</v>
          </cell>
          <cell r="H19">
            <v>7713</v>
          </cell>
          <cell r="I19">
            <v>12175</v>
          </cell>
        </row>
        <row r="20">
          <cell r="B20">
            <v>43952</v>
          </cell>
          <cell r="C20" t="str">
            <v>001-108</v>
          </cell>
          <cell r="H20">
            <v>-14397</v>
          </cell>
          <cell r="I20">
            <v>-2222</v>
          </cell>
        </row>
        <row r="21">
          <cell r="B21">
            <v>43983</v>
          </cell>
          <cell r="C21" t="str">
            <v>001-108</v>
          </cell>
          <cell r="H21">
            <v>2956</v>
          </cell>
          <cell r="I21">
            <v>734</v>
          </cell>
        </row>
        <row r="22">
          <cell r="B22">
            <v>44013</v>
          </cell>
          <cell r="C22" t="str">
            <v>001-108</v>
          </cell>
          <cell r="H22">
            <v>8118</v>
          </cell>
          <cell r="I22">
            <v>8852</v>
          </cell>
        </row>
      </sheetData>
      <sheetData sheetId="5" refreshError="1"/>
      <sheetData sheetId="6">
        <row r="2">
          <cell r="B2" t="str">
            <v>ETC TEXAS PIPELINE</v>
          </cell>
        </row>
        <row r="3">
          <cell r="B3" t="str">
            <v>WTX SUPER SYSTEM (Jal) 10 Cumulative Imbalance - Input Price for Valuation</v>
          </cell>
        </row>
        <row r="6">
          <cell r="B6">
            <v>44069</v>
          </cell>
          <cell r="C6" t="str">
            <v>Update monthly price from Tammi workbook</v>
          </cell>
          <cell r="F6" t="str">
            <v>REQUESTED BY KIM TO USE THE CURRENT CALENDAR PRICE NOT THE CURRENT PROD MONTH</v>
          </cell>
        </row>
        <row r="7">
          <cell r="C7" t="str">
            <v>S:\Regency\Dallas\Workgrps\ACCT_Plant Accounting\Pricing</v>
          </cell>
        </row>
        <row r="8">
          <cell r="C8" t="str">
            <v>from the current month file such as FERC 12.19 .xlsx</v>
          </cell>
        </row>
        <row r="10">
          <cell r="B10" t="str">
            <v>PROD DATE</v>
          </cell>
          <cell r="C10" t="str">
            <v>INDEX</v>
          </cell>
          <cell r="D10" t="str">
            <v>TIPS SCHD #</v>
          </cell>
          <cell r="E10" t="str">
            <v>TIPS SCHD TYPE</v>
          </cell>
          <cell r="F10" t="str">
            <v>$ PRICE / MMBTU</v>
          </cell>
        </row>
        <row r="12">
          <cell r="B12" t="str">
            <v>2016:</v>
          </cell>
        </row>
        <row r="13">
          <cell r="B13">
            <v>42491</v>
          </cell>
          <cell r="C13" t="str">
            <v>Waha Inside FERC</v>
          </cell>
          <cell r="D13" t="str">
            <v>WA11</v>
          </cell>
          <cell r="E13" t="str">
            <v>Residue | MMBTU</v>
          </cell>
          <cell r="F13">
            <v>1.83</v>
          </cell>
        </row>
        <row r="14">
          <cell r="B14">
            <v>42522</v>
          </cell>
          <cell r="C14" t="str">
            <v>Waha Inside FERC</v>
          </cell>
          <cell r="D14" t="str">
            <v>WA11</v>
          </cell>
          <cell r="E14" t="str">
            <v>Residue | MMBTU</v>
          </cell>
          <cell r="F14">
            <v>1.81</v>
          </cell>
        </row>
        <row r="15">
          <cell r="B15">
            <v>42552</v>
          </cell>
          <cell r="C15" t="str">
            <v>Waha Inside FERC</v>
          </cell>
          <cell r="D15" t="str">
            <v>WA11</v>
          </cell>
          <cell r="E15" t="str">
            <v>Residue | MMBTU</v>
          </cell>
          <cell r="F15">
            <v>2.56</v>
          </cell>
        </row>
        <row r="16">
          <cell r="B16">
            <v>42583</v>
          </cell>
          <cell r="C16" t="str">
            <v>Waha Inside FERC</v>
          </cell>
          <cell r="D16" t="str">
            <v>WA11</v>
          </cell>
          <cell r="E16" t="str">
            <v>Residue | MMBTU</v>
          </cell>
          <cell r="F16">
            <v>2.59</v>
          </cell>
        </row>
        <row r="17">
          <cell r="B17">
            <v>42614</v>
          </cell>
          <cell r="C17" t="str">
            <v>Waha Inside FERC</v>
          </cell>
          <cell r="D17" t="str">
            <v>WA11</v>
          </cell>
          <cell r="E17" t="str">
            <v>Residue | MMBTU</v>
          </cell>
          <cell r="F17">
            <v>2.66</v>
          </cell>
        </row>
        <row r="18">
          <cell r="B18">
            <v>42644</v>
          </cell>
          <cell r="C18" t="str">
            <v>Waha Inside FERC</v>
          </cell>
          <cell r="D18" t="str">
            <v>WA11</v>
          </cell>
          <cell r="E18" t="str">
            <v>Residue | MMBTU</v>
          </cell>
          <cell r="F18">
            <v>2.8</v>
          </cell>
        </row>
        <row r="19">
          <cell r="B19">
            <v>42675</v>
          </cell>
          <cell r="C19" t="str">
            <v>Waha Inside FERC</v>
          </cell>
          <cell r="D19" t="str">
            <v>WA11</v>
          </cell>
          <cell r="E19" t="str">
            <v>Residue | MMBTU</v>
          </cell>
          <cell r="F19">
            <v>2.5499999999999998</v>
          </cell>
        </row>
        <row r="20">
          <cell r="B20">
            <v>42705</v>
          </cell>
          <cell r="C20" t="str">
            <v>Waha Inside FERC</v>
          </cell>
          <cell r="D20" t="str">
            <v>WA11</v>
          </cell>
          <cell r="E20" t="str">
            <v>Residue | MMBTU</v>
          </cell>
          <cell r="F20">
            <v>3.03</v>
          </cell>
        </row>
        <row r="21">
          <cell r="B21" t="str">
            <v>2017:</v>
          </cell>
        </row>
        <row r="22">
          <cell r="B22">
            <v>42736</v>
          </cell>
          <cell r="C22" t="str">
            <v>Waha Inside FERC</v>
          </cell>
          <cell r="D22" t="str">
            <v>WA11</v>
          </cell>
          <cell r="E22" t="str">
            <v>Residue | MMBTU</v>
          </cell>
          <cell r="F22">
            <v>3.61</v>
          </cell>
        </row>
        <row r="23">
          <cell r="B23">
            <v>42767</v>
          </cell>
          <cell r="C23" t="str">
            <v>Waha Inside FERC</v>
          </cell>
          <cell r="D23" t="str">
            <v>WA11</v>
          </cell>
          <cell r="E23" t="str">
            <v>Residue | MMBTU</v>
          </cell>
          <cell r="F23">
            <v>3.04</v>
          </cell>
        </row>
        <row r="24">
          <cell r="B24">
            <v>42795</v>
          </cell>
          <cell r="C24" t="str">
            <v>Waha Inside FERC</v>
          </cell>
          <cell r="D24" t="str">
            <v>WA11</v>
          </cell>
          <cell r="E24" t="str">
            <v>Residue | MMBTU</v>
          </cell>
          <cell r="F24">
            <v>2.29</v>
          </cell>
        </row>
        <row r="25">
          <cell r="B25">
            <v>42826</v>
          </cell>
          <cell r="C25" t="str">
            <v>Waha Inside FERC</v>
          </cell>
          <cell r="D25" t="str">
            <v>WA11</v>
          </cell>
          <cell r="E25" t="str">
            <v>Residue | MMBTU</v>
          </cell>
          <cell r="F25">
            <v>2.67</v>
          </cell>
        </row>
        <row r="26">
          <cell r="B26">
            <v>42856</v>
          </cell>
          <cell r="C26" t="str">
            <v>Waha Inside FERC</v>
          </cell>
          <cell r="D26" t="str">
            <v>WA11</v>
          </cell>
          <cell r="E26" t="str">
            <v>Residue | MMBTU</v>
          </cell>
          <cell r="F26">
            <v>2.62</v>
          </cell>
        </row>
        <row r="27">
          <cell r="B27">
            <v>42887</v>
          </cell>
          <cell r="C27" t="str">
            <v>Waha Inside FERC</v>
          </cell>
          <cell r="D27" t="str">
            <v>WA11</v>
          </cell>
          <cell r="E27" t="str">
            <v>Residue | MMBTU</v>
          </cell>
          <cell r="F27">
            <v>2.81</v>
          </cell>
        </row>
        <row r="28">
          <cell r="B28">
            <v>42917</v>
          </cell>
          <cell r="C28" t="str">
            <v>Waha Inside FERC</v>
          </cell>
          <cell r="D28" t="str">
            <v>WA11</v>
          </cell>
          <cell r="E28" t="str">
            <v>Residue | MMBTU</v>
          </cell>
          <cell r="F28">
            <v>2.68</v>
          </cell>
        </row>
        <row r="29">
          <cell r="B29">
            <v>42948</v>
          </cell>
          <cell r="C29" t="str">
            <v>Waha Inside FERC</v>
          </cell>
          <cell r="D29" t="str">
            <v>WA11</v>
          </cell>
          <cell r="E29" t="str">
            <v>Residue | MMBTU</v>
          </cell>
          <cell r="F29">
            <v>2.6</v>
          </cell>
        </row>
        <row r="30">
          <cell r="B30">
            <v>42979</v>
          </cell>
          <cell r="C30" t="str">
            <v>Waha Inside FERC</v>
          </cell>
          <cell r="D30" t="str">
            <v>WA11</v>
          </cell>
          <cell r="E30" t="str">
            <v>Residue | MMBTU</v>
          </cell>
          <cell r="F30">
            <v>2.5499999999999998</v>
          </cell>
        </row>
        <row r="31">
          <cell r="B31">
            <v>43009</v>
          </cell>
          <cell r="C31" t="str">
            <v>Waha Inside FERC</v>
          </cell>
          <cell r="D31" t="str">
            <v>WA11</v>
          </cell>
          <cell r="E31" t="str">
            <v>Residue | MMBTU</v>
          </cell>
          <cell r="F31">
            <v>2.44</v>
          </cell>
        </row>
        <row r="32">
          <cell r="B32">
            <v>43040</v>
          </cell>
          <cell r="C32" t="str">
            <v>Waha Inside FERC</v>
          </cell>
          <cell r="D32" t="str">
            <v>WA11</v>
          </cell>
          <cell r="E32" t="str">
            <v>Residue | MMBTU</v>
          </cell>
          <cell r="F32">
            <v>2.44</v>
          </cell>
        </row>
        <row r="33">
          <cell r="B33">
            <v>43070</v>
          </cell>
          <cell r="C33" t="str">
            <v>Waha Inside FERC</v>
          </cell>
          <cell r="D33" t="str">
            <v>WA11</v>
          </cell>
          <cell r="E33" t="str">
            <v>Residue | MMBTU</v>
          </cell>
          <cell r="F33">
            <v>2.4700000000000002</v>
          </cell>
        </row>
        <row r="34">
          <cell r="B34" t="str">
            <v>2018:</v>
          </cell>
        </row>
        <row r="35">
          <cell r="B35">
            <v>43101</v>
          </cell>
          <cell r="C35" t="str">
            <v>Waha Inside FERC</v>
          </cell>
          <cell r="D35" t="str">
            <v>WA11</v>
          </cell>
          <cell r="E35" t="str">
            <v>Residue | MMBTU</v>
          </cell>
          <cell r="F35">
            <v>2.33</v>
          </cell>
        </row>
        <row r="36">
          <cell r="B36">
            <v>43132</v>
          </cell>
          <cell r="C36" t="str">
            <v>Waha Inside FERC</v>
          </cell>
          <cell r="D36" t="str">
            <v>WA11</v>
          </cell>
          <cell r="E36" t="str">
            <v>Residue | MMBTU</v>
          </cell>
          <cell r="F36">
            <v>2.278</v>
          </cell>
        </row>
        <row r="37">
          <cell r="B37">
            <v>43160</v>
          </cell>
          <cell r="C37" t="str">
            <v>Waha Inside FERC</v>
          </cell>
          <cell r="D37" t="str">
            <v>WA11</v>
          </cell>
          <cell r="E37" t="str">
            <v>Residue | MMBTU</v>
          </cell>
          <cell r="F37">
            <v>1.93</v>
          </cell>
        </row>
        <row r="38">
          <cell r="B38">
            <v>43191</v>
          </cell>
          <cell r="C38" t="str">
            <v>Waha Inside FERC</v>
          </cell>
          <cell r="D38" t="str">
            <v>WA11</v>
          </cell>
          <cell r="E38" t="str">
            <v>Residue | MMBTU</v>
          </cell>
          <cell r="F38">
            <v>1.32</v>
          </cell>
        </row>
        <row r="39">
          <cell r="B39">
            <v>43221</v>
          </cell>
          <cell r="C39" t="str">
            <v>Waha Inside FERC</v>
          </cell>
          <cell r="D39" t="str">
            <v>WA11</v>
          </cell>
          <cell r="E39" t="str">
            <v>Residue | MMBTU</v>
          </cell>
          <cell r="F39">
            <v>1.41</v>
          </cell>
        </row>
        <row r="40">
          <cell r="B40">
            <v>43252</v>
          </cell>
          <cell r="C40" t="str">
            <v>Waha Inside FERC</v>
          </cell>
          <cell r="D40" t="str">
            <v>WA11</v>
          </cell>
          <cell r="E40" t="str">
            <v>Residue | MMBTU</v>
          </cell>
          <cell r="F40">
            <v>1.97</v>
          </cell>
        </row>
        <row r="41">
          <cell r="B41">
            <v>43282</v>
          </cell>
          <cell r="C41" t="str">
            <v>Waha Inside FERC</v>
          </cell>
          <cell r="D41" t="str">
            <v>WA11</v>
          </cell>
          <cell r="E41" t="str">
            <v>Residue | MMBTU</v>
          </cell>
          <cell r="F41">
            <v>1.78</v>
          </cell>
        </row>
        <row r="42">
          <cell r="B42">
            <v>43313</v>
          </cell>
          <cell r="C42" t="str">
            <v>Waha Inside FERC</v>
          </cell>
          <cell r="D42" t="str">
            <v>WA11</v>
          </cell>
          <cell r="E42" t="str">
            <v>Residue | MMBTU</v>
          </cell>
          <cell r="F42">
            <v>1.83</v>
          </cell>
        </row>
        <row r="43">
          <cell r="B43">
            <v>43344</v>
          </cell>
          <cell r="C43" t="str">
            <v>Waha Inside FERC</v>
          </cell>
          <cell r="D43" t="str">
            <v>WA11</v>
          </cell>
          <cell r="E43" t="str">
            <v>Residue | MMBTU</v>
          </cell>
          <cell r="F43">
            <v>1.33</v>
          </cell>
        </row>
        <row r="44">
          <cell r="B44">
            <v>43374</v>
          </cell>
          <cell r="C44" t="str">
            <v>Waha Inside FERC</v>
          </cell>
          <cell r="D44" t="str">
            <v>WA11</v>
          </cell>
          <cell r="E44" t="str">
            <v>Residue | MMBTU</v>
          </cell>
          <cell r="F44">
            <v>1.21</v>
          </cell>
        </row>
        <row r="45">
          <cell r="B45">
            <v>43405</v>
          </cell>
          <cell r="C45" t="str">
            <v>Waha Inside FERC</v>
          </cell>
          <cell r="D45" t="str">
            <v>WA11</v>
          </cell>
          <cell r="E45" t="str">
            <v>Residue | MMBTU</v>
          </cell>
          <cell r="F45">
            <v>1.45</v>
          </cell>
        </row>
        <row r="46">
          <cell r="B46">
            <v>43435</v>
          </cell>
          <cell r="C46" t="str">
            <v>Waha Inside FERC</v>
          </cell>
          <cell r="D46" t="str">
            <v>WA11</v>
          </cell>
          <cell r="E46" t="str">
            <v>Residue | MMBTU</v>
          </cell>
          <cell r="F46">
            <v>1.45</v>
          </cell>
        </row>
        <row r="47">
          <cell r="B47" t="str">
            <v>2019:</v>
          </cell>
        </row>
        <row r="48">
          <cell r="B48">
            <v>43466</v>
          </cell>
          <cell r="C48" t="str">
            <v>Waha Inside FERC</v>
          </cell>
          <cell r="D48" t="str">
            <v>WA11</v>
          </cell>
          <cell r="E48" t="str">
            <v>Residue | MMBTU</v>
          </cell>
          <cell r="F48">
            <v>1.54</v>
          </cell>
        </row>
        <row r="49">
          <cell r="B49">
            <v>43497</v>
          </cell>
          <cell r="C49" t="str">
            <v>Waha Inside FERC</v>
          </cell>
          <cell r="D49" t="str">
            <v>WA11</v>
          </cell>
          <cell r="E49" t="str">
            <v>Residue | MMBTU</v>
          </cell>
          <cell r="F49">
            <v>1.69</v>
          </cell>
        </row>
        <row r="50">
          <cell r="B50">
            <v>43525</v>
          </cell>
          <cell r="C50" t="str">
            <v>Waha Inside FERC</v>
          </cell>
          <cell r="D50" t="str">
            <v>WA11</v>
          </cell>
          <cell r="E50" t="str">
            <v>Residue | MMBTU</v>
          </cell>
          <cell r="F50">
            <v>1.1499999999999999</v>
          </cell>
        </row>
        <row r="51">
          <cell r="B51">
            <v>43556</v>
          </cell>
          <cell r="C51" t="str">
            <v>Waha Inside FERC</v>
          </cell>
          <cell r="D51" t="str">
            <v>WA11</v>
          </cell>
          <cell r="E51" t="str">
            <v>Residue | MMBTU</v>
          </cell>
          <cell r="F51">
            <v>-0.06</v>
          </cell>
        </row>
        <row r="52">
          <cell r="B52">
            <v>43586</v>
          </cell>
          <cell r="C52" t="str">
            <v>Waha Inside FERC</v>
          </cell>
          <cell r="D52" t="str">
            <v>WA11</v>
          </cell>
          <cell r="E52" t="str">
            <v>Residue | MMBTU</v>
          </cell>
          <cell r="F52">
            <v>0.1</v>
          </cell>
        </row>
        <row r="53">
          <cell r="B53">
            <v>43617</v>
          </cell>
          <cell r="C53" t="str">
            <v>Waha Inside FERC</v>
          </cell>
          <cell r="D53" t="str">
            <v>WA11</v>
          </cell>
          <cell r="E53" t="str">
            <v>Residue | MMBTU</v>
          </cell>
          <cell r="F53">
            <v>-0.24</v>
          </cell>
        </row>
        <row r="54">
          <cell r="B54">
            <v>43647</v>
          </cell>
          <cell r="C54" t="str">
            <v>Waha Inside FERC</v>
          </cell>
          <cell r="D54" t="str">
            <v>WA11</v>
          </cell>
          <cell r="E54" t="str">
            <v>Residue | MMBTU</v>
          </cell>
          <cell r="F54">
            <v>0.15</v>
          </cell>
        </row>
        <row r="55">
          <cell r="B55">
            <v>43678</v>
          </cell>
          <cell r="C55" t="str">
            <v>Waha Inside FERC</v>
          </cell>
          <cell r="D55" t="str">
            <v>WA11</v>
          </cell>
          <cell r="E55" t="str">
            <v>Residue | MMBTU</v>
          </cell>
          <cell r="F55">
            <v>0.83</v>
          </cell>
        </row>
        <row r="56">
          <cell r="B56">
            <v>43709</v>
          </cell>
          <cell r="C56" t="str">
            <v>Waha Inside FERC</v>
          </cell>
          <cell r="D56" t="str">
            <v>WA11</v>
          </cell>
          <cell r="E56" t="str">
            <v>Residue | MMBTU</v>
          </cell>
          <cell r="F56">
            <v>1.19</v>
          </cell>
        </row>
        <row r="57">
          <cell r="B57">
            <v>43739</v>
          </cell>
          <cell r="C57" t="str">
            <v>Waha Inside FERC</v>
          </cell>
          <cell r="D57" t="str">
            <v>WA11</v>
          </cell>
          <cell r="E57" t="str">
            <v>Residue | MMBTU</v>
          </cell>
          <cell r="F57">
            <v>1.62</v>
          </cell>
        </row>
        <row r="58">
          <cell r="B58">
            <v>43770</v>
          </cell>
          <cell r="C58" t="str">
            <v>Waha Inside FERC</v>
          </cell>
          <cell r="D58" t="str">
            <v>WA11</v>
          </cell>
          <cell r="E58" t="str">
            <v>Residue | MMBTU</v>
          </cell>
          <cell r="F58">
            <v>0.72</v>
          </cell>
        </row>
        <row r="59">
          <cell r="B59">
            <v>43800</v>
          </cell>
          <cell r="C59" t="str">
            <v>Waha</v>
          </cell>
          <cell r="D59" t="str">
            <v>FROM TAMMI WRKBK</v>
          </cell>
          <cell r="E59" t="str">
            <v>Inside FERC column C</v>
          </cell>
          <cell r="F59">
            <v>1.4</v>
          </cell>
        </row>
        <row r="60">
          <cell r="B60">
            <v>43831</v>
          </cell>
          <cell r="C60" t="str">
            <v>Waha</v>
          </cell>
          <cell r="D60" t="str">
            <v>FROM TAMMI WRKBK</v>
          </cell>
          <cell r="E60" t="str">
            <v>Inside FERC column C</v>
          </cell>
          <cell r="F60">
            <v>1.0900000000000001</v>
          </cell>
        </row>
        <row r="61">
          <cell r="B61">
            <v>43862</v>
          </cell>
          <cell r="C61" t="str">
            <v>Waha</v>
          </cell>
          <cell r="D61" t="str">
            <v>FROM TAMMI WRKBK</v>
          </cell>
          <cell r="E61" t="str">
            <v>Inside FERC column C</v>
          </cell>
          <cell r="F61">
            <v>0.28000000000000003</v>
          </cell>
        </row>
        <row r="62">
          <cell r="B62">
            <v>43891</v>
          </cell>
          <cell r="C62" t="str">
            <v>Waha</v>
          </cell>
          <cell r="D62" t="str">
            <v>FROM TAMMI WRKBK</v>
          </cell>
          <cell r="E62" t="str">
            <v>Inside FERC column C</v>
          </cell>
          <cell r="F62">
            <v>-0.28999999999999998</v>
          </cell>
        </row>
        <row r="63">
          <cell r="B63">
            <v>43922</v>
          </cell>
          <cell r="C63" t="str">
            <v>Waha</v>
          </cell>
          <cell r="D63" t="str">
            <v>FROM TAMMI WRKBK</v>
          </cell>
          <cell r="E63" t="str">
            <v>Inside FERC column C</v>
          </cell>
          <cell r="F63">
            <v>0.21</v>
          </cell>
        </row>
        <row r="64">
          <cell r="B64">
            <v>43952</v>
          </cell>
          <cell r="C64" t="str">
            <v>Waha</v>
          </cell>
          <cell r="D64" t="str">
            <v>FROM TAMMI WRKBK</v>
          </cell>
          <cell r="E64" t="str">
            <v>Inside FERC column C</v>
          </cell>
          <cell r="F64">
            <v>1.2</v>
          </cell>
        </row>
        <row r="65">
          <cell r="B65">
            <v>43983</v>
          </cell>
          <cell r="C65" t="str">
            <v>Waha</v>
          </cell>
          <cell r="D65" t="str">
            <v>FROM TAMMI WRKBK</v>
          </cell>
          <cell r="E65" t="str">
            <v>Inside FERC column C</v>
          </cell>
          <cell r="F65">
            <v>1.41</v>
          </cell>
        </row>
        <row r="66">
          <cell r="B66">
            <v>44013</v>
          </cell>
          <cell r="C66" t="str">
            <v>Waha</v>
          </cell>
          <cell r="D66" t="str">
            <v>FROM TAMMI WRKBK</v>
          </cell>
          <cell r="E66" t="str">
            <v>Inside FERC column C</v>
          </cell>
          <cell r="F66">
            <v>1.33</v>
          </cell>
        </row>
        <row r="67">
          <cell r="B67">
            <v>44044</v>
          </cell>
          <cell r="C67" t="str">
            <v>Waha</v>
          </cell>
          <cell r="D67" t="str">
            <v>FROM TAMMI WRKBK</v>
          </cell>
          <cell r="E67" t="str">
            <v>Inside FERC column C</v>
          </cell>
          <cell r="F67">
            <v>1.3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_Cuml Revalu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4"/>
  <sheetViews>
    <sheetView zoomScaleNormal="100" zoomScaleSheetLayoutView="80" workbookViewId="0">
      <pane xSplit="2" ySplit="3" topLeftCell="C84" activePane="bottomRight" state="frozen"/>
      <selection pane="topRight" activeCell="C1" sqref="C1"/>
      <selection pane="bottomLeft" activeCell="A4" sqref="A4"/>
      <selection pane="bottomRight" activeCell="G94" sqref="G94"/>
    </sheetView>
  </sheetViews>
  <sheetFormatPr defaultColWidth="9.140625" defaultRowHeight="12.75" x14ac:dyDescent="0.2"/>
  <cols>
    <col min="1" max="1" width="18.5703125" style="51" bestFit="1" customWidth="1"/>
    <col min="2" max="2" width="72.42578125" style="50" customWidth="1"/>
    <col min="3" max="3" width="22.28515625" style="51" bestFit="1" customWidth="1"/>
    <col min="4" max="4" width="31" style="51" bestFit="1" customWidth="1"/>
    <col min="5" max="5" width="20.5703125" style="51" bestFit="1" customWidth="1"/>
    <col min="6" max="16384" width="9.140625" style="51"/>
  </cols>
  <sheetData>
    <row r="1" spans="1:5" x14ac:dyDescent="0.2">
      <c r="A1" s="49" t="s">
        <v>4</v>
      </c>
    </row>
    <row r="3" spans="1:5" ht="13.5" thickBot="1" x14ac:dyDescent="0.25">
      <c r="A3" s="52" t="s">
        <v>187</v>
      </c>
      <c r="B3" s="53" t="s">
        <v>188</v>
      </c>
      <c r="C3" s="52" t="s">
        <v>189</v>
      </c>
      <c r="D3" s="52" t="s">
        <v>190</v>
      </c>
      <c r="E3" s="52" t="s">
        <v>191</v>
      </c>
    </row>
    <row r="4" spans="1:5" x14ac:dyDescent="0.2">
      <c r="A4" s="54"/>
      <c r="B4" s="55"/>
    </row>
    <row r="5" spans="1:5" x14ac:dyDescent="0.2">
      <c r="A5" s="56">
        <f ca="1">TODAY()</f>
        <v>44069</v>
      </c>
      <c r="B5" s="55" t="s">
        <v>268</v>
      </c>
      <c r="C5" s="57">
        <f ca="1">TODAY()</f>
        <v>44069</v>
      </c>
    </row>
    <row r="6" spans="1:5" x14ac:dyDescent="0.2">
      <c r="A6" s="54"/>
      <c r="B6" s="55"/>
    </row>
    <row r="7" spans="1:5" x14ac:dyDescent="0.2">
      <c r="A7" s="58" t="s">
        <v>267</v>
      </c>
      <c r="B7" s="55" t="s">
        <v>261</v>
      </c>
      <c r="C7" s="59">
        <f ca="1">NOW()</f>
        <v>44069.612255092594</v>
      </c>
    </row>
    <row r="9" spans="1:5" x14ac:dyDescent="0.2">
      <c r="A9" s="60" t="s">
        <v>269</v>
      </c>
      <c r="B9" s="50" t="s">
        <v>272</v>
      </c>
      <c r="C9" s="51" t="str">
        <f>CONCATENATE(D9," ",E9)</f>
        <v>Todays is Wednesday</v>
      </c>
      <c r="D9" s="51" t="s">
        <v>270</v>
      </c>
      <c r="E9" s="51" t="s">
        <v>271</v>
      </c>
    </row>
    <row r="10" spans="1:5" x14ac:dyDescent="0.2">
      <c r="A10" s="54"/>
      <c r="B10" s="55"/>
    </row>
    <row r="11" spans="1:5" ht="25.5" x14ac:dyDescent="0.2">
      <c r="A11" s="54" t="s">
        <v>279</v>
      </c>
      <c r="B11" s="55" t="s">
        <v>102</v>
      </c>
      <c r="C11" s="51" t="str">
        <f>LEFT(D11,5)</f>
        <v>06/07</v>
      </c>
      <c r="D11" s="51" t="s">
        <v>147</v>
      </c>
    </row>
    <row r="12" spans="1:5" x14ac:dyDescent="0.2">
      <c r="A12" s="54"/>
      <c r="B12" s="55"/>
    </row>
    <row r="13" spans="1:5" ht="25.5" x14ac:dyDescent="0.2">
      <c r="A13" s="54" t="s">
        <v>278</v>
      </c>
      <c r="B13" s="61" t="s">
        <v>103</v>
      </c>
      <c r="C13" s="51" t="str">
        <f>RIGHT(D13,5)</f>
        <v>02/07</v>
      </c>
      <c r="D13" s="51" t="s">
        <v>145</v>
      </c>
    </row>
    <row r="14" spans="1:5" x14ac:dyDescent="0.2">
      <c r="A14" s="54"/>
      <c r="B14" s="61"/>
    </row>
    <row r="15" spans="1:5" ht="25.5" x14ac:dyDescent="0.2">
      <c r="A15" s="54" t="s">
        <v>47</v>
      </c>
      <c r="B15" s="61" t="s">
        <v>104</v>
      </c>
      <c r="C15" s="51" t="str">
        <f>MID(D15,5,5)</f>
        <v>01/07</v>
      </c>
      <c r="D15" s="51" t="s">
        <v>144</v>
      </c>
    </row>
    <row r="16" spans="1:5" x14ac:dyDescent="0.2">
      <c r="A16" s="54"/>
      <c r="B16" s="61"/>
    </row>
    <row r="17" spans="1:5" x14ac:dyDescent="0.2">
      <c r="A17" s="54" t="s">
        <v>33</v>
      </c>
      <c r="B17" s="61" t="s">
        <v>88</v>
      </c>
      <c r="C17" s="51" t="str">
        <f>LOWER(D17)</f>
        <v>alloc vr250f-8040503</v>
      </c>
      <c r="D17" s="51" t="s">
        <v>146</v>
      </c>
    </row>
    <row r="18" spans="1:5" x14ac:dyDescent="0.2">
      <c r="A18" s="54"/>
      <c r="B18" s="61"/>
    </row>
    <row r="19" spans="1:5" x14ac:dyDescent="0.2">
      <c r="A19" s="54" t="s">
        <v>34</v>
      </c>
      <c r="B19" s="61" t="s">
        <v>89</v>
      </c>
      <c r="C19" s="51" t="str">
        <f>UPPER(D19)</f>
        <v>FUEL, POWER, WATER</v>
      </c>
      <c r="D19" s="54" t="s">
        <v>158</v>
      </c>
    </row>
    <row r="20" spans="1:5" x14ac:dyDescent="0.2">
      <c r="A20" s="54"/>
      <c r="B20" s="61"/>
      <c r="D20" s="54"/>
    </row>
    <row r="21" spans="1:5" x14ac:dyDescent="0.2">
      <c r="A21" s="54" t="s">
        <v>35</v>
      </c>
      <c r="B21" s="50" t="s">
        <v>77</v>
      </c>
      <c r="C21" s="51" t="str">
        <f>PROPER(D21)</f>
        <v>Fuel, Power, Water</v>
      </c>
      <c r="D21" s="51" t="s">
        <v>159</v>
      </c>
    </row>
    <row r="22" spans="1:5" x14ac:dyDescent="0.2">
      <c r="A22" s="54"/>
    </row>
    <row r="23" spans="1:5" x14ac:dyDescent="0.2">
      <c r="A23" s="54" t="s">
        <v>285</v>
      </c>
      <c r="B23" s="61" t="s">
        <v>110</v>
      </c>
      <c r="C23" s="51" t="str">
        <f>TRIM(D23)</f>
        <v>EC 328 B #12</v>
      </c>
      <c r="D23" s="54" t="s">
        <v>166</v>
      </c>
    </row>
    <row r="24" spans="1:5" x14ac:dyDescent="0.2">
      <c r="A24" s="54"/>
      <c r="B24" s="61"/>
      <c r="D24" s="54"/>
    </row>
    <row r="25" spans="1:5" x14ac:dyDescent="0.2">
      <c r="A25" s="54" t="s">
        <v>273</v>
      </c>
      <c r="B25" s="61" t="s">
        <v>107</v>
      </c>
      <c r="C25" s="51">
        <f>SEARCH("-",D25,1)</f>
        <v>22</v>
      </c>
      <c r="D25" s="51" t="s">
        <v>122</v>
      </c>
    </row>
    <row r="27" spans="1:5" x14ac:dyDescent="0.2">
      <c r="A27" s="54" t="s">
        <v>276</v>
      </c>
      <c r="B27" s="50" t="s">
        <v>98</v>
      </c>
      <c r="C27" s="51" t="str">
        <f>TEXT(D27,"0")</f>
        <v>1556358</v>
      </c>
      <c r="D27" s="51">
        <v>1556358</v>
      </c>
    </row>
    <row r="28" spans="1:5" x14ac:dyDescent="0.2">
      <c r="A28" s="54" t="s">
        <v>276</v>
      </c>
      <c r="B28" s="50" t="s">
        <v>167</v>
      </c>
      <c r="C28" s="51" t="str">
        <f>TEXT(D28,"0000")</f>
        <v>0156</v>
      </c>
      <c r="D28" s="51">
        <v>156.45660000000001</v>
      </c>
    </row>
    <row r="29" spans="1:5" x14ac:dyDescent="0.2">
      <c r="A29" s="54" t="s">
        <v>276</v>
      </c>
      <c r="B29" s="50" t="s">
        <v>375</v>
      </c>
      <c r="C29" s="51" t="str">
        <f>TEXT(D29,"000000")</f>
        <v>000156</v>
      </c>
      <c r="D29" s="51">
        <v>156</v>
      </c>
    </row>
    <row r="30" spans="1:5" x14ac:dyDescent="0.2">
      <c r="A30" s="54" t="s">
        <v>276</v>
      </c>
      <c r="B30" s="50" t="s">
        <v>374</v>
      </c>
      <c r="C30" s="51" t="str">
        <f>CONCATENATE("as of ",E30)</f>
        <v>as of 40544</v>
      </c>
      <c r="D30" s="51" t="str">
        <f>CONCATENATE("as of ",TEXT(E30,"mm/yy"))</f>
        <v>as of 01/11</v>
      </c>
      <c r="E30" s="62">
        <v>40544</v>
      </c>
    </row>
    <row r="31" spans="1:5" x14ac:dyDescent="0.2">
      <c r="A31" s="54"/>
    </row>
    <row r="32" spans="1:5" x14ac:dyDescent="0.2">
      <c r="A32" s="54" t="s">
        <v>275</v>
      </c>
      <c r="B32" s="50" t="s">
        <v>99</v>
      </c>
      <c r="C32" s="51">
        <f>VALUE(D32)</f>
        <v>1555687</v>
      </c>
      <c r="D32" s="54" t="s">
        <v>168</v>
      </c>
    </row>
    <row r="33" spans="1:5" x14ac:dyDescent="0.2">
      <c r="A33" s="54"/>
      <c r="D33" s="54"/>
    </row>
    <row r="34" spans="1:5" x14ac:dyDescent="0.2">
      <c r="A34" s="54" t="s">
        <v>111</v>
      </c>
      <c r="B34" s="50" t="s">
        <v>165</v>
      </c>
      <c r="C34" s="51">
        <f>ABS(D34)</f>
        <v>155633</v>
      </c>
      <c r="D34" s="51">
        <v>-155633</v>
      </c>
    </row>
    <row r="35" spans="1:5" x14ac:dyDescent="0.2">
      <c r="A35" s="54"/>
    </row>
    <row r="36" spans="1:5" x14ac:dyDescent="0.2">
      <c r="A36" s="54" t="s">
        <v>90</v>
      </c>
      <c r="B36" s="50" t="s">
        <v>100</v>
      </c>
      <c r="C36" s="62">
        <f>DATE(E36+2000,D36,31)</f>
        <v>39113</v>
      </c>
      <c r="D36" s="51">
        <v>1</v>
      </c>
      <c r="E36" s="51">
        <v>7</v>
      </c>
    </row>
    <row r="38" spans="1:5" x14ac:dyDescent="0.2">
      <c r="A38" s="54" t="s">
        <v>284</v>
      </c>
      <c r="B38" s="61" t="s">
        <v>105</v>
      </c>
      <c r="C38" s="63" t="b">
        <f>EXACT(D38,E38)</f>
        <v>1</v>
      </c>
      <c r="D38" s="54" t="s">
        <v>159</v>
      </c>
      <c r="E38" s="51" t="s">
        <v>159</v>
      </c>
    </row>
    <row r="39" spans="1:5" x14ac:dyDescent="0.2">
      <c r="A39" s="54"/>
      <c r="B39" s="61" t="s">
        <v>172</v>
      </c>
      <c r="C39" s="63" t="b">
        <f>EXACT(D39,E39)</f>
        <v>0</v>
      </c>
      <c r="D39" s="54" t="s">
        <v>158</v>
      </c>
      <c r="E39" s="51" t="s">
        <v>159</v>
      </c>
    </row>
    <row r="40" spans="1:5" x14ac:dyDescent="0.2">
      <c r="A40" s="54"/>
      <c r="B40" s="61" t="s">
        <v>173</v>
      </c>
      <c r="C40" s="63" t="b">
        <f>EXACT(UPPER(D40),UPPER(E40))</f>
        <v>1</v>
      </c>
      <c r="D40" s="54" t="s">
        <v>158</v>
      </c>
      <c r="E40" s="51" t="s">
        <v>159</v>
      </c>
    </row>
    <row r="41" spans="1:5" x14ac:dyDescent="0.2">
      <c r="A41" s="54"/>
      <c r="B41" s="61" t="s">
        <v>174</v>
      </c>
      <c r="C41" s="63" t="b">
        <f>EXACT((D41),(E41))</f>
        <v>0</v>
      </c>
      <c r="D41" s="54" t="s">
        <v>185</v>
      </c>
      <c r="E41" s="54" t="s">
        <v>186</v>
      </c>
    </row>
    <row r="42" spans="1:5" x14ac:dyDescent="0.2">
      <c r="A42" s="54"/>
      <c r="B42" s="61" t="s">
        <v>175</v>
      </c>
      <c r="C42" s="63" t="b">
        <f>EXACT((TRIM(D42)),(TRIM(E42)))</f>
        <v>1</v>
      </c>
      <c r="D42" s="54" t="s">
        <v>185</v>
      </c>
      <c r="E42" s="54" t="s">
        <v>186</v>
      </c>
    </row>
    <row r="43" spans="1:5" x14ac:dyDescent="0.2">
      <c r="A43" s="54"/>
      <c r="B43" s="61"/>
    </row>
    <row r="44" spans="1:5" x14ac:dyDescent="0.2">
      <c r="A44" s="54" t="s">
        <v>277</v>
      </c>
      <c r="B44" s="61" t="s">
        <v>93</v>
      </c>
      <c r="C44" s="63">
        <f>LEN(D44)</f>
        <v>30</v>
      </c>
      <c r="D44" s="51" t="s">
        <v>112</v>
      </c>
    </row>
    <row r="45" spans="1:5" x14ac:dyDescent="0.2">
      <c r="A45" s="54"/>
      <c r="B45" s="61"/>
    </row>
    <row r="46" spans="1:5" x14ac:dyDescent="0.2">
      <c r="A46" s="54" t="s">
        <v>283</v>
      </c>
      <c r="B46" s="61" t="s">
        <v>106</v>
      </c>
      <c r="C46" s="63" t="b">
        <f>ISBLANK(D46)</f>
        <v>1</v>
      </c>
    </row>
    <row r="47" spans="1:5" x14ac:dyDescent="0.2">
      <c r="A47" s="54"/>
      <c r="B47" s="55" t="s">
        <v>176</v>
      </c>
      <c r="C47" s="63" t="b">
        <f>ISBLANK(D47)</f>
        <v>0</v>
      </c>
      <c r="D47" s="62">
        <v>39114</v>
      </c>
    </row>
    <row r="48" spans="1:5" x14ac:dyDescent="0.2">
      <c r="A48" s="54"/>
      <c r="B48" s="61"/>
      <c r="D48" s="62"/>
    </row>
    <row r="49" spans="1:4" ht="25.5" x14ac:dyDescent="0.2">
      <c r="A49" s="54" t="s">
        <v>281</v>
      </c>
      <c r="B49" s="61" t="s">
        <v>95</v>
      </c>
      <c r="C49" s="63" t="b">
        <f>ISNUMBER(D49)</f>
        <v>0</v>
      </c>
      <c r="D49" s="54" t="s">
        <v>170</v>
      </c>
    </row>
    <row r="50" spans="1:4" x14ac:dyDescent="0.2">
      <c r="A50" s="54"/>
      <c r="B50" s="61" t="s">
        <v>169</v>
      </c>
      <c r="C50" s="63" t="b">
        <f>ISNUMBER(D50)</f>
        <v>1</v>
      </c>
      <c r="D50" s="51">
        <v>155566</v>
      </c>
    </row>
    <row r="51" spans="1:4" x14ac:dyDescent="0.2">
      <c r="A51" s="54"/>
      <c r="B51" s="61"/>
      <c r="C51" s="63"/>
    </row>
    <row r="52" spans="1:4" ht="25.5" x14ac:dyDescent="0.2">
      <c r="A52" s="54" t="s">
        <v>282</v>
      </c>
      <c r="B52" s="61" t="s">
        <v>96</v>
      </c>
      <c r="C52" s="63" t="b">
        <f>ISTEXT(D52)</f>
        <v>1</v>
      </c>
      <c r="D52" s="54" t="s">
        <v>170</v>
      </c>
    </row>
    <row r="53" spans="1:4" x14ac:dyDescent="0.2">
      <c r="A53" s="54"/>
      <c r="B53" s="55" t="s">
        <v>171</v>
      </c>
      <c r="C53" s="63" t="b">
        <f>ISTEXT(D53)</f>
        <v>0</v>
      </c>
      <c r="D53" s="51">
        <v>155566</v>
      </c>
    </row>
    <row r="54" spans="1:4" x14ac:dyDescent="0.2">
      <c r="A54" s="54"/>
      <c r="B54" s="55"/>
    </row>
    <row r="55" spans="1:4" ht="25.5" x14ac:dyDescent="0.2">
      <c r="A55" s="54" t="s">
        <v>280</v>
      </c>
      <c r="B55" s="61" t="s">
        <v>108</v>
      </c>
      <c r="C55" s="51" t="b">
        <f>ISERROR(D55)</f>
        <v>1</v>
      </c>
      <c r="D55" s="51" t="e">
        <f>1/0</f>
        <v>#DIV/0!</v>
      </c>
    </row>
    <row r="56" spans="1:4" x14ac:dyDescent="0.2">
      <c r="A56" s="54"/>
      <c r="B56" s="55"/>
    </row>
    <row r="57" spans="1:4" ht="38.25" x14ac:dyDescent="0.2">
      <c r="A57" s="54" t="s">
        <v>262</v>
      </c>
      <c r="B57" s="50" t="s">
        <v>263</v>
      </c>
      <c r="C57" s="51" t="str">
        <f ca="1">CELL("filename")</f>
        <v>S:\FtWorth\accounting\OBA VALUATIONS\2020\2020_07 Prod 2020_08 GL\[07_2020 prod Ft Worth OBA for Transwestern &amp; EPNG.xlsm]SPLIT</v>
      </c>
    </row>
    <row r="58" spans="1:4" x14ac:dyDescent="0.2">
      <c r="A58" s="54" t="s">
        <v>264</v>
      </c>
      <c r="B58" s="55"/>
      <c r="C58" s="51">
        <f ca="1">CELL("width")</f>
        <v>11</v>
      </c>
    </row>
    <row r="59" spans="1:4" x14ac:dyDescent="0.2">
      <c r="A59" s="54" t="s">
        <v>265</v>
      </c>
      <c r="B59" s="55"/>
      <c r="C59" s="51">
        <f ca="1">CELL("row",C59)</f>
        <v>59</v>
      </c>
    </row>
    <row r="60" spans="1:4" x14ac:dyDescent="0.2">
      <c r="A60" s="54" t="s">
        <v>266</v>
      </c>
      <c r="B60" s="55"/>
      <c r="C60" s="51" t="str">
        <f ca="1">CELL("type",C59)</f>
        <v>v</v>
      </c>
    </row>
    <row r="61" spans="1:4" x14ac:dyDescent="0.2">
      <c r="A61" s="54"/>
      <c r="B61" s="55"/>
    </row>
    <row r="62" spans="1:4" x14ac:dyDescent="0.2">
      <c r="A62" s="54" t="s">
        <v>39</v>
      </c>
      <c r="B62" s="50" t="s">
        <v>162</v>
      </c>
    </row>
    <row r="63" spans="1:4" x14ac:dyDescent="0.2">
      <c r="A63" s="54"/>
    </row>
    <row r="64" spans="1:4" x14ac:dyDescent="0.2">
      <c r="A64" s="54" t="s">
        <v>38</v>
      </c>
      <c r="B64" s="55" t="s">
        <v>162</v>
      </c>
    </row>
    <row r="65" spans="1:2" x14ac:dyDescent="0.2">
      <c r="A65" s="54"/>
      <c r="B65" s="55"/>
    </row>
    <row r="66" spans="1:2" x14ac:dyDescent="0.2">
      <c r="A66" s="54" t="s">
        <v>40</v>
      </c>
      <c r="B66" s="55" t="s">
        <v>162</v>
      </c>
    </row>
    <row r="67" spans="1:2" x14ac:dyDescent="0.2">
      <c r="A67" s="54"/>
      <c r="B67" s="55"/>
    </row>
    <row r="68" spans="1:2" x14ac:dyDescent="0.2">
      <c r="A68" s="54" t="s">
        <v>94</v>
      </c>
      <c r="B68" s="55" t="s">
        <v>162</v>
      </c>
    </row>
    <row r="69" spans="1:2" x14ac:dyDescent="0.2">
      <c r="A69" s="54"/>
      <c r="B69" s="55"/>
    </row>
    <row r="70" spans="1:2" x14ac:dyDescent="0.2">
      <c r="A70" s="54" t="s">
        <v>42</v>
      </c>
      <c r="B70" s="55" t="s">
        <v>162</v>
      </c>
    </row>
    <row r="71" spans="1:2" x14ac:dyDescent="0.2">
      <c r="A71" s="54"/>
      <c r="B71" s="55"/>
    </row>
    <row r="72" spans="1:2" x14ac:dyDescent="0.2">
      <c r="A72" s="54" t="s">
        <v>41</v>
      </c>
      <c r="B72" s="55" t="s">
        <v>162</v>
      </c>
    </row>
    <row r="73" spans="1:2" x14ac:dyDescent="0.2">
      <c r="A73" s="54"/>
      <c r="B73" s="55"/>
    </row>
    <row r="74" spans="1:2" x14ac:dyDescent="0.2">
      <c r="A74" s="54" t="s">
        <v>274</v>
      </c>
      <c r="B74" s="50" t="s">
        <v>162</v>
      </c>
    </row>
    <row r="76" spans="1:2" x14ac:dyDescent="0.2">
      <c r="A76" s="54" t="s">
        <v>37</v>
      </c>
      <c r="B76" s="55" t="s">
        <v>162</v>
      </c>
    </row>
    <row r="77" spans="1:2" x14ac:dyDescent="0.2">
      <c r="A77" s="54"/>
      <c r="B77" s="55"/>
    </row>
    <row r="78" spans="1:2" x14ac:dyDescent="0.2">
      <c r="A78" s="54" t="s">
        <v>36</v>
      </c>
      <c r="B78" s="55" t="s">
        <v>162</v>
      </c>
    </row>
    <row r="80" spans="1:2" x14ac:dyDescent="0.2">
      <c r="A80" s="54" t="s">
        <v>7</v>
      </c>
      <c r="B80" s="50" t="s">
        <v>5</v>
      </c>
    </row>
    <row r="82" spans="1:2" x14ac:dyDescent="0.2">
      <c r="A82" s="60" t="s">
        <v>6</v>
      </c>
      <c r="B82" s="50" t="s">
        <v>5</v>
      </c>
    </row>
    <row r="84" spans="1:2" x14ac:dyDescent="0.2">
      <c r="A84" s="60" t="s">
        <v>324</v>
      </c>
      <c r="B84" s="50" t="s">
        <v>162</v>
      </c>
    </row>
    <row r="86" spans="1:2" x14ac:dyDescent="0.2">
      <c r="A86" s="60" t="s">
        <v>333</v>
      </c>
      <c r="B86" s="50" t="s">
        <v>162</v>
      </c>
    </row>
    <row r="88" spans="1:2" x14ac:dyDescent="0.2">
      <c r="A88" s="60" t="s">
        <v>1212</v>
      </c>
      <c r="B88" s="50" t="s">
        <v>1213</v>
      </c>
    </row>
    <row r="90" spans="1:2" x14ac:dyDescent="0.2">
      <c r="A90" s="60" t="s">
        <v>1228</v>
      </c>
      <c r="B90" s="50" t="s">
        <v>1230</v>
      </c>
    </row>
    <row r="91" spans="1:2" x14ac:dyDescent="0.2">
      <c r="A91" s="60" t="s">
        <v>1229</v>
      </c>
      <c r="B91" s="50" t="s">
        <v>1231</v>
      </c>
    </row>
    <row r="93" spans="1:2" x14ac:dyDescent="0.2">
      <c r="A93" s="60" t="s">
        <v>1232</v>
      </c>
      <c r="B93" s="50" t="s">
        <v>1233</v>
      </c>
    </row>
    <row r="94" spans="1:2" x14ac:dyDescent="0.2">
      <c r="A94" s="60" t="s">
        <v>1234</v>
      </c>
      <c r="B94" s="50" t="s">
        <v>1235</v>
      </c>
    </row>
  </sheetData>
  <phoneticPr fontId="4" type="noConversion"/>
  <printOptions horizontalCentered="1" gridLines="1"/>
  <pageMargins left="0.1" right="0.1" top="0" bottom="0.75" header="0" footer="0.25"/>
  <pageSetup scale="83" fitToHeight="0" orientation="landscape" r:id="rId1"/>
  <headerFooter alignWithMargins="0">
    <oddFooter>&amp;L&amp;D-&amp;T&amp;CPage &amp;P of &amp;N&amp;R&amp;Z&amp;F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0"/>
  <sheetViews>
    <sheetView tabSelected="1" workbookViewId="0">
      <selection activeCell="L35" sqref="L35"/>
    </sheetView>
  </sheetViews>
  <sheetFormatPr defaultRowHeight="12.75" x14ac:dyDescent="0.2"/>
  <cols>
    <col min="2" max="2" width="19.140625" bestFit="1" customWidth="1"/>
    <col min="3" max="3" width="14" bestFit="1" customWidth="1"/>
    <col min="5" max="5" width="10.85546875" bestFit="1" customWidth="1"/>
    <col min="6" max="7" width="17.85546875" bestFit="1" customWidth="1"/>
    <col min="8" max="8" width="18.42578125" bestFit="1" customWidth="1"/>
    <col min="9" max="9" width="55.85546875" bestFit="1" customWidth="1"/>
    <col min="10" max="11" width="24.42578125" bestFit="1" customWidth="1"/>
    <col min="12" max="12" width="20.5703125" bestFit="1" customWidth="1"/>
  </cols>
  <sheetData>
    <row r="1" spans="2:12" x14ac:dyDescent="0.2">
      <c r="B1" t="e">
        <f t="array" ref="B1">INDEX('[2]CALC_Cuml Revalue'!L$1:L$65488,MAX((V16='[2]CALC_Cuml Revalue'!B$1:B$65488)*MATCH(ROW('[2]CALC_Cuml Revalue'!C$1:C$65488),ROW('[2]CALC_Cuml Revalue'!C$1:C$65488))))</f>
        <v>#REF!</v>
      </c>
    </row>
    <row r="4" spans="2:12" ht="13.5" thickBot="1" x14ac:dyDescent="0.25"/>
    <row r="5" spans="2:12" x14ac:dyDescent="0.2">
      <c r="B5" s="109"/>
      <c r="C5" s="109"/>
      <c r="D5" s="109" t="s">
        <v>1236</v>
      </c>
      <c r="E5" s="109" t="s">
        <v>1237</v>
      </c>
      <c r="F5" s="109" t="s">
        <v>1238</v>
      </c>
      <c r="G5" s="109" t="s">
        <v>1239</v>
      </c>
      <c r="H5" s="109" t="s">
        <v>1240</v>
      </c>
      <c r="I5" s="109" t="s">
        <v>1241</v>
      </c>
      <c r="J5" s="109" t="s">
        <v>1242</v>
      </c>
      <c r="K5" s="109" t="s">
        <v>1243</v>
      </c>
      <c r="L5" s="110" t="s">
        <v>1244</v>
      </c>
    </row>
    <row r="6" spans="2:12" ht="13.5" thickBot="1" x14ac:dyDescent="0.25">
      <c r="B6" s="111" t="s">
        <v>1245</v>
      </c>
      <c r="C6" s="111" t="s">
        <v>1246</v>
      </c>
      <c r="D6" s="111" t="s">
        <v>1247</v>
      </c>
      <c r="E6" s="111" t="s">
        <v>1247</v>
      </c>
      <c r="F6" s="111" t="s">
        <v>1248</v>
      </c>
      <c r="G6" s="111" t="s">
        <v>1248</v>
      </c>
      <c r="H6" s="111" t="s">
        <v>1248</v>
      </c>
      <c r="I6" s="111" t="s">
        <v>1249</v>
      </c>
      <c r="J6" s="111" t="s">
        <v>1250</v>
      </c>
      <c r="K6" s="111" t="s">
        <v>1250</v>
      </c>
      <c r="L6" s="110" t="s">
        <v>1251</v>
      </c>
    </row>
    <row r="7" spans="2:12" x14ac:dyDescent="0.2">
      <c r="B7" s="112"/>
      <c r="C7" s="112"/>
      <c r="D7" s="113"/>
      <c r="E7" s="113"/>
      <c r="F7" s="113"/>
      <c r="G7" s="113"/>
      <c r="H7" s="113"/>
      <c r="I7" s="113"/>
      <c r="J7" s="113"/>
      <c r="K7" s="113"/>
      <c r="L7" s="113"/>
    </row>
    <row r="8" spans="2:12" x14ac:dyDescent="0.2">
      <c r="B8" s="114" t="s">
        <v>1252</v>
      </c>
      <c r="C8" s="115"/>
      <c r="D8" s="116"/>
      <c r="E8" s="116"/>
      <c r="F8" s="117"/>
      <c r="G8" s="117"/>
      <c r="H8" s="117"/>
      <c r="I8" s="118"/>
      <c r="J8" s="119"/>
      <c r="K8" s="119"/>
      <c r="L8" s="119"/>
    </row>
    <row r="9" spans="2:12" x14ac:dyDescent="0.2">
      <c r="B9" s="120" t="s">
        <v>1253</v>
      </c>
      <c r="C9" s="121" t="s">
        <v>1254</v>
      </c>
      <c r="D9" s="122">
        <v>43831</v>
      </c>
      <c r="E9" s="122">
        <v>43800</v>
      </c>
      <c r="F9" s="123">
        <f>+SUMIFS('[1]INPUT_Cuml Imbal Vol'!H$1:H$904,'[1]INPUT_Cuml Imbal Vol'!B$1:B$904,E9,'[1]INPUT_Cuml Imbal Vol'!C$1:C$904,B9)</f>
        <v>54202</v>
      </c>
      <c r="G9" s="123">
        <f>+SUMIFS('[1]INPUT_Cuml Imbal Vol'!I$1:I$904,'[1]INPUT_Cuml Imbal Vol'!B$1:B$904,#REF!,'[1]INPUT_Cuml Imbal Vol'!C$1:C$904,#REF!)</f>
        <v>0</v>
      </c>
      <c r="H9" s="123">
        <f>+SUMIFS('[1]INPUT_Cuml Imbal Vol'!I$1:I$904,'[1]INPUT_Cuml Imbal Vol'!B$1:B$904,E9,'[1]INPUT_Cuml Imbal Vol'!C$1:C$904,B9)</f>
        <v>16234</v>
      </c>
      <c r="I9" s="124">
        <f>+VLOOKUP(D9,'[1]INPUT_Waha Res Price'!B$1:F$65537,5,FALSE)</f>
        <v>1.0900000000000001</v>
      </c>
      <c r="J9" s="125">
        <f t="shared" ref="J9:J16" si="0">+F9*I9*-1</f>
        <v>-59080.180000000008</v>
      </c>
      <c r="K9" s="125">
        <f t="shared" ref="K9:K16" si="1">+I9*G9*-1</f>
        <v>0</v>
      </c>
      <c r="L9" s="125">
        <f t="shared" ref="L9:L16" si="2">+K9+J9</f>
        <v>-59080.180000000008</v>
      </c>
    </row>
    <row r="10" spans="2:12" x14ac:dyDescent="0.2">
      <c r="B10" s="120" t="s">
        <v>1253</v>
      </c>
      <c r="C10" s="120" t="s">
        <v>1254</v>
      </c>
      <c r="D10" s="126">
        <f t="shared" ref="D10:E16" si="3">+DATE(YEAR(EOMONTH(D9,1)),MONTH(EOMONTH(D9,1)),1)</f>
        <v>43862</v>
      </c>
      <c r="E10" s="126">
        <f t="shared" si="3"/>
        <v>43831</v>
      </c>
      <c r="F10" s="127">
        <f>+SUMIFS('[1]INPUT_Cuml Imbal Vol'!H$1:H$904,'[1]INPUT_Cuml Imbal Vol'!B$1:B$904,E10,'[1]INPUT_Cuml Imbal Vol'!C$1:C$904,B10)</f>
        <v>27599</v>
      </c>
      <c r="G10" s="127">
        <f>+SUMIFS('[1]INPUT_Cuml Imbal Vol'!I$1:I$904,'[1]INPUT_Cuml Imbal Vol'!B$1:B$904,E9,'[1]INPUT_Cuml Imbal Vol'!C$1:C$904,B9)</f>
        <v>16234</v>
      </c>
      <c r="H10" s="127">
        <f>+SUMIFS('[1]INPUT_Cuml Imbal Vol'!I$1:I$904,'[1]INPUT_Cuml Imbal Vol'!B$1:B$904,E10,'[1]INPUT_Cuml Imbal Vol'!C$1:C$904,B10)</f>
        <v>43833</v>
      </c>
      <c r="I10" s="128">
        <f>+VLOOKUP(D10,'[1]INPUT_Waha Res Price'!B$1:F$65537,5,FALSE)</f>
        <v>0.28000000000000003</v>
      </c>
      <c r="J10" s="125">
        <f t="shared" si="0"/>
        <v>-7727.7200000000012</v>
      </c>
      <c r="K10" s="125">
        <f t="shared" si="1"/>
        <v>-4545.5200000000004</v>
      </c>
      <c r="L10" s="125">
        <f t="shared" si="2"/>
        <v>-12273.240000000002</v>
      </c>
    </row>
    <row r="11" spans="2:12" x14ac:dyDescent="0.2">
      <c r="B11" s="120" t="s">
        <v>1253</v>
      </c>
      <c r="C11" s="120" t="s">
        <v>1254</v>
      </c>
      <c r="D11" s="126">
        <f t="shared" si="3"/>
        <v>43891</v>
      </c>
      <c r="E11" s="126">
        <f t="shared" si="3"/>
        <v>43862</v>
      </c>
      <c r="F11" s="127">
        <f>+SUMIFS('[1]INPUT_Cuml Imbal Vol'!H$1:H$904,'[1]INPUT_Cuml Imbal Vol'!B$1:B$904,E11,'[1]INPUT_Cuml Imbal Vol'!C$1:C$904,B11)</f>
        <v>6821</v>
      </c>
      <c r="G11" s="127">
        <f>+SUMIFS('[1]INPUT_Cuml Imbal Vol'!I$1:I$904,'[1]INPUT_Cuml Imbal Vol'!B$1:B$904,E10,'[1]INPUT_Cuml Imbal Vol'!C$1:C$904,B10)</f>
        <v>43833</v>
      </c>
      <c r="H11" s="127">
        <f>+SUMIFS('[1]INPUT_Cuml Imbal Vol'!I$1:I$904,'[1]INPUT_Cuml Imbal Vol'!B$1:B$904,E11,'[1]INPUT_Cuml Imbal Vol'!C$1:C$904,B11)</f>
        <v>50654</v>
      </c>
      <c r="I11" s="128">
        <f>+VLOOKUP(D11,'[1]INPUT_Waha Res Price'!B$1:F$65537,5,FALSE)</f>
        <v>-0.28999999999999998</v>
      </c>
      <c r="J11" s="125">
        <f t="shared" si="0"/>
        <v>1978.09</v>
      </c>
      <c r="K11" s="125">
        <f t="shared" si="1"/>
        <v>12711.57</v>
      </c>
      <c r="L11" s="125">
        <f t="shared" si="2"/>
        <v>14689.66</v>
      </c>
    </row>
    <row r="12" spans="2:12" x14ac:dyDescent="0.2">
      <c r="B12" s="120" t="s">
        <v>1253</v>
      </c>
      <c r="C12" s="120" t="s">
        <v>1254</v>
      </c>
      <c r="D12" s="126">
        <f t="shared" si="3"/>
        <v>43922</v>
      </c>
      <c r="E12" s="126">
        <f t="shared" si="3"/>
        <v>43891</v>
      </c>
      <c r="F12" s="127">
        <f>+SUMIFS('[1]INPUT_Cuml Imbal Vol'!H$1:H$904,'[1]INPUT_Cuml Imbal Vol'!B$1:B$904,E12,'[1]INPUT_Cuml Imbal Vol'!C$1:C$904,B12)</f>
        <v>-46192</v>
      </c>
      <c r="G12" s="127">
        <f>+SUMIFS('[1]INPUT_Cuml Imbal Vol'!I$1:I$904,'[1]INPUT_Cuml Imbal Vol'!B$1:B$904,E11,'[1]INPUT_Cuml Imbal Vol'!C$1:C$904,B11)</f>
        <v>50654</v>
      </c>
      <c r="H12" s="127">
        <f>+SUMIFS('[1]INPUT_Cuml Imbal Vol'!I$1:I$904,'[1]INPUT_Cuml Imbal Vol'!B$1:B$904,E12,'[1]INPUT_Cuml Imbal Vol'!C$1:C$904,B12)</f>
        <v>4462</v>
      </c>
      <c r="I12" s="128">
        <f>+VLOOKUP(D12,'[1]INPUT_Waha Res Price'!B$1:F$65537,5,FALSE)</f>
        <v>0.21</v>
      </c>
      <c r="J12" s="125">
        <f t="shared" si="0"/>
        <v>9700.32</v>
      </c>
      <c r="K12" s="125">
        <f t="shared" si="1"/>
        <v>-10637.34</v>
      </c>
      <c r="L12" s="125">
        <f t="shared" si="2"/>
        <v>-937.02000000000044</v>
      </c>
    </row>
    <row r="13" spans="2:12" x14ac:dyDescent="0.2">
      <c r="B13" s="120" t="s">
        <v>1253</v>
      </c>
      <c r="C13" s="120" t="s">
        <v>1254</v>
      </c>
      <c r="D13" s="126">
        <f t="shared" si="3"/>
        <v>43952</v>
      </c>
      <c r="E13" s="126">
        <f t="shared" si="3"/>
        <v>43922</v>
      </c>
      <c r="F13" s="127">
        <f>+SUMIFS('[1]INPUT_Cuml Imbal Vol'!H$1:H$904,'[1]INPUT_Cuml Imbal Vol'!B$1:B$904,E13,'[1]INPUT_Cuml Imbal Vol'!C$1:C$904,B13)</f>
        <v>7713</v>
      </c>
      <c r="G13" s="127">
        <f>+SUMIFS('[1]INPUT_Cuml Imbal Vol'!I$1:I$904,'[1]INPUT_Cuml Imbal Vol'!B$1:B$904,E12,'[1]INPUT_Cuml Imbal Vol'!C$1:C$904,B12)</f>
        <v>4462</v>
      </c>
      <c r="H13" s="127">
        <f>+SUMIFS('[1]INPUT_Cuml Imbal Vol'!I$1:I$904,'[1]INPUT_Cuml Imbal Vol'!B$1:B$904,E13,'[1]INPUT_Cuml Imbal Vol'!C$1:C$904,B13)</f>
        <v>12175</v>
      </c>
      <c r="I13" s="128">
        <f>+VLOOKUP(D13,'[1]INPUT_Waha Res Price'!B$1:F$65537,5,FALSE)</f>
        <v>1.2</v>
      </c>
      <c r="J13" s="125">
        <f t="shared" si="0"/>
        <v>-9255.6</v>
      </c>
      <c r="K13" s="125">
        <f t="shared" si="1"/>
        <v>-5354.4</v>
      </c>
      <c r="L13" s="125">
        <f t="shared" si="2"/>
        <v>-14610</v>
      </c>
    </row>
    <row r="14" spans="2:12" x14ac:dyDescent="0.2">
      <c r="B14" s="120" t="s">
        <v>1253</v>
      </c>
      <c r="C14" s="120" t="s">
        <v>1254</v>
      </c>
      <c r="D14" s="126">
        <f t="shared" si="3"/>
        <v>43983</v>
      </c>
      <c r="E14" s="126">
        <f t="shared" si="3"/>
        <v>43952</v>
      </c>
      <c r="F14" s="127">
        <f>+SUMIFS('[1]INPUT_Cuml Imbal Vol'!H$1:H$904,'[1]INPUT_Cuml Imbal Vol'!B$1:B$904,E14,'[1]INPUT_Cuml Imbal Vol'!C$1:C$904,B14)</f>
        <v>-14397</v>
      </c>
      <c r="G14" s="127">
        <f>+SUMIFS('[1]INPUT_Cuml Imbal Vol'!I$1:I$904,'[1]INPUT_Cuml Imbal Vol'!B$1:B$904,E13,'[1]INPUT_Cuml Imbal Vol'!C$1:C$904,B13)</f>
        <v>12175</v>
      </c>
      <c r="H14" s="127">
        <f>+SUMIFS('[1]INPUT_Cuml Imbal Vol'!I$1:I$904,'[1]INPUT_Cuml Imbal Vol'!B$1:B$904,E14,'[1]INPUT_Cuml Imbal Vol'!C$1:C$904,B14)</f>
        <v>-2222</v>
      </c>
      <c r="I14" s="128">
        <f>+VLOOKUP(D14,'[1]INPUT_Waha Res Price'!B$1:F$65537,5,FALSE)</f>
        <v>1.41</v>
      </c>
      <c r="J14" s="125">
        <f t="shared" si="0"/>
        <v>20299.77</v>
      </c>
      <c r="K14" s="125">
        <f t="shared" si="1"/>
        <v>-17166.75</v>
      </c>
      <c r="L14" s="125">
        <f t="shared" si="2"/>
        <v>3133.0200000000004</v>
      </c>
    </row>
    <row r="15" spans="2:12" x14ac:dyDescent="0.2">
      <c r="B15" s="120" t="s">
        <v>1253</v>
      </c>
      <c r="C15" s="120" t="s">
        <v>1254</v>
      </c>
      <c r="D15" s="126">
        <f t="shared" si="3"/>
        <v>44013</v>
      </c>
      <c r="E15" s="126">
        <f t="shared" si="3"/>
        <v>43983</v>
      </c>
      <c r="F15" s="127">
        <f>+SUMIFS('[1]INPUT_Cuml Imbal Vol'!H$1:H$904,'[1]INPUT_Cuml Imbal Vol'!B$1:B$904,E15,'[1]INPUT_Cuml Imbal Vol'!C$1:C$904,B15)</f>
        <v>2956</v>
      </c>
      <c r="G15" s="127">
        <f>+SUMIFS('[1]INPUT_Cuml Imbal Vol'!I$1:I$904,'[1]INPUT_Cuml Imbal Vol'!B$1:B$904,E14,'[1]INPUT_Cuml Imbal Vol'!C$1:C$904,B14)</f>
        <v>-2222</v>
      </c>
      <c r="H15" s="127">
        <f>+SUMIFS('[1]INPUT_Cuml Imbal Vol'!I$1:I$904,'[1]INPUT_Cuml Imbal Vol'!B$1:B$904,E15,'[1]INPUT_Cuml Imbal Vol'!C$1:C$904,B15)</f>
        <v>734</v>
      </c>
      <c r="I15" s="128">
        <f>+VLOOKUP(D15,'[1]INPUT_Waha Res Price'!B$1:F$65537,5,FALSE)</f>
        <v>1.33</v>
      </c>
      <c r="J15" s="125">
        <f t="shared" si="0"/>
        <v>-3931.48</v>
      </c>
      <c r="K15" s="125">
        <f t="shared" si="1"/>
        <v>2955.26</v>
      </c>
      <c r="L15" s="125">
        <f t="shared" si="2"/>
        <v>-976.2199999999998</v>
      </c>
    </row>
    <row r="16" spans="2:12" x14ac:dyDescent="0.2">
      <c r="B16" s="120" t="s">
        <v>1253</v>
      </c>
      <c r="C16" s="120" t="s">
        <v>1254</v>
      </c>
      <c r="D16" s="126">
        <f t="shared" si="3"/>
        <v>44044</v>
      </c>
      <c r="E16" s="126">
        <f t="shared" si="3"/>
        <v>44013</v>
      </c>
      <c r="F16" s="127">
        <f>+SUMIFS('[1]INPUT_Cuml Imbal Vol'!H$1:H$904,'[1]INPUT_Cuml Imbal Vol'!B$1:B$904,E16,'[1]INPUT_Cuml Imbal Vol'!C$1:C$904,B16)</f>
        <v>8118</v>
      </c>
      <c r="G16" s="127">
        <f>+SUMIFS('[1]INPUT_Cuml Imbal Vol'!I$1:I$904,'[1]INPUT_Cuml Imbal Vol'!B$1:B$904,E15,'[1]INPUT_Cuml Imbal Vol'!C$1:C$904,B15)</f>
        <v>734</v>
      </c>
      <c r="H16" s="127">
        <f>+SUMIFS('[1]INPUT_Cuml Imbal Vol'!I$1:I$904,'[1]INPUT_Cuml Imbal Vol'!B$1:B$904,E16,'[1]INPUT_Cuml Imbal Vol'!C$1:C$904,B16)</f>
        <v>8852</v>
      </c>
      <c r="I16" s="128">
        <f>+VLOOKUP(D16,'[1]INPUT_Waha Res Price'!B$1:F$65537,5,FALSE)</f>
        <v>1.3</v>
      </c>
      <c r="J16" s="125">
        <f t="shared" si="0"/>
        <v>-10553.4</v>
      </c>
      <c r="K16" s="125">
        <f t="shared" si="1"/>
        <v>-954.2</v>
      </c>
      <c r="L16" s="129">
        <f t="shared" si="2"/>
        <v>-11507.6</v>
      </c>
    </row>
    <row r="17" spans="2:12" x14ac:dyDescent="0.2">
      <c r="B17" s="130"/>
      <c r="C17" s="130"/>
      <c r="D17" s="130"/>
      <c r="E17" s="130"/>
      <c r="F17" s="131"/>
      <c r="G17" s="131"/>
      <c r="H17" s="131"/>
      <c r="I17" s="131"/>
      <c r="J17" s="132"/>
      <c r="K17" s="132"/>
      <c r="L17" s="132"/>
    </row>
    <row r="18" spans="2:12" ht="13.5" thickBot="1" x14ac:dyDescent="0.25">
      <c r="B18" s="133"/>
      <c r="C18" s="133"/>
      <c r="D18" s="133"/>
      <c r="E18" s="133"/>
      <c r="F18" s="134"/>
      <c r="G18" s="134"/>
      <c r="H18" s="134"/>
      <c r="I18" s="135"/>
      <c r="J18" s="136"/>
      <c r="K18" s="136"/>
      <c r="L18" s="136"/>
    </row>
    <row r="19" spans="2:12" ht="13.5" thickBot="1" x14ac:dyDescent="0.25">
      <c r="B19" s="137"/>
      <c r="C19" s="137"/>
      <c r="D19" s="137"/>
      <c r="E19" s="137"/>
      <c r="F19" s="138"/>
      <c r="G19" s="138"/>
      <c r="H19" s="138"/>
      <c r="I19" s="139" t="s">
        <v>1255</v>
      </c>
      <c r="J19" s="139"/>
      <c r="K19" s="140"/>
      <c r="L19" s="141">
        <f>LOOKUP(2,1/(ISNUMBER(L8:L17)),L8:L17)</f>
        <v>-11507.6</v>
      </c>
    </row>
    <row r="20" spans="2:12" ht="13.5" thickTop="1" x14ac:dyDescent="0.2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22" sqref="G22"/>
    </sheetView>
  </sheetViews>
  <sheetFormatPr defaultColWidth="8.85546875" defaultRowHeight="15" x14ac:dyDescent="0.25"/>
  <cols>
    <col min="1" max="1" width="6.42578125" style="103" customWidth="1"/>
    <col min="2" max="2" width="12.7109375" style="103" bestFit="1" customWidth="1"/>
    <col min="3" max="3" width="18.7109375" style="103" bestFit="1" customWidth="1"/>
    <col min="4" max="7" width="8.85546875" style="103"/>
    <col min="8" max="8" width="6.140625" style="103" customWidth="1"/>
    <col min="9" max="9" width="16.28515625" style="103" bestFit="1" customWidth="1"/>
    <col min="10" max="10" width="15.28515625" style="103" bestFit="1" customWidth="1"/>
    <col min="11" max="11" width="7.7109375" style="103" customWidth="1"/>
    <col min="12" max="12" width="18.28515625" style="103" bestFit="1" customWidth="1"/>
    <col min="13" max="13" width="12.7109375" style="103" bestFit="1" customWidth="1"/>
    <col min="14" max="16384" width="8.85546875" style="103"/>
  </cols>
  <sheetData>
    <row r="1" spans="1:13" x14ac:dyDescent="0.25">
      <c r="A1" s="106" t="s">
        <v>1226</v>
      </c>
    </row>
    <row r="2" spans="1:13" x14ac:dyDescent="0.25">
      <c r="A2" s="106" t="s">
        <v>1227</v>
      </c>
    </row>
    <row r="4" spans="1:13" s="104" customFormat="1" x14ac:dyDescent="0.25">
      <c r="A4" s="105" t="s">
        <v>1225</v>
      </c>
    </row>
    <row r="6" spans="1:13" customFormat="1" ht="12.75" x14ac:dyDescent="0.2">
      <c r="A6" s="97" t="s">
        <v>1203</v>
      </c>
      <c r="B6" s="97" t="s">
        <v>1203</v>
      </c>
      <c r="C6" s="98" t="s">
        <v>1202</v>
      </c>
    </row>
    <row r="7" spans="1:13" customFormat="1" ht="12.75" x14ac:dyDescent="0.2">
      <c r="A7" s="87" t="s">
        <v>415</v>
      </c>
      <c r="B7" s="87" t="s">
        <v>416</v>
      </c>
      <c r="C7" s="88" t="s">
        <v>425</v>
      </c>
      <c r="D7" s="77"/>
      <c r="E7" s="77"/>
      <c r="F7" s="77"/>
      <c r="G7" s="77"/>
      <c r="H7" s="77"/>
      <c r="I7" s="77"/>
      <c r="J7" s="77"/>
      <c r="K7" s="77"/>
      <c r="L7" s="77"/>
      <c r="M7" s="77"/>
    </row>
    <row r="8" spans="1:13" customFormat="1" ht="12.75" x14ac:dyDescent="0.2">
      <c r="A8" s="89" t="s">
        <v>418</v>
      </c>
      <c r="B8" s="89">
        <v>2.4</v>
      </c>
      <c r="C8" s="96">
        <f t="array" ref="C8">INDEX(C10:H1152,MATCH(1,(C10:C1152=A8)*(D10:D1152=B8),0),MATCH(C7,C10:H10,0))</f>
        <v>25</v>
      </c>
      <c r="D8" s="77"/>
      <c r="E8" s="77"/>
      <c r="F8" s="77"/>
      <c r="G8" s="77"/>
      <c r="H8" s="77"/>
      <c r="I8" s="77"/>
      <c r="J8" s="77"/>
      <c r="K8" s="77"/>
      <c r="L8" s="77"/>
      <c r="M8" s="77"/>
    </row>
    <row r="9" spans="1:13" customFormat="1" ht="12.75" x14ac:dyDescent="0.2"/>
    <row r="10" spans="1:13" customFormat="1" ht="12.75" x14ac:dyDescent="0.2">
      <c r="A10" s="85" t="s">
        <v>419</v>
      </c>
      <c r="B10" s="85" t="s">
        <v>420</v>
      </c>
      <c r="C10" s="85" t="s">
        <v>415</v>
      </c>
      <c r="D10" s="85" t="s">
        <v>421</v>
      </c>
      <c r="E10" s="85" t="s">
        <v>422</v>
      </c>
      <c r="F10" s="85" t="s">
        <v>423</v>
      </c>
      <c r="G10" s="85" t="s">
        <v>424</v>
      </c>
      <c r="H10" s="85" t="s">
        <v>425</v>
      </c>
      <c r="I10" s="85" t="s">
        <v>426</v>
      </c>
      <c r="J10" s="86" t="s">
        <v>427</v>
      </c>
      <c r="K10" s="86" t="s">
        <v>428</v>
      </c>
      <c r="L10" s="85" t="s">
        <v>429</v>
      </c>
      <c r="M10" s="85" t="s">
        <v>430</v>
      </c>
    </row>
    <row r="11" spans="1:13" customFormat="1" ht="12.75" x14ac:dyDescent="0.2">
      <c r="A11" s="80">
        <v>2014</v>
      </c>
      <c r="B11" s="81" t="s">
        <v>431</v>
      </c>
      <c r="C11" s="81" t="s">
        <v>418</v>
      </c>
      <c r="D11" s="82">
        <v>1.5</v>
      </c>
      <c r="E11" s="80">
        <v>4</v>
      </c>
      <c r="F11" s="80">
        <v>39</v>
      </c>
      <c r="G11" s="80">
        <v>38</v>
      </c>
      <c r="H11" s="80">
        <v>38</v>
      </c>
      <c r="I11" s="81" t="s">
        <v>432</v>
      </c>
      <c r="J11" s="81" t="s">
        <v>433</v>
      </c>
      <c r="K11" s="80">
        <v>7</v>
      </c>
      <c r="L11" s="81" t="s">
        <v>434</v>
      </c>
      <c r="M11" s="81" t="s">
        <v>435</v>
      </c>
    </row>
    <row r="12" spans="1:13" customFormat="1" ht="12.75" x14ac:dyDescent="0.2">
      <c r="A12" s="80">
        <v>2014</v>
      </c>
      <c r="B12" s="81" t="s">
        <v>431</v>
      </c>
      <c r="C12" s="81" t="s">
        <v>418</v>
      </c>
      <c r="D12" s="82">
        <v>2</v>
      </c>
      <c r="E12" s="80">
        <v>4</v>
      </c>
      <c r="F12" s="80">
        <v>24</v>
      </c>
      <c r="G12" s="80">
        <v>35</v>
      </c>
      <c r="H12" s="80">
        <v>28</v>
      </c>
      <c r="I12" s="81" t="s">
        <v>432</v>
      </c>
      <c r="J12" s="81" t="s">
        <v>436</v>
      </c>
      <c r="K12" s="80">
        <v>5</v>
      </c>
      <c r="L12" s="81" t="s">
        <v>434</v>
      </c>
      <c r="M12" s="81" t="s">
        <v>435</v>
      </c>
    </row>
    <row r="13" spans="1:13" customFormat="1" ht="12.75" x14ac:dyDescent="0.2">
      <c r="A13" s="80">
        <v>2014</v>
      </c>
      <c r="B13" s="81" t="s">
        <v>431</v>
      </c>
      <c r="C13" s="81" t="s">
        <v>418</v>
      </c>
      <c r="D13" s="82">
        <v>2.4</v>
      </c>
      <c r="E13" s="80">
        <v>4</v>
      </c>
      <c r="F13" s="80">
        <v>22</v>
      </c>
      <c r="G13" s="80">
        <v>31</v>
      </c>
      <c r="H13" s="80">
        <v>25</v>
      </c>
      <c r="I13" s="81" t="s">
        <v>432</v>
      </c>
      <c r="J13" s="81" t="s">
        <v>437</v>
      </c>
      <c r="K13" s="80">
        <v>6</v>
      </c>
      <c r="L13" s="81" t="s">
        <v>434</v>
      </c>
      <c r="M13" s="81" t="s">
        <v>435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ColWidth="8.85546875" defaultRowHeight="15" x14ac:dyDescent="0.25"/>
  <cols>
    <col min="1" max="16384" width="8.85546875" style="103"/>
  </cols>
  <sheetData>
    <row r="1" spans="1:4" x14ac:dyDescent="0.25">
      <c r="A1" s="103" t="s">
        <v>1218</v>
      </c>
      <c r="B1" s="103" t="s">
        <v>1219</v>
      </c>
      <c r="C1" s="103" t="s">
        <v>1220</v>
      </c>
      <c r="D1" s="103" t="s">
        <v>1221</v>
      </c>
    </row>
    <row r="2" spans="1:4" x14ac:dyDescent="0.25">
      <c r="A2" s="103" t="s">
        <v>1222</v>
      </c>
      <c r="B2" s="103">
        <v>123</v>
      </c>
      <c r="C2" s="103">
        <v>345</v>
      </c>
      <c r="D2" s="103">
        <v>567</v>
      </c>
    </row>
    <row r="3" spans="1:4" x14ac:dyDescent="0.25">
      <c r="A3" s="103" t="s">
        <v>1223</v>
      </c>
      <c r="B3" s="103">
        <v>456</v>
      </c>
      <c r="C3" s="103">
        <v>789</v>
      </c>
      <c r="D3" s="103">
        <v>998</v>
      </c>
    </row>
    <row r="5" spans="1:4" x14ac:dyDescent="0.25">
      <c r="A5" s="107">
        <f>VLOOKUP("Tim", A2:D3,MATCH("DAY2",A1:D1,0),FALSE)</f>
        <v>789</v>
      </c>
      <c r="B5" s="108" t="s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M1198"/>
  <sheetViews>
    <sheetView topLeftCell="A16" zoomScaleNormal="100" workbookViewId="0">
      <selection activeCell="G1204" sqref="G1204"/>
    </sheetView>
  </sheetViews>
  <sheetFormatPr defaultRowHeight="12.75" x14ac:dyDescent="0.2"/>
  <cols>
    <col min="1" max="1" width="6.5703125" bestFit="1" customWidth="1"/>
    <col min="2" max="2" width="14.140625" bestFit="1" customWidth="1"/>
    <col min="3" max="3" width="40" bestFit="1" customWidth="1"/>
    <col min="4" max="4" width="7.85546875" customWidth="1"/>
    <col min="5" max="5" width="9" customWidth="1"/>
    <col min="6" max="6" width="7.28515625" customWidth="1"/>
    <col min="7" max="7" width="7.7109375" customWidth="1"/>
    <col min="8" max="8" width="9.85546875" customWidth="1"/>
    <col min="9" max="9" width="16.85546875" bestFit="1" customWidth="1"/>
    <col min="10" max="10" width="28.28515625" bestFit="1" customWidth="1"/>
    <col min="11" max="11" width="11.85546875" customWidth="1"/>
    <col min="12" max="12" width="20.85546875" bestFit="1" customWidth="1"/>
    <col min="13" max="13" width="34.140625" bestFit="1" customWidth="1"/>
  </cols>
  <sheetData>
    <row r="1" spans="1:1" x14ac:dyDescent="0.2">
      <c r="A1" t="s">
        <v>1199</v>
      </c>
    </row>
    <row r="2" spans="1:1" x14ac:dyDescent="0.2">
      <c r="A2" s="2" t="s">
        <v>1200</v>
      </c>
    </row>
    <row r="3" spans="1:1" x14ac:dyDescent="0.2">
      <c r="A3" t="s">
        <v>1201</v>
      </c>
    </row>
    <row r="5" spans="1:1" x14ac:dyDescent="0.2">
      <c r="A5" s="91" t="s">
        <v>1204</v>
      </c>
    </row>
    <row r="6" spans="1:1" x14ac:dyDescent="0.2">
      <c r="A6" s="91" t="s">
        <v>1205</v>
      </c>
    </row>
    <row r="7" spans="1:1" x14ac:dyDescent="0.2">
      <c r="A7" s="91" t="s">
        <v>1206</v>
      </c>
    </row>
    <row r="9" spans="1:1" x14ac:dyDescent="0.2">
      <c r="A9" s="37"/>
    </row>
    <row r="11" spans="1:1" x14ac:dyDescent="0.2">
      <c r="A11" s="37" t="s">
        <v>1211</v>
      </c>
    </row>
    <row r="17" spans="2:2" x14ac:dyDescent="0.2">
      <c r="B17" s="90" t="s">
        <v>1224</v>
      </c>
    </row>
    <row r="18" spans="2:2" x14ac:dyDescent="0.2">
      <c r="B18" s="92" t="s">
        <v>1207</v>
      </c>
    </row>
    <row r="19" spans="2:2" x14ac:dyDescent="0.2">
      <c r="B19" s="93" t="s">
        <v>1208</v>
      </c>
    </row>
    <row r="20" spans="2:2" x14ac:dyDescent="0.2">
      <c r="B20" s="94" t="s">
        <v>1209</v>
      </c>
    </row>
    <row r="21" spans="2:2" x14ac:dyDescent="0.2">
      <c r="B21" s="95" t="s">
        <v>1210</v>
      </c>
    </row>
    <row r="22" spans="2:2" x14ac:dyDescent="0.2">
      <c r="B22" s="92"/>
    </row>
    <row r="39" spans="1:13" x14ac:dyDescent="0.2">
      <c r="A39" s="97" t="s">
        <v>1203</v>
      </c>
      <c r="B39" s="97" t="s">
        <v>1203</v>
      </c>
      <c r="C39" s="98" t="s">
        <v>1202</v>
      </c>
    </row>
    <row r="40" spans="1:13" x14ac:dyDescent="0.2">
      <c r="A40" s="87" t="s">
        <v>415</v>
      </c>
      <c r="B40" s="87" t="s">
        <v>416</v>
      </c>
      <c r="C40" s="88" t="s">
        <v>417</v>
      </c>
      <c r="D40" s="77"/>
      <c r="E40" s="77"/>
      <c r="F40" s="77"/>
      <c r="G40" s="77"/>
      <c r="H40" s="77"/>
      <c r="I40" s="77"/>
      <c r="J40" s="77"/>
      <c r="K40" s="77"/>
      <c r="L40" s="77"/>
      <c r="M40" s="77"/>
    </row>
    <row r="41" spans="1:13" x14ac:dyDescent="0.2">
      <c r="A41" s="89" t="s">
        <v>418</v>
      </c>
      <c r="B41" s="89">
        <v>2.4</v>
      </c>
      <c r="C41" s="96">
        <f t="array" ref="C41">INDEX(C43:H1185,MATCH(1,(C43:C1185=A41)*(D43:D1185=B41),0),6)</f>
        <v>25</v>
      </c>
      <c r="D41" s="77"/>
      <c r="E41" s="77"/>
      <c r="F41" s="77"/>
      <c r="G41" s="77"/>
      <c r="H41" s="77"/>
      <c r="I41" s="77"/>
      <c r="J41" s="77"/>
      <c r="K41" s="77"/>
      <c r="L41" s="77"/>
      <c r="M41" s="77"/>
    </row>
    <row r="43" spans="1:13" x14ac:dyDescent="0.2">
      <c r="A43" s="85" t="s">
        <v>419</v>
      </c>
      <c r="B43" s="85" t="s">
        <v>420</v>
      </c>
      <c r="C43" s="85" t="s">
        <v>415</v>
      </c>
      <c r="D43" s="85" t="s">
        <v>421</v>
      </c>
      <c r="E43" s="85" t="s">
        <v>422</v>
      </c>
      <c r="F43" s="85" t="s">
        <v>423</v>
      </c>
      <c r="G43" s="85" t="s">
        <v>424</v>
      </c>
      <c r="H43" s="85" t="s">
        <v>425</v>
      </c>
      <c r="I43" s="85" t="s">
        <v>426</v>
      </c>
      <c r="J43" s="86" t="s">
        <v>427</v>
      </c>
      <c r="K43" s="86" t="s">
        <v>428</v>
      </c>
      <c r="L43" s="85" t="s">
        <v>429</v>
      </c>
      <c r="M43" s="85" t="s">
        <v>430</v>
      </c>
    </row>
    <row r="44" spans="1:13" x14ac:dyDescent="0.2">
      <c r="A44" s="80">
        <v>2014</v>
      </c>
      <c r="B44" s="81" t="s">
        <v>431</v>
      </c>
      <c r="C44" s="81" t="s">
        <v>418</v>
      </c>
      <c r="D44" s="82">
        <v>1.5</v>
      </c>
      <c r="E44" s="80">
        <v>4</v>
      </c>
      <c r="F44" s="80">
        <v>39</v>
      </c>
      <c r="G44" s="80">
        <v>38</v>
      </c>
      <c r="H44" s="80">
        <v>38</v>
      </c>
      <c r="I44" s="81" t="s">
        <v>432</v>
      </c>
      <c r="J44" s="81" t="s">
        <v>433</v>
      </c>
      <c r="K44" s="80">
        <v>7</v>
      </c>
      <c r="L44" s="81" t="s">
        <v>434</v>
      </c>
      <c r="M44" s="81" t="s">
        <v>435</v>
      </c>
    </row>
    <row r="45" spans="1:13" x14ac:dyDescent="0.2">
      <c r="A45" s="80">
        <v>2014</v>
      </c>
      <c r="B45" s="81" t="s">
        <v>431</v>
      </c>
      <c r="C45" s="81" t="s">
        <v>418</v>
      </c>
      <c r="D45" s="82">
        <v>2</v>
      </c>
      <c r="E45" s="80">
        <v>4</v>
      </c>
      <c r="F45" s="80">
        <v>24</v>
      </c>
      <c r="G45" s="80">
        <v>35</v>
      </c>
      <c r="H45" s="80">
        <v>28</v>
      </c>
      <c r="I45" s="81" t="s">
        <v>432</v>
      </c>
      <c r="J45" s="81" t="s">
        <v>436</v>
      </c>
      <c r="K45" s="80">
        <v>5</v>
      </c>
      <c r="L45" s="81" t="s">
        <v>434</v>
      </c>
      <c r="M45" s="81" t="s">
        <v>435</v>
      </c>
    </row>
    <row r="46" spans="1:13" x14ac:dyDescent="0.2">
      <c r="A46" s="80">
        <v>2014</v>
      </c>
      <c r="B46" s="81" t="s">
        <v>431</v>
      </c>
      <c r="C46" s="81" t="s">
        <v>418</v>
      </c>
      <c r="D46" s="82">
        <v>2.4</v>
      </c>
      <c r="E46" s="80">
        <v>4</v>
      </c>
      <c r="F46" s="80">
        <v>22</v>
      </c>
      <c r="G46" s="80">
        <v>31</v>
      </c>
      <c r="H46" s="80">
        <v>25</v>
      </c>
      <c r="I46" s="81" t="s">
        <v>432</v>
      </c>
      <c r="J46" s="81" t="s">
        <v>437</v>
      </c>
      <c r="K46" s="80">
        <v>6</v>
      </c>
      <c r="L46" s="81" t="s">
        <v>434</v>
      </c>
      <c r="M46" s="81" t="s">
        <v>435</v>
      </c>
    </row>
    <row r="47" spans="1:13" hidden="1" x14ac:dyDescent="0.2">
      <c r="A47" s="80">
        <v>2014</v>
      </c>
      <c r="B47" s="81" t="s">
        <v>431</v>
      </c>
      <c r="C47" s="81" t="s">
        <v>438</v>
      </c>
      <c r="D47" s="82">
        <v>3.5</v>
      </c>
      <c r="E47" s="80">
        <v>6</v>
      </c>
      <c r="F47" s="80">
        <v>20</v>
      </c>
      <c r="G47" s="80">
        <v>28</v>
      </c>
      <c r="H47" s="80">
        <v>23</v>
      </c>
      <c r="I47" s="81" t="s">
        <v>432</v>
      </c>
      <c r="J47" s="81" t="s">
        <v>436</v>
      </c>
      <c r="K47" s="80">
        <v>6</v>
      </c>
      <c r="L47" s="81" t="s">
        <v>434</v>
      </c>
      <c r="M47" s="81" t="s">
        <v>439</v>
      </c>
    </row>
    <row r="48" spans="1:13" hidden="1" x14ac:dyDescent="0.2">
      <c r="A48" s="80">
        <v>2014</v>
      </c>
      <c r="B48" s="81" t="s">
        <v>431</v>
      </c>
      <c r="C48" s="81" t="s">
        <v>440</v>
      </c>
      <c r="D48" s="82">
        <v>3.5</v>
      </c>
      <c r="E48" s="80">
        <v>6</v>
      </c>
      <c r="F48" s="80">
        <v>18</v>
      </c>
      <c r="G48" s="80">
        <v>27</v>
      </c>
      <c r="H48" s="80">
        <v>21</v>
      </c>
      <c r="I48" s="81" t="s">
        <v>432</v>
      </c>
      <c r="J48" s="81" t="s">
        <v>436</v>
      </c>
      <c r="K48" s="80">
        <v>6</v>
      </c>
      <c r="L48" s="81" t="s">
        <v>441</v>
      </c>
      <c r="M48" s="81" t="s">
        <v>442</v>
      </c>
    </row>
    <row r="49" spans="1:13" hidden="1" x14ac:dyDescent="0.2">
      <c r="A49" s="80">
        <v>2014</v>
      </c>
      <c r="B49" s="81" t="s">
        <v>431</v>
      </c>
      <c r="C49" s="81" t="s">
        <v>443</v>
      </c>
      <c r="D49" s="82">
        <v>3.5</v>
      </c>
      <c r="E49" s="80">
        <v>6</v>
      </c>
      <c r="F49" s="80">
        <v>20</v>
      </c>
      <c r="G49" s="80">
        <v>28</v>
      </c>
      <c r="H49" s="80">
        <v>23</v>
      </c>
      <c r="I49" s="81" t="s">
        <v>432</v>
      </c>
      <c r="J49" s="81" t="s">
        <v>436</v>
      </c>
      <c r="K49" s="80">
        <v>6</v>
      </c>
      <c r="L49" s="81" t="s">
        <v>434</v>
      </c>
      <c r="M49" s="81" t="s">
        <v>439</v>
      </c>
    </row>
    <row r="50" spans="1:13" hidden="1" x14ac:dyDescent="0.2">
      <c r="A50" s="80">
        <v>2014</v>
      </c>
      <c r="B50" s="81" t="s">
        <v>431</v>
      </c>
      <c r="C50" s="81" t="s">
        <v>444</v>
      </c>
      <c r="D50" s="82">
        <v>3.5</v>
      </c>
      <c r="E50" s="80">
        <v>6</v>
      </c>
      <c r="F50" s="80">
        <v>19</v>
      </c>
      <c r="G50" s="80">
        <v>27</v>
      </c>
      <c r="H50" s="80">
        <v>22</v>
      </c>
      <c r="I50" s="81" t="s">
        <v>432</v>
      </c>
      <c r="J50" s="81" t="s">
        <v>436</v>
      </c>
      <c r="K50" s="80">
        <v>6</v>
      </c>
      <c r="L50" s="81" t="s">
        <v>441</v>
      </c>
      <c r="M50" s="81" t="s">
        <v>442</v>
      </c>
    </row>
    <row r="51" spans="1:13" hidden="1" x14ac:dyDescent="0.2">
      <c r="A51" s="80">
        <v>2014</v>
      </c>
      <c r="B51" s="81" t="s">
        <v>431</v>
      </c>
      <c r="C51" s="81" t="s">
        <v>445</v>
      </c>
      <c r="D51" s="82">
        <v>3.5</v>
      </c>
      <c r="E51" s="80">
        <v>6</v>
      </c>
      <c r="F51" s="80">
        <v>20</v>
      </c>
      <c r="G51" s="80">
        <v>31</v>
      </c>
      <c r="H51" s="80">
        <v>24</v>
      </c>
      <c r="I51" s="81" t="s">
        <v>432</v>
      </c>
      <c r="J51" s="81" t="s">
        <v>436</v>
      </c>
      <c r="K51" s="80">
        <v>6</v>
      </c>
      <c r="L51" s="81" t="s">
        <v>434</v>
      </c>
      <c r="M51" s="81" t="s">
        <v>446</v>
      </c>
    </row>
    <row r="52" spans="1:13" hidden="1" x14ac:dyDescent="0.2">
      <c r="A52" s="80">
        <v>2014</v>
      </c>
      <c r="B52" s="81" t="s">
        <v>431</v>
      </c>
      <c r="C52" s="81" t="s">
        <v>445</v>
      </c>
      <c r="D52" s="82">
        <v>3.5</v>
      </c>
      <c r="E52" s="80">
        <v>6</v>
      </c>
      <c r="F52" s="80">
        <v>28</v>
      </c>
      <c r="G52" s="80">
        <v>32</v>
      </c>
      <c r="H52" s="80">
        <v>30</v>
      </c>
      <c r="I52" s="81" t="s">
        <v>432</v>
      </c>
      <c r="J52" s="81" t="s">
        <v>436</v>
      </c>
      <c r="K52" s="80">
        <v>7</v>
      </c>
      <c r="L52" s="81" t="s">
        <v>441</v>
      </c>
      <c r="M52" s="81" t="s">
        <v>446</v>
      </c>
    </row>
    <row r="53" spans="1:13" hidden="1" x14ac:dyDescent="0.2">
      <c r="A53" s="80">
        <v>2014</v>
      </c>
      <c r="B53" s="81" t="s">
        <v>431</v>
      </c>
      <c r="C53" s="81" t="s">
        <v>447</v>
      </c>
      <c r="D53" s="82">
        <v>3.5</v>
      </c>
      <c r="E53" s="80">
        <v>6</v>
      </c>
      <c r="F53" s="80">
        <v>20</v>
      </c>
      <c r="G53" s="80">
        <v>29</v>
      </c>
      <c r="H53" s="80">
        <v>23</v>
      </c>
      <c r="I53" s="81" t="s">
        <v>432</v>
      </c>
      <c r="J53" s="81" t="s">
        <v>436</v>
      </c>
      <c r="K53" s="80">
        <v>6</v>
      </c>
      <c r="L53" s="81" t="s">
        <v>434</v>
      </c>
      <c r="M53" s="81" t="s">
        <v>446</v>
      </c>
    </row>
    <row r="54" spans="1:13" hidden="1" x14ac:dyDescent="0.2">
      <c r="A54" s="80">
        <v>2014</v>
      </c>
      <c r="B54" s="81" t="s">
        <v>431</v>
      </c>
      <c r="C54" s="81" t="s">
        <v>448</v>
      </c>
      <c r="D54" s="82">
        <v>3.7</v>
      </c>
      <c r="E54" s="80">
        <v>6</v>
      </c>
      <c r="F54" s="80">
        <v>18</v>
      </c>
      <c r="G54" s="80">
        <v>26</v>
      </c>
      <c r="H54" s="80">
        <v>21</v>
      </c>
      <c r="I54" s="81" t="s">
        <v>432</v>
      </c>
      <c r="J54" s="81" t="s">
        <v>436</v>
      </c>
      <c r="K54" s="80">
        <v>6</v>
      </c>
      <c r="L54" s="81" t="s">
        <v>441</v>
      </c>
      <c r="M54" s="81" t="s">
        <v>446</v>
      </c>
    </row>
    <row r="55" spans="1:13" hidden="1" x14ac:dyDescent="0.2">
      <c r="A55" s="80">
        <v>2014</v>
      </c>
      <c r="B55" s="81" t="s">
        <v>431</v>
      </c>
      <c r="C55" s="81" t="s">
        <v>448</v>
      </c>
      <c r="D55" s="82">
        <v>3.7</v>
      </c>
      <c r="E55" s="80">
        <v>6</v>
      </c>
      <c r="F55" s="80">
        <v>17</v>
      </c>
      <c r="G55" s="80">
        <v>25</v>
      </c>
      <c r="H55" s="80">
        <v>20</v>
      </c>
      <c r="I55" s="81" t="s">
        <v>432</v>
      </c>
      <c r="J55" s="81" t="s">
        <v>437</v>
      </c>
      <c r="K55" s="80">
        <v>6</v>
      </c>
      <c r="L55" s="81" t="s">
        <v>441</v>
      </c>
      <c r="M55" s="81" t="s">
        <v>446</v>
      </c>
    </row>
    <row r="56" spans="1:13" hidden="1" x14ac:dyDescent="0.2">
      <c r="A56" s="80">
        <v>2014</v>
      </c>
      <c r="B56" s="81" t="s">
        <v>431</v>
      </c>
      <c r="C56" s="81" t="s">
        <v>449</v>
      </c>
      <c r="D56" s="82">
        <v>2.4</v>
      </c>
      <c r="E56" s="80">
        <v>4</v>
      </c>
      <c r="F56" s="80">
        <v>22</v>
      </c>
      <c r="G56" s="80">
        <v>31</v>
      </c>
      <c r="H56" s="80">
        <v>26</v>
      </c>
      <c r="I56" s="81" t="s">
        <v>432</v>
      </c>
      <c r="J56" s="81" t="s">
        <v>436</v>
      </c>
      <c r="K56" s="80">
        <v>5</v>
      </c>
      <c r="L56" s="81" t="s">
        <v>434</v>
      </c>
      <c r="M56" s="81" t="s">
        <v>435</v>
      </c>
    </row>
    <row r="57" spans="1:13" hidden="1" x14ac:dyDescent="0.2">
      <c r="A57" s="80">
        <v>2014</v>
      </c>
      <c r="B57" s="81" t="s">
        <v>431</v>
      </c>
      <c r="C57" s="81" t="s">
        <v>449</v>
      </c>
      <c r="D57" s="82">
        <v>2.4</v>
      </c>
      <c r="E57" s="80">
        <v>4</v>
      </c>
      <c r="F57" s="80">
        <v>21</v>
      </c>
      <c r="G57" s="80">
        <v>29</v>
      </c>
      <c r="H57" s="80">
        <v>24</v>
      </c>
      <c r="I57" s="81" t="s">
        <v>432</v>
      </c>
      <c r="J57" s="81" t="s">
        <v>437</v>
      </c>
      <c r="K57" s="80">
        <v>6</v>
      </c>
      <c r="L57" s="81" t="s">
        <v>434</v>
      </c>
      <c r="M57" s="81" t="s">
        <v>435</v>
      </c>
    </row>
    <row r="58" spans="1:13" hidden="1" x14ac:dyDescent="0.2">
      <c r="A58" s="80">
        <v>2014</v>
      </c>
      <c r="B58" s="81" t="s">
        <v>431</v>
      </c>
      <c r="C58" s="81" t="s">
        <v>449</v>
      </c>
      <c r="D58" s="82">
        <v>3.5</v>
      </c>
      <c r="E58" s="80">
        <v>6</v>
      </c>
      <c r="F58" s="80">
        <v>19</v>
      </c>
      <c r="G58" s="80">
        <v>28</v>
      </c>
      <c r="H58" s="80">
        <v>23</v>
      </c>
      <c r="I58" s="81" t="s">
        <v>432</v>
      </c>
      <c r="J58" s="81" t="s">
        <v>436</v>
      </c>
      <c r="K58" s="80">
        <v>5</v>
      </c>
      <c r="L58" s="81" t="s">
        <v>434</v>
      </c>
      <c r="M58" s="81" t="s">
        <v>435</v>
      </c>
    </row>
    <row r="59" spans="1:13" hidden="1" x14ac:dyDescent="0.2">
      <c r="A59" s="80">
        <v>2014</v>
      </c>
      <c r="B59" s="81" t="s">
        <v>431</v>
      </c>
      <c r="C59" s="81" t="s">
        <v>450</v>
      </c>
      <c r="D59" s="82">
        <v>2.4</v>
      </c>
      <c r="E59" s="80">
        <v>4</v>
      </c>
      <c r="F59" s="80">
        <v>22</v>
      </c>
      <c r="G59" s="80">
        <v>30</v>
      </c>
      <c r="H59" s="80">
        <v>25</v>
      </c>
      <c r="I59" s="81" t="s">
        <v>432</v>
      </c>
      <c r="J59" s="81" t="s">
        <v>436</v>
      </c>
      <c r="K59" s="80">
        <v>5</v>
      </c>
      <c r="L59" s="81" t="s">
        <v>434</v>
      </c>
      <c r="M59" s="81" t="s">
        <v>451</v>
      </c>
    </row>
    <row r="60" spans="1:13" hidden="1" x14ac:dyDescent="0.2">
      <c r="A60" s="80">
        <v>2014</v>
      </c>
      <c r="B60" s="81" t="s">
        <v>452</v>
      </c>
      <c r="C60" s="81" t="s">
        <v>453</v>
      </c>
      <c r="D60" s="82">
        <v>5.9</v>
      </c>
      <c r="E60" s="80">
        <v>12</v>
      </c>
      <c r="F60" s="80">
        <v>13</v>
      </c>
      <c r="G60" s="80">
        <v>19</v>
      </c>
      <c r="H60" s="80">
        <v>15</v>
      </c>
      <c r="I60" s="81" t="s">
        <v>432</v>
      </c>
      <c r="J60" s="81" t="s">
        <v>436</v>
      </c>
      <c r="K60" s="80">
        <v>6</v>
      </c>
      <c r="L60" s="81" t="s">
        <v>454</v>
      </c>
      <c r="M60" s="81" t="s">
        <v>455</v>
      </c>
    </row>
    <row r="61" spans="1:13" hidden="1" x14ac:dyDescent="0.2">
      <c r="A61" s="80">
        <v>2014</v>
      </c>
      <c r="B61" s="81" t="s">
        <v>452</v>
      </c>
      <c r="C61" s="81" t="s">
        <v>456</v>
      </c>
      <c r="D61" s="82">
        <v>5.9</v>
      </c>
      <c r="E61" s="80">
        <v>12</v>
      </c>
      <c r="F61" s="80">
        <v>13</v>
      </c>
      <c r="G61" s="80">
        <v>19</v>
      </c>
      <c r="H61" s="80">
        <v>15</v>
      </c>
      <c r="I61" s="81" t="s">
        <v>432</v>
      </c>
      <c r="J61" s="81" t="s">
        <v>436</v>
      </c>
      <c r="K61" s="80">
        <v>6</v>
      </c>
      <c r="L61" s="81" t="s">
        <v>454</v>
      </c>
      <c r="M61" s="81" t="s">
        <v>457</v>
      </c>
    </row>
    <row r="62" spans="1:13" hidden="1" x14ac:dyDescent="0.2">
      <c r="A62" s="80">
        <v>2014</v>
      </c>
      <c r="B62" s="81" t="s">
        <v>452</v>
      </c>
      <c r="C62" s="81" t="s">
        <v>458</v>
      </c>
      <c r="D62" s="82">
        <v>4.7</v>
      </c>
      <c r="E62" s="80">
        <v>8</v>
      </c>
      <c r="F62" s="80">
        <v>14</v>
      </c>
      <c r="G62" s="80">
        <v>21</v>
      </c>
      <c r="H62" s="80">
        <v>16</v>
      </c>
      <c r="I62" s="81" t="s">
        <v>432</v>
      </c>
      <c r="J62" s="81" t="s">
        <v>459</v>
      </c>
      <c r="K62" s="80">
        <v>7</v>
      </c>
      <c r="L62" s="81" t="s">
        <v>454</v>
      </c>
      <c r="M62" s="81" t="s">
        <v>460</v>
      </c>
    </row>
    <row r="63" spans="1:13" hidden="1" x14ac:dyDescent="0.2">
      <c r="A63" s="80">
        <v>2014</v>
      </c>
      <c r="B63" s="81" t="s">
        <v>452</v>
      </c>
      <c r="C63" s="81" t="s">
        <v>458</v>
      </c>
      <c r="D63" s="82">
        <v>4.7</v>
      </c>
      <c r="E63" s="80">
        <v>8</v>
      </c>
      <c r="F63" s="80">
        <v>13</v>
      </c>
      <c r="G63" s="80">
        <v>19</v>
      </c>
      <c r="H63" s="80">
        <v>15</v>
      </c>
      <c r="I63" s="81" t="s">
        <v>432</v>
      </c>
      <c r="J63" s="81" t="s">
        <v>437</v>
      </c>
      <c r="K63" s="80">
        <v>6</v>
      </c>
      <c r="L63" s="81" t="s">
        <v>454</v>
      </c>
      <c r="M63" s="81" t="s">
        <v>460</v>
      </c>
    </row>
    <row r="64" spans="1:13" hidden="1" x14ac:dyDescent="0.2">
      <c r="A64" s="80">
        <v>2014</v>
      </c>
      <c r="B64" s="81" t="s">
        <v>452</v>
      </c>
      <c r="C64" s="81" t="s">
        <v>461</v>
      </c>
      <c r="D64" s="82">
        <v>4.7</v>
      </c>
      <c r="E64" s="80">
        <v>8</v>
      </c>
      <c r="F64" s="80">
        <v>14</v>
      </c>
      <c r="G64" s="80">
        <v>21</v>
      </c>
      <c r="H64" s="80">
        <v>16</v>
      </c>
      <c r="I64" s="81" t="s">
        <v>432</v>
      </c>
      <c r="J64" s="81" t="s">
        <v>459</v>
      </c>
      <c r="K64" s="80">
        <v>7</v>
      </c>
      <c r="L64" s="81" t="s">
        <v>454</v>
      </c>
      <c r="M64" s="81" t="s">
        <v>460</v>
      </c>
    </row>
    <row r="65" spans="1:13" hidden="1" x14ac:dyDescent="0.2">
      <c r="A65" s="80">
        <v>2014</v>
      </c>
      <c r="B65" s="81" t="s">
        <v>452</v>
      </c>
      <c r="C65" s="81" t="s">
        <v>461</v>
      </c>
      <c r="D65" s="82">
        <v>4.7</v>
      </c>
      <c r="E65" s="80">
        <v>8</v>
      </c>
      <c r="F65" s="80">
        <v>13</v>
      </c>
      <c r="G65" s="80">
        <v>19</v>
      </c>
      <c r="H65" s="80">
        <v>15</v>
      </c>
      <c r="I65" s="81" t="s">
        <v>432</v>
      </c>
      <c r="J65" s="81" t="s">
        <v>437</v>
      </c>
      <c r="K65" s="80">
        <v>6</v>
      </c>
      <c r="L65" s="81" t="s">
        <v>454</v>
      </c>
      <c r="M65" s="81" t="s">
        <v>460</v>
      </c>
    </row>
    <row r="66" spans="1:13" hidden="1" x14ac:dyDescent="0.2">
      <c r="A66" s="80">
        <v>2014</v>
      </c>
      <c r="B66" s="81" t="s">
        <v>452</v>
      </c>
      <c r="C66" s="81" t="s">
        <v>462</v>
      </c>
      <c r="D66" s="82">
        <v>5.9</v>
      </c>
      <c r="E66" s="80">
        <v>12</v>
      </c>
      <c r="F66" s="80">
        <v>13</v>
      </c>
      <c r="G66" s="80">
        <v>19</v>
      </c>
      <c r="H66" s="80">
        <v>15</v>
      </c>
      <c r="I66" s="81" t="s">
        <v>432</v>
      </c>
      <c r="J66" s="81" t="s">
        <v>436</v>
      </c>
      <c r="K66" s="80">
        <v>6</v>
      </c>
      <c r="L66" s="81" t="s">
        <v>454</v>
      </c>
      <c r="M66" s="81" t="s">
        <v>455</v>
      </c>
    </row>
    <row r="67" spans="1:13" hidden="1" x14ac:dyDescent="0.2">
      <c r="A67" s="80">
        <v>2014</v>
      </c>
      <c r="B67" s="81" t="s">
        <v>463</v>
      </c>
      <c r="C67" s="81" t="s">
        <v>464</v>
      </c>
      <c r="D67" s="82">
        <v>2</v>
      </c>
      <c r="E67" s="80">
        <v>4</v>
      </c>
      <c r="F67" s="80">
        <v>24</v>
      </c>
      <c r="G67" s="80">
        <v>32</v>
      </c>
      <c r="H67" s="80">
        <v>27</v>
      </c>
      <c r="I67" s="81" t="s">
        <v>465</v>
      </c>
      <c r="J67" s="81" t="s">
        <v>433</v>
      </c>
      <c r="K67" s="80">
        <v>8</v>
      </c>
      <c r="L67" s="81" t="s">
        <v>434</v>
      </c>
      <c r="M67" s="81" t="s">
        <v>435</v>
      </c>
    </row>
    <row r="68" spans="1:13" hidden="1" x14ac:dyDescent="0.2">
      <c r="A68" s="80">
        <v>2014</v>
      </c>
      <c r="B68" s="81" t="s">
        <v>463</v>
      </c>
      <c r="C68" s="81" t="s">
        <v>466</v>
      </c>
      <c r="D68" s="82">
        <v>2</v>
      </c>
      <c r="E68" s="80">
        <v>4</v>
      </c>
      <c r="F68" s="80">
        <v>20</v>
      </c>
      <c r="G68" s="80">
        <v>29</v>
      </c>
      <c r="H68" s="80">
        <v>24</v>
      </c>
      <c r="I68" s="81" t="s">
        <v>465</v>
      </c>
      <c r="J68" s="81" t="s">
        <v>436</v>
      </c>
      <c r="K68" s="80">
        <v>8</v>
      </c>
      <c r="L68" s="81" t="s">
        <v>441</v>
      </c>
      <c r="M68" s="81" t="s">
        <v>435</v>
      </c>
    </row>
    <row r="69" spans="1:13" hidden="1" x14ac:dyDescent="0.2">
      <c r="A69" s="80">
        <v>2014</v>
      </c>
      <c r="B69" s="81" t="s">
        <v>463</v>
      </c>
      <c r="C69" s="81" t="s">
        <v>466</v>
      </c>
      <c r="D69" s="82">
        <v>2</v>
      </c>
      <c r="E69" s="80">
        <v>4</v>
      </c>
      <c r="F69" s="80">
        <v>22</v>
      </c>
      <c r="G69" s="80">
        <v>32</v>
      </c>
      <c r="H69" s="80">
        <v>26</v>
      </c>
      <c r="I69" s="81" t="s">
        <v>465</v>
      </c>
      <c r="J69" s="81" t="s">
        <v>437</v>
      </c>
      <c r="K69" s="80">
        <v>6</v>
      </c>
      <c r="L69" s="81" t="s">
        <v>441</v>
      </c>
      <c r="M69" s="81" t="s">
        <v>435</v>
      </c>
    </row>
    <row r="70" spans="1:13" hidden="1" x14ac:dyDescent="0.2">
      <c r="A70" s="80">
        <v>2014</v>
      </c>
      <c r="B70" s="81" t="s">
        <v>463</v>
      </c>
      <c r="C70" s="81" t="s">
        <v>467</v>
      </c>
      <c r="D70" s="82">
        <v>2</v>
      </c>
      <c r="E70" s="80">
        <v>4</v>
      </c>
      <c r="F70" s="80">
        <v>24</v>
      </c>
      <c r="G70" s="80">
        <v>32</v>
      </c>
      <c r="H70" s="80">
        <v>27</v>
      </c>
      <c r="I70" s="81" t="s">
        <v>465</v>
      </c>
      <c r="J70" s="81" t="s">
        <v>433</v>
      </c>
      <c r="K70" s="80">
        <v>8</v>
      </c>
      <c r="L70" s="81" t="s">
        <v>434</v>
      </c>
      <c r="M70" s="81" t="s">
        <v>457</v>
      </c>
    </row>
    <row r="71" spans="1:13" hidden="1" x14ac:dyDescent="0.2">
      <c r="A71" s="80">
        <v>2014</v>
      </c>
      <c r="B71" s="81" t="s">
        <v>463</v>
      </c>
      <c r="C71" s="81" t="s">
        <v>468</v>
      </c>
      <c r="D71" s="82">
        <v>2</v>
      </c>
      <c r="E71" s="80">
        <v>4</v>
      </c>
      <c r="F71" s="80">
        <v>20</v>
      </c>
      <c r="G71" s="80">
        <v>29</v>
      </c>
      <c r="H71" s="80">
        <v>24</v>
      </c>
      <c r="I71" s="81" t="s">
        <v>465</v>
      </c>
      <c r="J71" s="81" t="s">
        <v>436</v>
      </c>
      <c r="K71" s="80">
        <v>8</v>
      </c>
      <c r="L71" s="81" t="s">
        <v>441</v>
      </c>
      <c r="M71" s="81" t="s">
        <v>457</v>
      </c>
    </row>
    <row r="72" spans="1:13" hidden="1" x14ac:dyDescent="0.2">
      <c r="A72" s="80">
        <v>2014</v>
      </c>
      <c r="B72" s="81" t="s">
        <v>463</v>
      </c>
      <c r="C72" s="81" t="s">
        <v>469</v>
      </c>
      <c r="D72" s="82">
        <v>2</v>
      </c>
      <c r="E72" s="80">
        <v>4</v>
      </c>
      <c r="F72" s="80">
        <v>20</v>
      </c>
      <c r="G72" s="80">
        <v>29</v>
      </c>
      <c r="H72" s="80">
        <v>24</v>
      </c>
      <c r="I72" s="81" t="s">
        <v>465</v>
      </c>
      <c r="J72" s="81" t="s">
        <v>436</v>
      </c>
      <c r="K72" s="80">
        <v>8</v>
      </c>
      <c r="L72" s="81" t="s">
        <v>441</v>
      </c>
      <c r="M72" s="81" t="s">
        <v>457</v>
      </c>
    </row>
    <row r="73" spans="1:13" hidden="1" x14ac:dyDescent="0.2">
      <c r="A73" s="80">
        <v>2014</v>
      </c>
      <c r="B73" s="81" t="s">
        <v>463</v>
      </c>
      <c r="C73" s="81" t="s">
        <v>469</v>
      </c>
      <c r="D73" s="82">
        <v>2</v>
      </c>
      <c r="E73" s="80">
        <v>4</v>
      </c>
      <c r="F73" s="80">
        <v>22</v>
      </c>
      <c r="G73" s="80">
        <v>32</v>
      </c>
      <c r="H73" s="80">
        <v>26</v>
      </c>
      <c r="I73" s="81" t="s">
        <v>465</v>
      </c>
      <c r="J73" s="81" t="s">
        <v>437</v>
      </c>
      <c r="K73" s="80">
        <v>6</v>
      </c>
      <c r="L73" s="81" t="s">
        <v>441</v>
      </c>
      <c r="M73" s="81" t="s">
        <v>457</v>
      </c>
    </row>
    <row r="74" spans="1:13" hidden="1" x14ac:dyDescent="0.2">
      <c r="A74" s="80">
        <v>2014</v>
      </c>
      <c r="B74" s="81" t="s">
        <v>463</v>
      </c>
      <c r="C74" s="81" t="s">
        <v>470</v>
      </c>
      <c r="D74" s="82">
        <v>2</v>
      </c>
      <c r="E74" s="80">
        <v>4</v>
      </c>
      <c r="F74" s="80">
        <v>25</v>
      </c>
      <c r="G74" s="80">
        <v>33</v>
      </c>
      <c r="H74" s="80">
        <v>28</v>
      </c>
      <c r="I74" s="81" t="s">
        <v>465</v>
      </c>
      <c r="J74" s="81" t="s">
        <v>433</v>
      </c>
      <c r="K74" s="80">
        <v>8</v>
      </c>
      <c r="L74" s="81" t="s">
        <v>434</v>
      </c>
      <c r="M74" s="81" t="s">
        <v>446</v>
      </c>
    </row>
    <row r="75" spans="1:13" hidden="1" x14ac:dyDescent="0.2">
      <c r="A75" s="80">
        <v>2014</v>
      </c>
      <c r="B75" s="81" t="s">
        <v>463</v>
      </c>
      <c r="C75" s="81" t="s">
        <v>471</v>
      </c>
      <c r="D75" s="82">
        <v>2</v>
      </c>
      <c r="E75" s="80">
        <v>4</v>
      </c>
      <c r="F75" s="80">
        <v>20</v>
      </c>
      <c r="G75" s="80">
        <v>29</v>
      </c>
      <c r="H75" s="80">
        <v>23</v>
      </c>
      <c r="I75" s="81" t="s">
        <v>465</v>
      </c>
      <c r="J75" s="81" t="s">
        <v>436</v>
      </c>
      <c r="K75" s="80">
        <v>8</v>
      </c>
      <c r="L75" s="81" t="s">
        <v>441</v>
      </c>
      <c r="M75" s="81" t="s">
        <v>446</v>
      </c>
    </row>
    <row r="76" spans="1:13" hidden="1" x14ac:dyDescent="0.2">
      <c r="A76" s="80">
        <v>2014</v>
      </c>
      <c r="B76" s="81" t="s">
        <v>463</v>
      </c>
      <c r="C76" s="81" t="s">
        <v>471</v>
      </c>
      <c r="D76" s="82">
        <v>3</v>
      </c>
      <c r="E76" s="80">
        <v>6</v>
      </c>
      <c r="F76" s="80">
        <v>18</v>
      </c>
      <c r="G76" s="80">
        <v>27</v>
      </c>
      <c r="H76" s="80">
        <v>22</v>
      </c>
      <c r="I76" s="81" t="s">
        <v>472</v>
      </c>
      <c r="J76" s="81" t="s">
        <v>436</v>
      </c>
      <c r="K76" s="80">
        <v>8</v>
      </c>
      <c r="L76" s="81" t="s">
        <v>441</v>
      </c>
      <c r="M76" s="81" t="s">
        <v>446</v>
      </c>
    </row>
    <row r="77" spans="1:13" hidden="1" x14ac:dyDescent="0.2">
      <c r="A77" s="80">
        <v>2014</v>
      </c>
      <c r="B77" s="81" t="s">
        <v>463</v>
      </c>
      <c r="C77" s="81" t="s">
        <v>471</v>
      </c>
      <c r="D77" s="82">
        <v>3</v>
      </c>
      <c r="E77" s="80">
        <v>6</v>
      </c>
      <c r="F77" s="80">
        <v>24</v>
      </c>
      <c r="G77" s="80">
        <v>38</v>
      </c>
      <c r="H77" s="80">
        <v>29</v>
      </c>
      <c r="I77" s="81" t="s">
        <v>465</v>
      </c>
      <c r="J77" s="81" t="s">
        <v>436</v>
      </c>
      <c r="K77" s="80">
        <v>8</v>
      </c>
      <c r="L77" s="81" t="s">
        <v>441</v>
      </c>
      <c r="M77" s="81" t="s">
        <v>446</v>
      </c>
    </row>
    <row r="78" spans="1:13" hidden="1" x14ac:dyDescent="0.2">
      <c r="A78" s="80">
        <v>2014</v>
      </c>
      <c r="B78" s="81" t="s">
        <v>463</v>
      </c>
      <c r="C78" s="81" t="s">
        <v>473</v>
      </c>
      <c r="D78" s="82">
        <v>3</v>
      </c>
      <c r="E78" s="80">
        <v>6</v>
      </c>
      <c r="F78" s="80">
        <v>24</v>
      </c>
      <c r="G78" s="80">
        <v>38</v>
      </c>
      <c r="H78" s="80">
        <v>29</v>
      </c>
      <c r="I78" s="81" t="s">
        <v>465</v>
      </c>
      <c r="J78" s="81" t="s">
        <v>436</v>
      </c>
      <c r="K78" s="80">
        <v>8</v>
      </c>
      <c r="L78" s="81" t="s">
        <v>441</v>
      </c>
      <c r="M78" s="81" t="s">
        <v>446</v>
      </c>
    </row>
    <row r="79" spans="1:13" hidden="1" x14ac:dyDescent="0.2">
      <c r="A79" s="80">
        <v>2014</v>
      </c>
      <c r="B79" s="81" t="s">
        <v>463</v>
      </c>
      <c r="C79" s="81" t="s">
        <v>473</v>
      </c>
      <c r="D79" s="82">
        <v>3</v>
      </c>
      <c r="E79" s="80">
        <v>6</v>
      </c>
      <c r="F79" s="80">
        <v>18</v>
      </c>
      <c r="G79" s="80">
        <v>28</v>
      </c>
      <c r="H79" s="80">
        <v>21</v>
      </c>
      <c r="I79" s="81" t="s">
        <v>472</v>
      </c>
      <c r="J79" s="81" t="s">
        <v>436</v>
      </c>
      <c r="K79" s="80">
        <v>8</v>
      </c>
      <c r="L79" s="81" t="s">
        <v>441</v>
      </c>
      <c r="M79" s="81" t="s">
        <v>446</v>
      </c>
    </row>
    <row r="80" spans="1:13" hidden="1" x14ac:dyDescent="0.2">
      <c r="A80" s="80">
        <v>2014</v>
      </c>
      <c r="B80" s="81" t="s">
        <v>463</v>
      </c>
      <c r="C80" s="81" t="s">
        <v>474</v>
      </c>
      <c r="D80" s="82">
        <v>3</v>
      </c>
      <c r="E80" s="80">
        <v>6</v>
      </c>
      <c r="F80" s="80">
        <v>18</v>
      </c>
      <c r="G80" s="80">
        <v>28</v>
      </c>
      <c r="H80" s="80">
        <v>21</v>
      </c>
      <c r="I80" s="81" t="s">
        <v>472</v>
      </c>
      <c r="J80" s="81" t="s">
        <v>436</v>
      </c>
      <c r="K80" s="80">
        <v>8</v>
      </c>
      <c r="L80" s="81" t="s">
        <v>441</v>
      </c>
      <c r="M80" s="81" t="s">
        <v>446</v>
      </c>
    </row>
    <row r="81" spans="1:13" hidden="1" x14ac:dyDescent="0.2">
      <c r="A81" s="80">
        <v>2014</v>
      </c>
      <c r="B81" s="81" t="s">
        <v>463</v>
      </c>
      <c r="C81" s="81" t="s">
        <v>474</v>
      </c>
      <c r="D81" s="82">
        <v>4</v>
      </c>
      <c r="E81" s="80">
        <v>8</v>
      </c>
      <c r="F81" s="80">
        <v>17</v>
      </c>
      <c r="G81" s="80">
        <v>28</v>
      </c>
      <c r="H81" s="80">
        <v>21</v>
      </c>
      <c r="I81" s="81" t="s">
        <v>465</v>
      </c>
      <c r="J81" s="81" t="s">
        <v>436</v>
      </c>
      <c r="K81" s="80">
        <v>8</v>
      </c>
      <c r="L81" s="81" t="s">
        <v>441</v>
      </c>
      <c r="M81" s="81" t="s">
        <v>446</v>
      </c>
    </row>
    <row r="82" spans="1:13" hidden="1" x14ac:dyDescent="0.2">
      <c r="A82" s="80">
        <v>2014</v>
      </c>
      <c r="B82" s="81" t="s">
        <v>463</v>
      </c>
      <c r="C82" s="81" t="s">
        <v>475</v>
      </c>
      <c r="D82" s="82">
        <v>3</v>
      </c>
      <c r="E82" s="80">
        <v>6</v>
      </c>
      <c r="F82" s="80">
        <v>24</v>
      </c>
      <c r="G82" s="80">
        <v>36</v>
      </c>
      <c r="H82" s="80">
        <v>28</v>
      </c>
      <c r="I82" s="81" t="s">
        <v>465</v>
      </c>
      <c r="J82" s="81" t="s">
        <v>436</v>
      </c>
      <c r="K82" s="80">
        <v>8</v>
      </c>
      <c r="L82" s="81" t="s">
        <v>441</v>
      </c>
      <c r="M82" s="81" t="s">
        <v>476</v>
      </c>
    </row>
    <row r="83" spans="1:13" hidden="1" x14ac:dyDescent="0.2">
      <c r="A83" s="80">
        <v>2014</v>
      </c>
      <c r="B83" s="81" t="s">
        <v>463</v>
      </c>
      <c r="C83" s="81" t="s">
        <v>475</v>
      </c>
      <c r="D83" s="82">
        <v>3</v>
      </c>
      <c r="E83" s="80">
        <v>6</v>
      </c>
      <c r="F83" s="80">
        <v>18</v>
      </c>
      <c r="G83" s="80">
        <v>28</v>
      </c>
      <c r="H83" s="80">
        <v>21</v>
      </c>
      <c r="I83" s="81" t="s">
        <v>472</v>
      </c>
      <c r="J83" s="81" t="s">
        <v>436</v>
      </c>
      <c r="K83" s="80">
        <v>8</v>
      </c>
      <c r="L83" s="81" t="s">
        <v>441</v>
      </c>
      <c r="M83" s="81" t="s">
        <v>476</v>
      </c>
    </row>
    <row r="84" spans="1:13" hidden="1" x14ac:dyDescent="0.2">
      <c r="A84" s="80">
        <v>2014</v>
      </c>
      <c r="B84" s="81" t="s">
        <v>463</v>
      </c>
      <c r="C84" s="81" t="s">
        <v>475</v>
      </c>
      <c r="D84" s="82">
        <v>4</v>
      </c>
      <c r="E84" s="80">
        <v>8</v>
      </c>
      <c r="F84" s="80">
        <v>16</v>
      </c>
      <c r="G84" s="80">
        <v>26</v>
      </c>
      <c r="H84" s="80">
        <v>19</v>
      </c>
      <c r="I84" s="81" t="s">
        <v>465</v>
      </c>
      <c r="J84" s="81" t="s">
        <v>436</v>
      </c>
      <c r="K84" s="80">
        <v>8</v>
      </c>
      <c r="L84" s="81" t="s">
        <v>441</v>
      </c>
      <c r="M84" s="81" t="s">
        <v>476</v>
      </c>
    </row>
    <row r="85" spans="1:13" hidden="1" x14ac:dyDescent="0.2">
      <c r="A85" s="80">
        <v>2014</v>
      </c>
      <c r="B85" s="81" t="s">
        <v>463</v>
      </c>
      <c r="C85" s="81" t="s">
        <v>475</v>
      </c>
      <c r="D85" s="82">
        <v>6.3</v>
      </c>
      <c r="E85" s="80">
        <v>12</v>
      </c>
      <c r="F85" s="80">
        <v>13</v>
      </c>
      <c r="G85" s="80">
        <v>21</v>
      </c>
      <c r="H85" s="80">
        <v>16</v>
      </c>
      <c r="I85" s="81" t="s">
        <v>432</v>
      </c>
      <c r="J85" s="81" t="s">
        <v>436</v>
      </c>
      <c r="K85" s="80">
        <v>8</v>
      </c>
      <c r="L85" s="81" t="s">
        <v>441</v>
      </c>
      <c r="M85" s="81" t="s">
        <v>476</v>
      </c>
    </row>
    <row r="86" spans="1:13" hidden="1" x14ac:dyDescent="0.2">
      <c r="A86" s="80">
        <v>2014</v>
      </c>
      <c r="B86" s="81" t="s">
        <v>463</v>
      </c>
      <c r="C86" s="81" t="s">
        <v>477</v>
      </c>
      <c r="D86" s="82">
        <v>2</v>
      </c>
      <c r="E86" s="80">
        <v>4</v>
      </c>
      <c r="F86" s="80">
        <v>20</v>
      </c>
      <c r="G86" s="80">
        <v>27</v>
      </c>
      <c r="H86" s="80">
        <v>23</v>
      </c>
      <c r="I86" s="81" t="s">
        <v>465</v>
      </c>
      <c r="J86" s="81" t="s">
        <v>436</v>
      </c>
      <c r="K86" s="80">
        <v>8</v>
      </c>
      <c r="L86" s="81" t="s">
        <v>441</v>
      </c>
      <c r="M86" s="81" t="s">
        <v>451</v>
      </c>
    </row>
    <row r="87" spans="1:13" hidden="1" x14ac:dyDescent="0.2">
      <c r="A87" s="80">
        <v>2014</v>
      </c>
      <c r="B87" s="81" t="s">
        <v>463</v>
      </c>
      <c r="C87" s="81" t="s">
        <v>478</v>
      </c>
      <c r="D87" s="82">
        <v>2</v>
      </c>
      <c r="E87" s="80">
        <v>4</v>
      </c>
      <c r="F87" s="80">
        <v>20</v>
      </c>
      <c r="G87" s="80">
        <v>28</v>
      </c>
      <c r="H87" s="80">
        <v>23</v>
      </c>
      <c r="I87" s="81" t="s">
        <v>465</v>
      </c>
      <c r="J87" s="81" t="s">
        <v>436</v>
      </c>
      <c r="K87" s="80">
        <v>8</v>
      </c>
      <c r="L87" s="81" t="s">
        <v>441</v>
      </c>
      <c r="M87" s="81" t="s">
        <v>442</v>
      </c>
    </row>
    <row r="88" spans="1:13" hidden="1" x14ac:dyDescent="0.2">
      <c r="A88" s="80">
        <v>2014</v>
      </c>
      <c r="B88" s="81" t="s">
        <v>463</v>
      </c>
      <c r="C88" s="81" t="s">
        <v>478</v>
      </c>
      <c r="D88" s="82">
        <v>3</v>
      </c>
      <c r="E88" s="80">
        <v>6</v>
      </c>
      <c r="F88" s="80">
        <v>18</v>
      </c>
      <c r="G88" s="80">
        <v>26</v>
      </c>
      <c r="H88" s="80">
        <v>21</v>
      </c>
      <c r="I88" s="81" t="s">
        <v>472</v>
      </c>
      <c r="J88" s="81" t="s">
        <v>436</v>
      </c>
      <c r="K88" s="80">
        <v>8</v>
      </c>
      <c r="L88" s="81" t="s">
        <v>441</v>
      </c>
      <c r="M88" s="81" t="s">
        <v>442</v>
      </c>
    </row>
    <row r="89" spans="1:13" hidden="1" x14ac:dyDescent="0.2">
      <c r="A89" s="80">
        <v>2014</v>
      </c>
      <c r="B89" s="81" t="s">
        <v>463</v>
      </c>
      <c r="C89" s="81" t="s">
        <v>478</v>
      </c>
      <c r="D89" s="82">
        <v>3</v>
      </c>
      <c r="E89" s="80">
        <v>6</v>
      </c>
      <c r="F89" s="80">
        <v>24</v>
      </c>
      <c r="G89" s="80">
        <v>31</v>
      </c>
      <c r="H89" s="80">
        <v>27</v>
      </c>
      <c r="I89" s="81" t="s">
        <v>465</v>
      </c>
      <c r="J89" s="81" t="s">
        <v>436</v>
      </c>
      <c r="K89" s="80">
        <v>8</v>
      </c>
      <c r="L89" s="81" t="s">
        <v>441</v>
      </c>
      <c r="M89" s="81" t="s">
        <v>442</v>
      </c>
    </row>
    <row r="90" spans="1:13" hidden="1" x14ac:dyDescent="0.2">
      <c r="A90" s="80">
        <v>2014</v>
      </c>
      <c r="B90" s="81" t="s">
        <v>463</v>
      </c>
      <c r="C90" s="81" t="s">
        <v>479</v>
      </c>
      <c r="D90" s="82">
        <v>2</v>
      </c>
      <c r="E90" s="80">
        <v>4</v>
      </c>
      <c r="F90" s="80">
        <v>24</v>
      </c>
      <c r="G90" s="80">
        <v>30</v>
      </c>
      <c r="H90" s="80">
        <v>26</v>
      </c>
      <c r="I90" s="81" t="s">
        <v>465</v>
      </c>
      <c r="J90" s="81" t="s">
        <v>436</v>
      </c>
      <c r="K90" s="80">
        <v>8</v>
      </c>
      <c r="L90" s="81" t="s">
        <v>441</v>
      </c>
      <c r="M90" s="81" t="s">
        <v>442</v>
      </c>
    </row>
    <row r="91" spans="1:13" hidden="1" x14ac:dyDescent="0.2">
      <c r="A91" s="80">
        <v>2014</v>
      </c>
      <c r="B91" s="81" t="s">
        <v>463</v>
      </c>
      <c r="C91" s="81" t="s">
        <v>480</v>
      </c>
      <c r="D91" s="82">
        <v>3</v>
      </c>
      <c r="E91" s="80">
        <v>6</v>
      </c>
      <c r="F91" s="80">
        <v>19</v>
      </c>
      <c r="G91" s="80">
        <v>28</v>
      </c>
      <c r="H91" s="80">
        <v>22</v>
      </c>
      <c r="I91" s="81" t="s">
        <v>465</v>
      </c>
      <c r="J91" s="81" t="s">
        <v>436</v>
      </c>
      <c r="K91" s="80">
        <v>8</v>
      </c>
      <c r="L91" s="81" t="s">
        <v>441</v>
      </c>
      <c r="M91" s="81" t="s">
        <v>481</v>
      </c>
    </row>
    <row r="92" spans="1:13" hidden="1" x14ac:dyDescent="0.2">
      <c r="A92" s="80">
        <v>2014</v>
      </c>
      <c r="B92" s="81" t="s">
        <v>463</v>
      </c>
      <c r="C92" s="81" t="s">
        <v>480</v>
      </c>
      <c r="D92" s="82">
        <v>3</v>
      </c>
      <c r="E92" s="80">
        <v>6</v>
      </c>
      <c r="F92" s="80">
        <v>16</v>
      </c>
      <c r="G92" s="80">
        <v>22</v>
      </c>
      <c r="H92" s="80">
        <v>18</v>
      </c>
      <c r="I92" s="81" t="s">
        <v>472</v>
      </c>
      <c r="J92" s="81" t="s">
        <v>436</v>
      </c>
      <c r="K92" s="80">
        <v>8</v>
      </c>
      <c r="L92" s="81" t="s">
        <v>441</v>
      </c>
      <c r="M92" s="81" t="s">
        <v>481</v>
      </c>
    </row>
    <row r="93" spans="1:13" hidden="1" x14ac:dyDescent="0.2">
      <c r="A93" s="80">
        <v>2014</v>
      </c>
      <c r="B93" s="81" t="s">
        <v>463</v>
      </c>
      <c r="C93" s="81" t="s">
        <v>482</v>
      </c>
      <c r="D93" s="82">
        <v>4.2</v>
      </c>
      <c r="E93" s="80">
        <v>8</v>
      </c>
      <c r="F93" s="80">
        <v>14</v>
      </c>
      <c r="G93" s="80">
        <v>23</v>
      </c>
      <c r="H93" s="80">
        <v>17</v>
      </c>
      <c r="I93" s="81" t="s">
        <v>432</v>
      </c>
      <c r="J93" s="81" t="s">
        <v>483</v>
      </c>
      <c r="K93" s="80">
        <v>7</v>
      </c>
      <c r="L93" s="81" t="s">
        <v>441</v>
      </c>
      <c r="M93" s="81" t="s">
        <v>460</v>
      </c>
    </row>
    <row r="94" spans="1:13" hidden="1" x14ac:dyDescent="0.2">
      <c r="A94" s="80">
        <v>2014</v>
      </c>
      <c r="B94" s="81" t="s">
        <v>463</v>
      </c>
      <c r="C94" s="81" t="s">
        <v>482</v>
      </c>
      <c r="D94" s="82">
        <v>4.2</v>
      </c>
      <c r="E94" s="80">
        <v>8</v>
      </c>
      <c r="F94" s="80">
        <v>11</v>
      </c>
      <c r="G94" s="80">
        <v>20</v>
      </c>
      <c r="H94" s="80">
        <v>14</v>
      </c>
      <c r="I94" s="81" t="s">
        <v>432</v>
      </c>
      <c r="J94" s="81" t="s">
        <v>437</v>
      </c>
      <c r="K94" s="80">
        <v>6</v>
      </c>
      <c r="L94" s="81" t="s">
        <v>441</v>
      </c>
      <c r="M94" s="81" t="s">
        <v>460</v>
      </c>
    </row>
    <row r="95" spans="1:13" hidden="1" x14ac:dyDescent="0.2">
      <c r="A95" s="80">
        <v>2014</v>
      </c>
      <c r="B95" s="81" t="s">
        <v>463</v>
      </c>
      <c r="C95" s="81" t="s">
        <v>482</v>
      </c>
      <c r="D95" s="82">
        <v>5.2</v>
      </c>
      <c r="E95" s="80">
        <v>10</v>
      </c>
      <c r="F95" s="80">
        <v>13</v>
      </c>
      <c r="G95" s="80">
        <v>22</v>
      </c>
      <c r="H95" s="80">
        <v>16</v>
      </c>
      <c r="I95" s="81" t="s">
        <v>432</v>
      </c>
      <c r="J95" s="81" t="s">
        <v>483</v>
      </c>
      <c r="K95" s="80">
        <v>7</v>
      </c>
      <c r="L95" s="81" t="s">
        <v>441</v>
      </c>
      <c r="M95" s="81" t="s">
        <v>460</v>
      </c>
    </row>
    <row r="96" spans="1:13" hidden="1" x14ac:dyDescent="0.2">
      <c r="A96" s="80">
        <v>2014</v>
      </c>
      <c r="B96" s="81" t="s">
        <v>463</v>
      </c>
      <c r="C96" s="81" t="s">
        <v>482</v>
      </c>
      <c r="D96" s="82">
        <v>5.2</v>
      </c>
      <c r="E96" s="80">
        <v>10</v>
      </c>
      <c r="F96" s="80">
        <v>12</v>
      </c>
      <c r="G96" s="80">
        <v>19</v>
      </c>
      <c r="H96" s="80">
        <v>14</v>
      </c>
      <c r="I96" s="81" t="s">
        <v>432</v>
      </c>
      <c r="J96" s="81" t="s">
        <v>437</v>
      </c>
      <c r="K96" s="80">
        <v>6</v>
      </c>
      <c r="L96" s="81" t="s">
        <v>441</v>
      </c>
      <c r="M96" s="81" t="s">
        <v>460</v>
      </c>
    </row>
    <row r="97" spans="1:13" hidden="1" x14ac:dyDescent="0.2">
      <c r="A97" s="80">
        <v>2014</v>
      </c>
      <c r="B97" s="81" t="s">
        <v>463</v>
      </c>
      <c r="C97" s="81" t="s">
        <v>484</v>
      </c>
      <c r="D97" s="82">
        <v>4.2</v>
      </c>
      <c r="E97" s="80">
        <v>8</v>
      </c>
      <c r="F97" s="80">
        <v>14</v>
      </c>
      <c r="G97" s="80">
        <v>23</v>
      </c>
      <c r="H97" s="80">
        <v>17</v>
      </c>
      <c r="I97" s="81" t="s">
        <v>432</v>
      </c>
      <c r="J97" s="81" t="s">
        <v>483</v>
      </c>
      <c r="K97" s="80">
        <v>7</v>
      </c>
      <c r="L97" s="81" t="s">
        <v>441</v>
      </c>
      <c r="M97" s="81" t="s">
        <v>460</v>
      </c>
    </row>
    <row r="98" spans="1:13" hidden="1" x14ac:dyDescent="0.2">
      <c r="A98" s="80">
        <v>2014</v>
      </c>
      <c r="B98" s="81" t="s">
        <v>463</v>
      </c>
      <c r="C98" s="81" t="s">
        <v>484</v>
      </c>
      <c r="D98" s="82">
        <v>4.2</v>
      </c>
      <c r="E98" s="80">
        <v>8</v>
      </c>
      <c r="F98" s="80">
        <v>11</v>
      </c>
      <c r="G98" s="80">
        <v>20</v>
      </c>
      <c r="H98" s="80">
        <v>14</v>
      </c>
      <c r="I98" s="81" t="s">
        <v>432</v>
      </c>
      <c r="J98" s="81" t="s">
        <v>437</v>
      </c>
      <c r="K98" s="80">
        <v>6</v>
      </c>
      <c r="L98" s="81" t="s">
        <v>441</v>
      </c>
      <c r="M98" s="81" t="s">
        <v>460</v>
      </c>
    </row>
    <row r="99" spans="1:13" hidden="1" x14ac:dyDescent="0.2">
      <c r="A99" s="80">
        <v>2014</v>
      </c>
      <c r="B99" s="81" t="s">
        <v>463</v>
      </c>
      <c r="C99" s="81" t="s">
        <v>484</v>
      </c>
      <c r="D99" s="82">
        <v>5.2</v>
      </c>
      <c r="E99" s="80">
        <v>10</v>
      </c>
      <c r="F99" s="80">
        <v>13</v>
      </c>
      <c r="G99" s="80">
        <v>22</v>
      </c>
      <c r="H99" s="80">
        <v>16</v>
      </c>
      <c r="I99" s="81" t="s">
        <v>432</v>
      </c>
      <c r="J99" s="81" t="s">
        <v>483</v>
      </c>
      <c r="K99" s="80">
        <v>7</v>
      </c>
      <c r="L99" s="81" t="s">
        <v>441</v>
      </c>
      <c r="M99" s="81" t="s">
        <v>460</v>
      </c>
    </row>
    <row r="100" spans="1:13" hidden="1" x14ac:dyDescent="0.2">
      <c r="A100" s="80">
        <v>2014</v>
      </c>
      <c r="B100" s="81" t="s">
        <v>463</v>
      </c>
      <c r="C100" s="81" t="s">
        <v>484</v>
      </c>
      <c r="D100" s="82">
        <v>5.2</v>
      </c>
      <c r="E100" s="80">
        <v>10</v>
      </c>
      <c r="F100" s="80">
        <v>12</v>
      </c>
      <c r="G100" s="80">
        <v>19</v>
      </c>
      <c r="H100" s="80">
        <v>14</v>
      </c>
      <c r="I100" s="81" t="s">
        <v>432</v>
      </c>
      <c r="J100" s="81" t="s">
        <v>437</v>
      </c>
      <c r="K100" s="80">
        <v>6</v>
      </c>
      <c r="L100" s="81" t="s">
        <v>441</v>
      </c>
      <c r="M100" s="81" t="s">
        <v>460</v>
      </c>
    </row>
    <row r="101" spans="1:13" hidden="1" x14ac:dyDescent="0.2">
      <c r="A101" s="80">
        <v>2014</v>
      </c>
      <c r="B101" s="81" t="s">
        <v>463</v>
      </c>
      <c r="C101" s="81" t="s">
        <v>485</v>
      </c>
      <c r="D101" s="82">
        <v>4.2</v>
      </c>
      <c r="E101" s="80">
        <v>8</v>
      </c>
      <c r="F101" s="80">
        <v>16</v>
      </c>
      <c r="G101" s="80">
        <v>23</v>
      </c>
      <c r="H101" s="80">
        <v>18</v>
      </c>
      <c r="I101" s="81" t="s">
        <v>432</v>
      </c>
      <c r="J101" s="81" t="s">
        <v>483</v>
      </c>
      <c r="K101" s="80">
        <v>7</v>
      </c>
      <c r="L101" s="81" t="s">
        <v>441</v>
      </c>
      <c r="M101" s="81" t="s">
        <v>457</v>
      </c>
    </row>
    <row r="102" spans="1:13" hidden="1" x14ac:dyDescent="0.2">
      <c r="A102" s="80">
        <v>2014</v>
      </c>
      <c r="B102" s="81" t="s">
        <v>463</v>
      </c>
      <c r="C102" s="81" t="s">
        <v>486</v>
      </c>
      <c r="D102" s="82">
        <v>4.2</v>
      </c>
      <c r="E102" s="80">
        <v>8</v>
      </c>
      <c r="F102" s="80">
        <v>16</v>
      </c>
      <c r="G102" s="80">
        <v>22</v>
      </c>
      <c r="H102" s="80">
        <v>18</v>
      </c>
      <c r="I102" s="81" t="s">
        <v>432</v>
      </c>
      <c r="J102" s="81" t="s">
        <v>483</v>
      </c>
      <c r="K102" s="80">
        <v>7</v>
      </c>
      <c r="L102" s="81" t="s">
        <v>441</v>
      </c>
      <c r="M102" s="81" t="s">
        <v>457</v>
      </c>
    </row>
    <row r="103" spans="1:13" hidden="1" x14ac:dyDescent="0.2">
      <c r="A103" s="80">
        <v>2014</v>
      </c>
      <c r="B103" s="81" t="s">
        <v>463</v>
      </c>
      <c r="C103" s="81" t="s">
        <v>487</v>
      </c>
      <c r="D103" s="82">
        <v>4</v>
      </c>
      <c r="E103" s="80">
        <v>8</v>
      </c>
      <c r="F103" s="80">
        <v>16</v>
      </c>
      <c r="G103" s="80">
        <v>27</v>
      </c>
      <c r="H103" s="80">
        <v>19</v>
      </c>
      <c r="I103" s="81" t="s">
        <v>465</v>
      </c>
      <c r="J103" s="81" t="s">
        <v>436</v>
      </c>
      <c r="K103" s="80">
        <v>8</v>
      </c>
      <c r="L103" s="81" t="s">
        <v>441</v>
      </c>
      <c r="M103" s="81" t="s">
        <v>446</v>
      </c>
    </row>
    <row r="104" spans="1:13" hidden="1" x14ac:dyDescent="0.2">
      <c r="A104" s="80">
        <v>2014</v>
      </c>
      <c r="B104" s="81" t="s">
        <v>463</v>
      </c>
      <c r="C104" s="81" t="s">
        <v>488</v>
      </c>
      <c r="D104" s="82">
        <v>3</v>
      </c>
      <c r="E104" s="80">
        <v>6</v>
      </c>
      <c r="F104" s="80">
        <v>18</v>
      </c>
      <c r="G104" s="80">
        <v>28</v>
      </c>
      <c r="H104" s="80">
        <v>21</v>
      </c>
      <c r="I104" s="81" t="s">
        <v>472</v>
      </c>
      <c r="J104" s="81" t="s">
        <v>483</v>
      </c>
      <c r="K104" s="80">
        <v>7</v>
      </c>
      <c r="L104" s="81" t="s">
        <v>441</v>
      </c>
      <c r="M104" s="81" t="s">
        <v>435</v>
      </c>
    </row>
    <row r="105" spans="1:13" hidden="1" x14ac:dyDescent="0.2">
      <c r="A105" s="80">
        <v>2014</v>
      </c>
      <c r="B105" s="81" t="s">
        <v>463</v>
      </c>
      <c r="C105" s="81" t="s">
        <v>488</v>
      </c>
      <c r="D105" s="82">
        <v>3</v>
      </c>
      <c r="E105" s="80">
        <v>6</v>
      </c>
      <c r="F105" s="80">
        <v>17</v>
      </c>
      <c r="G105" s="80">
        <v>26</v>
      </c>
      <c r="H105" s="80">
        <v>20</v>
      </c>
      <c r="I105" s="81" t="s">
        <v>472</v>
      </c>
      <c r="J105" s="81" t="s">
        <v>437</v>
      </c>
      <c r="K105" s="80">
        <v>6</v>
      </c>
      <c r="L105" s="81" t="s">
        <v>441</v>
      </c>
      <c r="M105" s="81" t="s">
        <v>435</v>
      </c>
    </row>
    <row r="106" spans="1:13" hidden="1" x14ac:dyDescent="0.2">
      <c r="A106" s="80">
        <v>2014</v>
      </c>
      <c r="B106" s="81" t="s">
        <v>463</v>
      </c>
      <c r="C106" s="81" t="s">
        <v>489</v>
      </c>
      <c r="D106" s="82">
        <v>3</v>
      </c>
      <c r="E106" s="80">
        <v>6</v>
      </c>
      <c r="F106" s="80">
        <v>18</v>
      </c>
      <c r="G106" s="80">
        <v>28</v>
      </c>
      <c r="H106" s="80">
        <v>21</v>
      </c>
      <c r="I106" s="81" t="s">
        <v>472</v>
      </c>
      <c r="J106" s="81" t="s">
        <v>483</v>
      </c>
      <c r="K106" s="80">
        <v>7</v>
      </c>
      <c r="L106" s="81" t="s">
        <v>441</v>
      </c>
      <c r="M106" s="81" t="s">
        <v>457</v>
      </c>
    </row>
    <row r="107" spans="1:13" hidden="1" x14ac:dyDescent="0.2">
      <c r="A107" s="80">
        <v>2014</v>
      </c>
      <c r="B107" s="81" t="s">
        <v>463</v>
      </c>
      <c r="C107" s="81" t="s">
        <v>489</v>
      </c>
      <c r="D107" s="82">
        <v>3</v>
      </c>
      <c r="E107" s="80">
        <v>6</v>
      </c>
      <c r="F107" s="80">
        <v>17</v>
      </c>
      <c r="G107" s="80">
        <v>26</v>
      </c>
      <c r="H107" s="80">
        <v>20</v>
      </c>
      <c r="I107" s="81" t="s">
        <v>472</v>
      </c>
      <c r="J107" s="81" t="s">
        <v>437</v>
      </c>
      <c r="K107" s="80">
        <v>6</v>
      </c>
      <c r="L107" s="81" t="s">
        <v>441</v>
      </c>
      <c r="M107" s="81" t="s">
        <v>457</v>
      </c>
    </row>
    <row r="108" spans="1:13" hidden="1" x14ac:dyDescent="0.2">
      <c r="A108" s="80">
        <v>2014</v>
      </c>
      <c r="B108" s="81" t="s">
        <v>463</v>
      </c>
      <c r="C108" s="81" t="s">
        <v>490</v>
      </c>
      <c r="D108" s="82">
        <v>3</v>
      </c>
      <c r="E108" s="80">
        <v>6</v>
      </c>
      <c r="F108" s="80">
        <v>18</v>
      </c>
      <c r="G108" s="80">
        <v>26</v>
      </c>
      <c r="H108" s="80">
        <v>21</v>
      </c>
      <c r="I108" s="81" t="s">
        <v>472</v>
      </c>
      <c r="J108" s="81" t="s">
        <v>483</v>
      </c>
      <c r="K108" s="80">
        <v>7</v>
      </c>
      <c r="L108" s="81" t="s">
        <v>441</v>
      </c>
      <c r="M108" s="81" t="s">
        <v>457</v>
      </c>
    </row>
    <row r="109" spans="1:13" hidden="1" x14ac:dyDescent="0.2">
      <c r="A109" s="80">
        <v>2014</v>
      </c>
      <c r="B109" s="81" t="s">
        <v>463</v>
      </c>
      <c r="C109" s="81" t="s">
        <v>491</v>
      </c>
      <c r="D109" s="82">
        <v>4</v>
      </c>
      <c r="E109" s="80">
        <v>8</v>
      </c>
      <c r="F109" s="80">
        <v>17</v>
      </c>
      <c r="G109" s="80">
        <v>27</v>
      </c>
      <c r="H109" s="80">
        <v>20</v>
      </c>
      <c r="I109" s="81" t="s">
        <v>465</v>
      </c>
      <c r="J109" s="81" t="s">
        <v>483</v>
      </c>
      <c r="K109" s="80">
        <v>7</v>
      </c>
      <c r="L109" s="81" t="s">
        <v>441</v>
      </c>
      <c r="M109" s="81" t="s">
        <v>446</v>
      </c>
    </row>
    <row r="110" spans="1:13" hidden="1" x14ac:dyDescent="0.2">
      <c r="A110" s="80">
        <v>2014</v>
      </c>
      <c r="B110" s="81" t="s">
        <v>463</v>
      </c>
      <c r="C110" s="81" t="s">
        <v>492</v>
      </c>
      <c r="D110" s="82">
        <v>4</v>
      </c>
      <c r="E110" s="80">
        <v>8</v>
      </c>
      <c r="F110" s="80">
        <v>17</v>
      </c>
      <c r="G110" s="80">
        <v>27</v>
      </c>
      <c r="H110" s="80">
        <v>20</v>
      </c>
      <c r="I110" s="81" t="s">
        <v>465</v>
      </c>
      <c r="J110" s="81" t="s">
        <v>483</v>
      </c>
      <c r="K110" s="80">
        <v>7</v>
      </c>
      <c r="L110" s="81" t="s">
        <v>441</v>
      </c>
      <c r="M110" s="81" t="s">
        <v>446</v>
      </c>
    </row>
    <row r="111" spans="1:13" hidden="1" x14ac:dyDescent="0.2">
      <c r="A111" s="80">
        <v>2014</v>
      </c>
      <c r="B111" s="81" t="s">
        <v>463</v>
      </c>
      <c r="C111" s="81" t="s">
        <v>493</v>
      </c>
      <c r="D111" s="82">
        <v>4</v>
      </c>
      <c r="E111" s="80">
        <v>8</v>
      </c>
      <c r="F111" s="80">
        <v>15</v>
      </c>
      <c r="G111" s="80">
        <v>26</v>
      </c>
      <c r="H111" s="80">
        <v>19</v>
      </c>
      <c r="I111" s="81" t="s">
        <v>465</v>
      </c>
      <c r="J111" s="81" t="s">
        <v>436</v>
      </c>
      <c r="K111" s="80">
        <v>8</v>
      </c>
      <c r="L111" s="81" t="s">
        <v>441</v>
      </c>
      <c r="M111" s="81" t="s">
        <v>446</v>
      </c>
    </row>
    <row r="112" spans="1:13" hidden="1" x14ac:dyDescent="0.2">
      <c r="A112" s="80">
        <v>2014</v>
      </c>
      <c r="B112" s="81" t="s">
        <v>463</v>
      </c>
      <c r="C112" s="81" t="s">
        <v>494</v>
      </c>
      <c r="D112" s="82">
        <v>3</v>
      </c>
      <c r="E112" s="80">
        <v>6</v>
      </c>
      <c r="F112" s="80">
        <v>16</v>
      </c>
      <c r="G112" s="80">
        <v>23</v>
      </c>
      <c r="H112" s="80">
        <v>19</v>
      </c>
      <c r="I112" s="81" t="s">
        <v>472</v>
      </c>
      <c r="J112" s="81" t="s">
        <v>436</v>
      </c>
      <c r="K112" s="80">
        <v>8</v>
      </c>
      <c r="L112" s="81" t="s">
        <v>441</v>
      </c>
      <c r="M112" s="81" t="s">
        <v>442</v>
      </c>
    </row>
    <row r="113" spans="1:13" hidden="1" x14ac:dyDescent="0.2">
      <c r="A113" s="80">
        <v>2014</v>
      </c>
      <c r="B113" s="81" t="s">
        <v>463</v>
      </c>
      <c r="C113" s="81" t="s">
        <v>495</v>
      </c>
      <c r="D113" s="82">
        <v>2</v>
      </c>
      <c r="E113" s="80">
        <v>4</v>
      </c>
      <c r="F113" s="80">
        <v>22</v>
      </c>
      <c r="G113" s="80">
        <v>31</v>
      </c>
      <c r="H113" s="80">
        <v>26</v>
      </c>
      <c r="I113" s="81" t="s">
        <v>465</v>
      </c>
      <c r="J113" s="81" t="s">
        <v>483</v>
      </c>
      <c r="K113" s="80">
        <v>6</v>
      </c>
      <c r="L113" s="81" t="s">
        <v>441</v>
      </c>
      <c r="M113" s="81" t="s">
        <v>457</v>
      </c>
    </row>
    <row r="114" spans="1:13" hidden="1" x14ac:dyDescent="0.2">
      <c r="A114" s="80">
        <v>2014</v>
      </c>
      <c r="B114" s="81" t="s">
        <v>463</v>
      </c>
      <c r="C114" s="81" t="s">
        <v>496</v>
      </c>
      <c r="D114" s="82">
        <v>2</v>
      </c>
      <c r="E114" s="80">
        <v>4</v>
      </c>
      <c r="F114" s="80">
        <v>22</v>
      </c>
      <c r="G114" s="80">
        <v>31</v>
      </c>
      <c r="H114" s="80">
        <v>26</v>
      </c>
      <c r="I114" s="81" t="s">
        <v>465</v>
      </c>
      <c r="J114" s="81" t="s">
        <v>483</v>
      </c>
      <c r="K114" s="80">
        <v>6</v>
      </c>
      <c r="L114" s="81" t="s">
        <v>441</v>
      </c>
      <c r="M114" s="81" t="s">
        <v>460</v>
      </c>
    </row>
    <row r="115" spans="1:13" hidden="1" x14ac:dyDescent="0.2">
      <c r="A115" s="80">
        <v>2014</v>
      </c>
      <c r="B115" s="81" t="s">
        <v>497</v>
      </c>
      <c r="C115" s="81" t="s">
        <v>498</v>
      </c>
      <c r="D115" s="82">
        <v>4</v>
      </c>
      <c r="E115" s="80">
        <v>8</v>
      </c>
      <c r="F115" s="80">
        <v>15</v>
      </c>
      <c r="G115" s="80">
        <v>24</v>
      </c>
      <c r="H115" s="80">
        <v>18</v>
      </c>
      <c r="I115" s="81" t="s">
        <v>465</v>
      </c>
      <c r="J115" s="81" t="s">
        <v>436</v>
      </c>
      <c r="K115" s="80">
        <v>8</v>
      </c>
      <c r="L115" s="81" t="s">
        <v>441</v>
      </c>
      <c r="M115" s="81" t="s">
        <v>435</v>
      </c>
    </row>
    <row r="116" spans="1:13" hidden="1" x14ac:dyDescent="0.2">
      <c r="A116" s="80">
        <v>2014</v>
      </c>
      <c r="B116" s="81" t="s">
        <v>497</v>
      </c>
      <c r="C116" s="81" t="s">
        <v>498</v>
      </c>
      <c r="D116" s="82">
        <v>6</v>
      </c>
      <c r="E116" s="80">
        <v>12</v>
      </c>
      <c r="F116" s="80">
        <v>12</v>
      </c>
      <c r="G116" s="80">
        <v>21</v>
      </c>
      <c r="H116" s="80">
        <v>15</v>
      </c>
      <c r="I116" s="81" t="s">
        <v>465</v>
      </c>
      <c r="J116" s="81" t="s">
        <v>436</v>
      </c>
      <c r="K116" s="80">
        <v>8</v>
      </c>
      <c r="L116" s="81" t="s">
        <v>441</v>
      </c>
      <c r="M116" s="81" t="s">
        <v>435</v>
      </c>
    </row>
    <row r="117" spans="1:13" hidden="1" x14ac:dyDescent="0.2">
      <c r="A117" s="80">
        <v>2014</v>
      </c>
      <c r="B117" s="81" t="s">
        <v>497</v>
      </c>
      <c r="C117" s="81" t="s">
        <v>499</v>
      </c>
      <c r="D117" s="82">
        <v>6</v>
      </c>
      <c r="E117" s="80">
        <v>12</v>
      </c>
      <c r="F117" s="80">
        <v>12</v>
      </c>
      <c r="G117" s="80">
        <v>20</v>
      </c>
      <c r="H117" s="80">
        <v>15</v>
      </c>
      <c r="I117" s="81" t="s">
        <v>465</v>
      </c>
      <c r="J117" s="81" t="s">
        <v>436</v>
      </c>
      <c r="K117" s="80">
        <v>8</v>
      </c>
      <c r="L117" s="81" t="s">
        <v>441</v>
      </c>
      <c r="M117" s="81" t="s">
        <v>457</v>
      </c>
    </row>
    <row r="118" spans="1:13" hidden="1" x14ac:dyDescent="0.2">
      <c r="A118" s="80">
        <v>2014</v>
      </c>
      <c r="B118" s="81" t="s">
        <v>497</v>
      </c>
      <c r="C118" s="81" t="s">
        <v>500</v>
      </c>
      <c r="D118" s="82">
        <v>4</v>
      </c>
      <c r="E118" s="80">
        <v>8</v>
      </c>
      <c r="F118" s="80">
        <v>14</v>
      </c>
      <c r="G118" s="80">
        <v>24</v>
      </c>
      <c r="H118" s="80">
        <v>17</v>
      </c>
      <c r="I118" s="81" t="s">
        <v>465</v>
      </c>
      <c r="J118" s="81" t="s">
        <v>436</v>
      </c>
      <c r="K118" s="80">
        <v>8</v>
      </c>
      <c r="L118" s="81" t="s">
        <v>441</v>
      </c>
      <c r="M118" s="81" t="s">
        <v>457</v>
      </c>
    </row>
    <row r="119" spans="1:13" hidden="1" x14ac:dyDescent="0.2">
      <c r="A119" s="80">
        <v>2014</v>
      </c>
      <c r="B119" s="81" t="s">
        <v>497</v>
      </c>
      <c r="C119" s="81" t="s">
        <v>500</v>
      </c>
      <c r="D119" s="82">
        <v>6</v>
      </c>
      <c r="E119" s="80">
        <v>12</v>
      </c>
      <c r="F119" s="80">
        <v>12</v>
      </c>
      <c r="G119" s="80">
        <v>20</v>
      </c>
      <c r="H119" s="80">
        <v>15</v>
      </c>
      <c r="I119" s="81" t="s">
        <v>465</v>
      </c>
      <c r="J119" s="81" t="s">
        <v>436</v>
      </c>
      <c r="K119" s="80">
        <v>8</v>
      </c>
      <c r="L119" s="81" t="s">
        <v>441</v>
      </c>
      <c r="M119" s="81" t="s">
        <v>457</v>
      </c>
    </row>
    <row r="120" spans="1:13" hidden="1" x14ac:dyDescent="0.2">
      <c r="A120" s="80">
        <v>2014</v>
      </c>
      <c r="B120" s="81" t="s">
        <v>497</v>
      </c>
      <c r="C120" s="81" t="s">
        <v>501</v>
      </c>
      <c r="D120" s="82">
        <v>6</v>
      </c>
      <c r="E120" s="80">
        <v>12</v>
      </c>
      <c r="F120" s="80">
        <v>12</v>
      </c>
      <c r="G120" s="80">
        <v>20</v>
      </c>
      <c r="H120" s="80">
        <v>15</v>
      </c>
      <c r="I120" s="81" t="s">
        <v>465</v>
      </c>
      <c r="J120" s="81" t="s">
        <v>436</v>
      </c>
      <c r="K120" s="80">
        <v>8</v>
      </c>
      <c r="L120" s="81" t="s">
        <v>441</v>
      </c>
      <c r="M120" s="81" t="s">
        <v>446</v>
      </c>
    </row>
    <row r="121" spans="1:13" hidden="1" x14ac:dyDescent="0.2">
      <c r="A121" s="80">
        <v>2014</v>
      </c>
      <c r="B121" s="81" t="s">
        <v>497</v>
      </c>
      <c r="C121" s="81" t="s">
        <v>502</v>
      </c>
      <c r="D121" s="82">
        <v>6.8</v>
      </c>
      <c r="E121" s="80">
        <v>8</v>
      </c>
      <c r="F121" s="80">
        <v>11</v>
      </c>
      <c r="G121" s="80">
        <v>18</v>
      </c>
      <c r="H121" s="80">
        <v>13</v>
      </c>
      <c r="I121" s="81" t="s">
        <v>465</v>
      </c>
      <c r="J121" s="81" t="s">
        <v>436</v>
      </c>
      <c r="K121" s="80">
        <v>8</v>
      </c>
      <c r="L121" s="81" t="s">
        <v>454</v>
      </c>
      <c r="M121" s="81" t="s">
        <v>446</v>
      </c>
    </row>
    <row r="122" spans="1:13" hidden="1" x14ac:dyDescent="0.2">
      <c r="A122" s="80">
        <v>2014</v>
      </c>
      <c r="B122" s="81" t="s">
        <v>503</v>
      </c>
      <c r="C122" s="81" t="s">
        <v>504</v>
      </c>
      <c r="D122" s="82">
        <v>2</v>
      </c>
      <c r="E122" s="80">
        <v>4</v>
      </c>
      <c r="F122" s="80">
        <v>24</v>
      </c>
      <c r="G122" s="80">
        <v>36</v>
      </c>
      <c r="H122" s="80">
        <v>28</v>
      </c>
      <c r="I122" s="81" t="s">
        <v>465</v>
      </c>
      <c r="J122" s="81" t="s">
        <v>436</v>
      </c>
      <c r="K122" s="80">
        <v>8</v>
      </c>
      <c r="L122" s="81" t="s">
        <v>454</v>
      </c>
      <c r="M122" s="81" t="s">
        <v>435</v>
      </c>
    </row>
    <row r="123" spans="1:13" hidden="1" x14ac:dyDescent="0.2">
      <c r="A123" s="80">
        <v>2014</v>
      </c>
      <c r="B123" s="81" t="s">
        <v>503</v>
      </c>
      <c r="C123" s="81" t="s">
        <v>504</v>
      </c>
      <c r="D123" s="82">
        <v>2</v>
      </c>
      <c r="E123" s="80">
        <v>4</v>
      </c>
      <c r="F123" s="80">
        <v>23</v>
      </c>
      <c r="G123" s="80">
        <v>36</v>
      </c>
      <c r="H123" s="80">
        <v>27</v>
      </c>
      <c r="I123" s="81" t="s">
        <v>465</v>
      </c>
      <c r="J123" s="81" t="s">
        <v>437</v>
      </c>
      <c r="K123" s="80">
        <v>6</v>
      </c>
      <c r="L123" s="81" t="s">
        <v>454</v>
      </c>
      <c r="M123" s="81" t="s">
        <v>435</v>
      </c>
    </row>
    <row r="124" spans="1:13" hidden="1" x14ac:dyDescent="0.2">
      <c r="A124" s="80">
        <v>2014</v>
      </c>
      <c r="B124" s="81" t="s">
        <v>503</v>
      </c>
      <c r="C124" s="81" t="s">
        <v>505</v>
      </c>
      <c r="D124" s="82">
        <v>2</v>
      </c>
      <c r="E124" s="80">
        <v>4</v>
      </c>
      <c r="F124" s="80">
        <v>23</v>
      </c>
      <c r="G124" s="80">
        <v>35</v>
      </c>
      <c r="H124" s="80">
        <v>27</v>
      </c>
      <c r="I124" s="81" t="s">
        <v>465</v>
      </c>
      <c r="J124" s="81" t="s">
        <v>436</v>
      </c>
      <c r="K124" s="80">
        <v>8</v>
      </c>
      <c r="L124" s="81" t="s">
        <v>441</v>
      </c>
      <c r="M124" s="81" t="s">
        <v>435</v>
      </c>
    </row>
    <row r="125" spans="1:13" hidden="1" x14ac:dyDescent="0.2">
      <c r="A125" s="80">
        <v>2014</v>
      </c>
      <c r="B125" s="81" t="s">
        <v>503</v>
      </c>
      <c r="C125" s="81" t="s">
        <v>506</v>
      </c>
      <c r="D125" s="82">
        <v>2</v>
      </c>
      <c r="E125" s="80">
        <v>4</v>
      </c>
      <c r="F125" s="80">
        <v>32</v>
      </c>
      <c r="G125" s="80">
        <v>45</v>
      </c>
      <c r="H125" s="80">
        <v>37</v>
      </c>
      <c r="I125" s="81" t="s">
        <v>465</v>
      </c>
      <c r="J125" s="81" t="s">
        <v>436</v>
      </c>
      <c r="K125" s="80">
        <v>8</v>
      </c>
      <c r="L125" s="81" t="s">
        <v>454</v>
      </c>
      <c r="M125" s="81" t="s">
        <v>435</v>
      </c>
    </row>
    <row r="126" spans="1:13" hidden="1" x14ac:dyDescent="0.2">
      <c r="A126" s="80">
        <v>2014</v>
      </c>
      <c r="B126" s="81" t="s">
        <v>503</v>
      </c>
      <c r="C126" s="81" t="s">
        <v>507</v>
      </c>
      <c r="D126" s="82">
        <v>2</v>
      </c>
      <c r="E126" s="80">
        <v>4</v>
      </c>
      <c r="F126" s="80">
        <v>31</v>
      </c>
      <c r="G126" s="80">
        <v>43</v>
      </c>
      <c r="H126" s="80">
        <v>35</v>
      </c>
      <c r="I126" s="81" t="s">
        <v>465</v>
      </c>
      <c r="J126" s="81" t="s">
        <v>436</v>
      </c>
      <c r="K126" s="80">
        <v>8</v>
      </c>
      <c r="L126" s="81" t="s">
        <v>441</v>
      </c>
      <c r="M126" s="81" t="s">
        <v>435</v>
      </c>
    </row>
    <row r="127" spans="1:13" hidden="1" x14ac:dyDescent="0.2">
      <c r="A127" s="80">
        <v>2014</v>
      </c>
      <c r="B127" s="81" t="s">
        <v>503</v>
      </c>
      <c r="C127" s="81" t="s">
        <v>508</v>
      </c>
      <c r="D127" s="82">
        <v>2</v>
      </c>
      <c r="E127" s="80">
        <v>4</v>
      </c>
      <c r="F127" s="80">
        <v>31</v>
      </c>
      <c r="G127" s="80">
        <v>43</v>
      </c>
      <c r="H127" s="80">
        <v>35</v>
      </c>
      <c r="I127" s="81" t="s">
        <v>465</v>
      </c>
      <c r="J127" s="81" t="s">
        <v>436</v>
      </c>
      <c r="K127" s="80">
        <v>8</v>
      </c>
      <c r="L127" s="81" t="s">
        <v>441</v>
      </c>
      <c r="M127" s="81" t="s">
        <v>451</v>
      </c>
    </row>
    <row r="128" spans="1:13" hidden="1" x14ac:dyDescent="0.2">
      <c r="A128" s="80">
        <v>2014</v>
      </c>
      <c r="B128" s="81" t="s">
        <v>503</v>
      </c>
      <c r="C128" s="81" t="s">
        <v>509</v>
      </c>
      <c r="D128" s="82">
        <v>2</v>
      </c>
      <c r="E128" s="80">
        <v>4</v>
      </c>
      <c r="F128" s="80">
        <v>23</v>
      </c>
      <c r="G128" s="80">
        <v>35</v>
      </c>
      <c r="H128" s="80">
        <v>27</v>
      </c>
      <c r="I128" s="81" t="s">
        <v>465</v>
      </c>
      <c r="J128" s="81" t="s">
        <v>436</v>
      </c>
      <c r="K128" s="80">
        <v>8</v>
      </c>
      <c r="L128" s="81" t="s">
        <v>454</v>
      </c>
      <c r="M128" s="81" t="s">
        <v>435</v>
      </c>
    </row>
    <row r="129" spans="1:13" hidden="1" x14ac:dyDescent="0.2">
      <c r="A129" s="80">
        <v>2014</v>
      </c>
      <c r="B129" s="81" t="s">
        <v>503</v>
      </c>
      <c r="C129" s="81" t="s">
        <v>509</v>
      </c>
      <c r="D129" s="82">
        <v>2</v>
      </c>
      <c r="E129" s="80">
        <v>4</v>
      </c>
      <c r="F129" s="80">
        <v>22</v>
      </c>
      <c r="G129" s="80">
        <v>34</v>
      </c>
      <c r="H129" s="80">
        <v>26</v>
      </c>
      <c r="I129" s="81" t="s">
        <v>465</v>
      </c>
      <c r="J129" s="81" t="s">
        <v>437</v>
      </c>
      <c r="K129" s="80">
        <v>6</v>
      </c>
      <c r="L129" s="81" t="s">
        <v>454</v>
      </c>
      <c r="M129" s="81" t="s">
        <v>435</v>
      </c>
    </row>
    <row r="130" spans="1:13" hidden="1" x14ac:dyDescent="0.2">
      <c r="A130" s="80">
        <v>2014</v>
      </c>
      <c r="B130" s="81" t="s">
        <v>503</v>
      </c>
      <c r="C130" s="81" t="s">
        <v>510</v>
      </c>
      <c r="D130" s="82">
        <v>2</v>
      </c>
      <c r="E130" s="80">
        <v>4</v>
      </c>
      <c r="F130" s="80">
        <v>22</v>
      </c>
      <c r="G130" s="80">
        <v>33</v>
      </c>
      <c r="H130" s="80">
        <v>26</v>
      </c>
      <c r="I130" s="81" t="s">
        <v>465</v>
      </c>
      <c r="J130" s="81" t="s">
        <v>436</v>
      </c>
      <c r="K130" s="80">
        <v>8</v>
      </c>
      <c r="L130" s="81" t="s">
        <v>441</v>
      </c>
      <c r="M130" s="81" t="s">
        <v>435</v>
      </c>
    </row>
    <row r="131" spans="1:13" hidden="1" x14ac:dyDescent="0.2">
      <c r="A131" s="80">
        <v>2014</v>
      </c>
      <c r="B131" s="81" t="s">
        <v>503</v>
      </c>
      <c r="C131" s="81" t="s">
        <v>511</v>
      </c>
      <c r="D131" s="82">
        <v>2</v>
      </c>
      <c r="E131" s="80">
        <v>4</v>
      </c>
      <c r="F131" s="80">
        <v>22</v>
      </c>
      <c r="G131" s="80">
        <v>33</v>
      </c>
      <c r="H131" s="80">
        <v>26</v>
      </c>
      <c r="I131" s="81" t="s">
        <v>465</v>
      </c>
      <c r="J131" s="81" t="s">
        <v>436</v>
      </c>
      <c r="K131" s="80">
        <v>8</v>
      </c>
      <c r="L131" s="81" t="s">
        <v>441</v>
      </c>
      <c r="M131" s="81" t="s">
        <v>476</v>
      </c>
    </row>
    <row r="132" spans="1:13" hidden="1" x14ac:dyDescent="0.2">
      <c r="A132" s="80">
        <v>2014</v>
      </c>
      <c r="B132" s="81" t="s">
        <v>503</v>
      </c>
      <c r="C132" s="81" t="s">
        <v>512</v>
      </c>
      <c r="D132" s="82">
        <v>2</v>
      </c>
      <c r="E132" s="80">
        <v>4</v>
      </c>
      <c r="F132" s="80">
        <v>22</v>
      </c>
      <c r="G132" s="80">
        <v>33</v>
      </c>
      <c r="H132" s="80">
        <v>26</v>
      </c>
      <c r="I132" s="81" t="s">
        <v>465</v>
      </c>
      <c r="J132" s="81" t="s">
        <v>436</v>
      </c>
      <c r="K132" s="80">
        <v>8</v>
      </c>
      <c r="L132" s="81" t="s">
        <v>441</v>
      </c>
      <c r="M132" s="81" t="s">
        <v>451</v>
      </c>
    </row>
    <row r="133" spans="1:13" hidden="1" x14ac:dyDescent="0.2">
      <c r="A133" s="80">
        <v>2014</v>
      </c>
      <c r="B133" s="81" t="s">
        <v>503</v>
      </c>
      <c r="C133" s="81" t="s">
        <v>513</v>
      </c>
      <c r="D133" s="82">
        <v>3</v>
      </c>
      <c r="E133" s="80">
        <v>6</v>
      </c>
      <c r="F133" s="80">
        <v>22</v>
      </c>
      <c r="G133" s="80">
        <v>32</v>
      </c>
      <c r="H133" s="80">
        <v>25</v>
      </c>
      <c r="I133" s="81" t="s">
        <v>465</v>
      </c>
      <c r="J133" s="81" t="s">
        <v>436</v>
      </c>
      <c r="K133" s="80">
        <v>8</v>
      </c>
      <c r="L133" s="81" t="s">
        <v>454</v>
      </c>
      <c r="M133" s="81" t="s">
        <v>435</v>
      </c>
    </row>
    <row r="134" spans="1:13" hidden="1" x14ac:dyDescent="0.2">
      <c r="A134" s="80">
        <v>2014</v>
      </c>
      <c r="B134" s="81" t="s">
        <v>503</v>
      </c>
      <c r="C134" s="81" t="s">
        <v>513</v>
      </c>
      <c r="D134" s="82">
        <v>3</v>
      </c>
      <c r="E134" s="80">
        <v>6</v>
      </c>
      <c r="F134" s="80">
        <v>20</v>
      </c>
      <c r="G134" s="80">
        <v>30</v>
      </c>
      <c r="H134" s="80">
        <v>23</v>
      </c>
      <c r="I134" s="81" t="s">
        <v>465</v>
      </c>
      <c r="J134" s="81" t="s">
        <v>437</v>
      </c>
      <c r="K134" s="80">
        <v>6</v>
      </c>
      <c r="L134" s="81" t="s">
        <v>454</v>
      </c>
      <c r="M134" s="81" t="s">
        <v>435</v>
      </c>
    </row>
    <row r="135" spans="1:13" hidden="1" x14ac:dyDescent="0.2">
      <c r="A135" s="80">
        <v>2014</v>
      </c>
      <c r="B135" s="81" t="s">
        <v>503</v>
      </c>
      <c r="C135" s="81" t="s">
        <v>514</v>
      </c>
      <c r="D135" s="82">
        <v>3</v>
      </c>
      <c r="E135" s="80">
        <v>6</v>
      </c>
      <c r="F135" s="80">
        <v>20</v>
      </c>
      <c r="G135" s="80">
        <v>30</v>
      </c>
      <c r="H135" s="80">
        <v>24</v>
      </c>
      <c r="I135" s="81" t="s">
        <v>465</v>
      </c>
      <c r="J135" s="81" t="s">
        <v>436</v>
      </c>
      <c r="K135" s="80">
        <v>8</v>
      </c>
      <c r="L135" s="81" t="s">
        <v>441</v>
      </c>
      <c r="M135" s="81" t="s">
        <v>435</v>
      </c>
    </row>
    <row r="136" spans="1:13" hidden="1" x14ac:dyDescent="0.2">
      <c r="A136" s="80">
        <v>2014</v>
      </c>
      <c r="B136" s="81" t="s">
        <v>503</v>
      </c>
      <c r="C136" s="81" t="s">
        <v>514</v>
      </c>
      <c r="D136" s="82">
        <v>3</v>
      </c>
      <c r="E136" s="80">
        <v>6</v>
      </c>
      <c r="F136" s="80">
        <v>20</v>
      </c>
      <c r="G136" s="80">
        <v>28</v>
      </c>
      <c r="H136" s="80">
        <v>23</v>
      </c>
      <c r="I136" s="81" t="s">
        <v>465</v>
      </c>
      <c r="J136" s="81" t="s">
        <v>437</v>
      </c>
      <c r="K136" s="80">
        <v>6</v>
      </c>
      <c r="L136" s="81" t="s">
        <v>441</v>
      </c>
      <c r="M136" s="81" t="s">
        <v>435</v>
      </c>
    </row>
    <row r="137" spans="1:13" hidden="1" x14ac:dyDescent="0.2">
      <c r="A137" s="80">
        <v>2014</v>
      </c>
      <c r="B137" s="81" t="s">
        <v>503</v>
      </c>
      <c r="C137" s="81" t="s">
        <v>515</v>
      </c>
      <c r="D137" s="82">
        <v>3</v>
      </c>
      <c r="E137" s="80">
        <v>6</v>
      </c>
      <c r="F137" s="80">
        <v>20</v>
      </c>
      <c r="G137" s="80">
        <v>30</v>
      </c>
      <c r="H137" s="80">
        <v>24</v>
      </c>
      <c r="I137" s="81" t="s">
        <v>465</v>
      </c>
      <c r="J137" s="81" t="s">
        <v>436</v>
      </c>
      <c r="K137" s="80">
        <v>8</v>
      </c>
      <c r="L137" s="81" t="s">
        <v>441</v>
      </c>
      <c r="M137" s="81" t="s">
        <v>476</v>
      </c>
    </row>
    <row r="138" spans="1:13" hidden="1" x14ac:dyDescent="0.2">
      <c r="A138" s="80">
        <v>2014</v>
      </c>
      <c r="B138" s="81" t="s">
        <v>503</v>
      </c>
      <c r="C138" s="81" t="s">
        <v>516</v>
      </c>
      <c r="D138" s="82">
        <v>2</v>
      </c>
      <c r="E138" s="80">
        <v>4</v>
      </c>
      <c r="F138" s="80">
        <v>23</v>
      </c>
      <c r="G138" s="80">
        <v>35</v>
      </c>
      <c r="H138" s="80">
        <v>27</v>
      </c>
      <c r="I138" s="81" t="s">
        <v>465</v>
      </c>
      <c r="J138" s="81" t="s">
        <v>436</v>
      </c>
      <c r="K138" s="80">
        <v>8</v>
      </c>
      <c r="L138" s="81" t="s">
        <v>454</v>
      </c>
      <c r="M138" s="81" t="s">
        <v>435</v>
      </c>
    </row>
    <row r="139" spans="1:13" hidden="1" x14ac:dyDescent="0.2">
      <c r="A139" s="80">
        <v>2014</v>
      </c>
      <c r="B139" s="81" t="s">
        <v>503</v>
      </c>
      <c r="C139" s="81" t="s">
        <v>516</v>
      </c>
      <c r="D139" s="82">
        <v>2</v>
      </c>
      <c r="E139" s="80">
        <v>4</v>
      </c>
      <c r="F139" s="80">
        <v>22</v>
      </c>
      <c r="G139" s="80">
        <v>34</v>
      </c>
      <c r="H139" s="80">
        <v>26</v>
      </c>
      <c r="I139" s="81" t="s">
        <v>465</v>
      </c>
      <c r="J139" s="81" t="s">
        <v>437</v>
      </c>
      <c r="K139" s="80">
        <v>6</v>
      </c>
      <c r="L139" s="81" t="s">
        <v>454</v>
      </c>
      <c r="M139" s="81" t="s">
        <v>435</v>
      </c>
    </row>
    <row r="140" spans="1:13" hidden="1" x14ac:dyDescent="0.2">
      <c r="A140" s="80">
        <v>2014</v>
      </c>
      <c r="B140" s="81" t="s">
        <v>503</v>
      </c>
      <c r="C140" s="81" t="s">
        <v>517</v>
      </c>
      <c r="D140" s="82">
        <v>2</v>
      </c>
      <c r="E140" s="80">
        <v>4</v>
      </c>
      <c r="F140" s="80">
        <v>22</v>
      </c>
      <c r="G140" s="80">
        <v>33</v>
      </c>
      <c r="H140" s="80">
        <v>26</v>
      </c>
      <c r="I140" s="81" t="s">
        <v>465</v>
      </c>
      <c r="J140" s="81" t="s">
        <v>436</v>
      </c>
      <c r="K140" s="80">
        <v>8</v>
      </c>
      <c r="L140" s="81" t="s">
        <v>441</v>
      </c>
      <c r="M140" s="81" t="s">
        <v>435</v>
      </c>
    </row>
    <row r="141" spans="1:13" hidden="1" x14ac:dyDescent="0.2">
      <c r="A141" s="80">
        <v>2014</v>
      </c>
      <c r="B141" s="81" t="s">
        <v>503</v>
      </c>
      <c r="C141" s="81" t="s">
        <v>518</v>
      </c>
      <c r="D141" s="82">
        <v>3</v>
      </c>
      <c r="E141" s="80">
        <v>6</v>
      </c>
      <c r="F141" s="80">
        <v>22</v>
      </c>
      <c r="G141" s="80">
        <v>32</v>
      </c>
      <c r="H141" s="80">
        <v>25</v>
      </c>
      <c r="I141" s="81" t="s">
        <v>465</v>
      </c>
      <c r="J141" s="81" t="s">
        <v>436</v>
      </c>
      <c r="K141" s="80">
        <v>8</v>
      </c>
      <c r="L141" s="81" t="s">
        <v>454</v>
      </c>
      <c r="M141" s="81" t="s">
        <v>435</v>
      </c>
    </row>
    <row r="142" spans="1:13" hidden="1" x14ac:dyDescent="0.2">
      <c r="A142" s="80">
        <v>2014</v>
      </c>
      <c r="B142" s="81" t="s">
        <v>503</v>
      </c>
      <c r="C142" s="81" t="s">
        <v>518</v>
      </c>
      <c r="D142" s="82">
        <v>3</v>
      </c>
      <c r="E142" s="80">
        <v>6</v>
      </c>
      <c r="F142" s="80">
        <v>20</v>
      </c>
      <c r="G142" s="80">
        <v>30</v>
      </c>
      <c r="H142" s="80">
        <v>23</v>
      </c>
      <c r="I142" s="81" t="s">
        <v>465</v>
      </c>
      <c r="J142" s="81" t="s">
        <v>437</v>
      </c>
      <c r="K142" s="80">
        <v>6</v>
      </c>
      <c r="L142" s="81" t="s">
        <v>454</v>
      </c>
      <c r="M142" s="81" t="s">
        <v>435</v>
      </c>
    </row>
    <row r="143" spans="1:13" hidden="1" x14ac:dyDescent="0.2">
      <c r="A143" s="80">
        <v>2014</v>
      </c>
      <c r="B143" s="81" t="s">
        <v>503</v>
      </c>
      <c r="C143" s="81" t="s">
        <v>519</v>
      </c>
      <c r="D143" s="82">
        <v>3</v>
      </c>
      <c r="E143" s="80">
        <v>6</v>
      </c>
      <c r="F143" s="80">
        <v>20</v>
      </c>
      <c r="G143" s="80">
        <v>30</v>
      </c>
      <c r="H143" s="80">
        <v>24</v>
      </c>
      <c r="I143" s="81" t="s">
        <v>465</v>
      </c>
      <c r="J143" s="81" t="s">
        <v>436</v>
      </c>
      <c r="K143" s="80">
        <v>8</v>
      </c>
      <c r="L143" s="81" t="s">
        <v>441</v>
      </c>
      <c r="M143" s="81" t="s">
        <v>435</v>
      </c>
    </row>
    <row r="144" spans="1:13" hidden="1" x14ac:dyDescent="0.2">
      <c r="A144" s="80">
        <v>2014</v>
      </c>
      <c r="B144" s="81" t="s">
        <v>503</v>
      </c>
      <c r="C144" s="81" t="s">
        <v>519</v>
      </c>
      <c r="D144" s="82">
        <v>3</v>
      </c>
      <c r="E144" s="80">
        <v>6</v>
      </c>
      <c r="F144" s="80">
        <v>20</v>
      </c>
      <c r="G144" s="80">
        <v>28</v>
      </c>
      <c r="H144" s="80">
        <v>23</v>
      </c>
      <c r="I144" s="81" t="s">
        <v>465</v>
      </c>
      <c r="J144" s="81" t="s">
        <v>437</v>
      </c>
      <c r="K144" s="80">
        <v>6</v>
      </c>
      <c r="L144" s="81" t="s">
        <v>441</v>
      </c>
      <c r="M144" s="81" t="s">
        <v>435</v>
      </c>
    </row>
    <row r="145" spans="1:13" hidden="1" x14ac:dyDescent="0.2">
      <c r="A145" s="80">
        <v>2014</v>
      </c>
      <c r="B145" s="81" t="s">
        <v>503</v>
      </c>
      <c r="C145" s="81" t="s">
        <v>520</v>
      </c>
      <c r="D145" s="82">
        <v>2</v>
      </c>
      <c r="E145" s="80">
        <v>4</v>
      </c>
      <c r="F145" s="80">
        <v>23</v>
      </c>
      <c r="G145" s="80">
        <v>34</v>
      </c>
      <c r="H145" s="80">
        <v>27</v>
      </c>
      <c r="I145" s="81" t="s">
        <v>465</v>
      </c>
      <c r="J145" s="81" t="s">
        <v>436</v>
      </c>
      <c r="K145" s="80">
        <v>8</v>
      </c>
      <c r="L145" s="81" t="s">
        <v>454</v>
      </c>
      <c r="M145" s="81" t="s">
        <v>446</v>
      </c>
    </row>
    <row r="146" spans="1:13" hidden="1" x14ac:dyDescent="0.2">
      <c r="A146" s="80">
        <v>2014</v>
      </c>
      <c r="B146" s="81" t="s">
        <v>503</v>
      </c>
      <c r="C146" s="81" t="s">
        <v>521</v>
      </c>
      <c r="D146" s="82">
        <v>2</v>
      </c>
      <c r="E146" s="80">
        <v>4</v>
      </c>
      <c r="F146" s="80">
        <v>22</v>
      </c>
      <c r="G146" s="80">
        <v>33</v>
      </c>
      <c r="H146" s="80">
        <v>26</v>
      </c>
      <c r="I146" s="81" t="s">
        <v>465</v>
      </c>
      <c r="J146" s="81" t="s">
        <v>436</v>
      </c>
      <c r="K146" s="80">
        <v>8</v>
      </c>
      <c r="L146" s="81" t="s">
        <v>441</v>
      </c>
      <c r="M146" s="81" t="s">
        <v>446</v>
      </c>
    </row>
    <row r="147" spans="1:13" hidden="1" x14ac:dyDescent="0.2">
      <c r="A147" s="80">
        <v>2014</v>
      </c>
      <c r="B147" s="81" t="s">
        <v>503</v>
      </c>
      <c r="C147" s="81" t="s">
        <v>522</v>
      </c>
      <c r="D147" s="82">
        <v>3</v>
      </c>
      <c r="E147" s="80">
        <v>6</v>
      </c>
      <c r="F147" s="80">
        <v>26</v>
      </c>
      <c r="G147" s="80">
        <v>38</v>
      </c>
      <c r="H147" s="80">
        <v>30</v>
      </c>
      <c r="I147" s="81" t="s">
        <v>465</v>
      </c>
      <c r="J147" s="81" t="s">
        <v>436</v>
      </c>
      <c r="K147" s="80">
        <v>8</v>
      </c>
      <c r="L147" s="81" t="s">
        <v>454</v>
      </c>
      <c r="M147" s="81" t="s">
        <v>446</v>
      </c>
    </row>
    <row r="148" spans="1:13" hidden="1" x14ac:dyDescent="0.2">
      <c r="A148" s="80">
        <v>2014</v>
      </c>
      <c r="B148" s="81" t="s">
        <v>503</v>
      </c>
      <c r="C148" s="81" t="s">
        <v>523</v>
      </c>
      <c r="D148" s="82">
        <v>3</v>
      </c>
      <c r="E148" s="80">
        <v>6</v>
      </c>
      <c r="F148" s="80">
        <v>26</v>
      </c>
      <c r="G148" s="80">
        <v>37</v>
      </c>
      <c r="H148" s="80">
        <v>30</v>
      </c>
      <c r="I148" s="81" t="s">
        <v>465</v>
      </c>
      <c r="J148" s="81" t="s">
        <v>436</v>
      </c>
      <c r="K148" s="80">
        <v>8</v>
      </c>
      <c r="L148" s="81" t="s">
        <v>441</v>
      </c>
      <c r="M148" s="81" t="s">
        <v>446</v>
      </c>
    </row>
    <row r="149" spans="1:13" hidden="1" x14ac:dyDescent="0.2">
      <c r="A149" s="80">
        <v>2014</v>
      </c>
      <c r="B149" s="81" t="s">
        <v>503</v>
      </c>
      <c r="C149" s="81" t="s">
        <v>524</v>
      </c>
      <c r="D149" s="82">
        <v>3</v>
      </c>
      <c r="E149" s="80">
        <v>6</v>
      </c>
      <c r="F149" s="80">
        <v>20</v>
      </c>
      <c r="G149" s="80">
        <v>30</v>
      </c>
      <c r="H149" s="80">
        <v>24</v>
      </c>
      <c r="I149" s="81" t="s">
        <v>465</v>
      </c>
      <c r="J149" s="81" t="s">
        <v>436</v>
      </c>
      <c r="K149" s="80">
        <v>8</v>
      </c>
      <c r="L149" s="81" t="s">
        <v>454</v>
      </c>
      <c r="M149" s="81" t="s">
        <v>446</v>
      </c>
    </row>
    <row r="150" spans="1:13" hidden="1" x14ac:dyDescent="0.2">
      <c r="A150" s="80">
        <v>2014</v>
      </c>
      <c r="B150" s="81" t="s">
        <v>503</v>
      </c>
      <c r="C150" s="81" t="s">
        <v>524</v>
      </c>
      <c r="D150" s="82">
        <v>3</v>
      </c>
      <c r="E150" s="80">
        <v>6</v>
      </c>
      <c r="F150" s="80">
        <v>20</v>
      </c>
      <c r="G150" s="80">
        <v>30</v>
      </c>
      <c r="H150" s="80">
        <v>23</v>
      </c>
      <c r="I150" s="81" t="s">
        <v>465</v>
      </c>
      <c r="J150" s="81" t="s">
        <v>437</v>
      </c>
      <c r="K150" s="80">
        <v>6</v>
      </c>
      <c r="L150" s="81" t="s">
        <v>454</v>
      </c>
      <c r="M150" s="81" t="s">
        <v>446</v>
      </c>
    </row>
    <row r="151" spans="1:13" hidden="1" x14ac:dyDescent="0.2">
      <c r="A151" s="80">
        <v>2014</v>
      </c>
      <c r="B151" s="81" t="s">
        <v>503</v>
      </c>
      <c r="C151" s="81" t="s">
        <v>525</v>
      </c>
      <c r="D151" s="82">
        <v>3</v>
      </c>
      <c r="E151" s="80">
        <v>6</v>
      </c>
      <c r="F151" s="80">
        <v>19</v>
      </c>
      <c r="G151" s="80">
        <v>28</v>
      </c>
      <c r="H151" s="80">
        <v>22</v>
      </c>
      <c r="I151" s="81" t="s">
        <v>465</v>
      </c>
      <c r="J151" s="81" t="s">
        <v>436</v>
      </c>
      <c r="K151" s="80">
        <v>8</v>
      </c>
      <c r="L151" s="81" t="s">
        <v>454</v>
      </c>
      <c r="M151" s="81" t="s">
        <v>476</v>
      </c>
    </row>
    <row r="152" spans="1:13" hidden="1" x14ac:dyDescent="0.2">
      <c r="A152" s="80">
        <v>2014</v>
      </c>
      <c r="B152" s="81" t="s">
        <v>503</v>
      </c>
      <c r="C152" s="81" t="s">
        <v>526</v>
      </c>
      <c r="D152" s="82">
        <v>3</v>
      </c>
      <c r="E152" s="80">
        <v>6</v>
      </c>
      <c r="F152" s="80">
        <v>20</v>
      </c>
      <c r="G152" s="80">
        <v>29</v>
      </c>
      <c r="H152" s="80">
        <v>23</v>
      </c>
      <c r="I152" s="81" t="s">
        <v>465</v>
      </c>
      <c r="J152" s="81" t="s">
        <v>436</v>
      </c>
      <c r="K152" s="80">
        <v>8</v>
      </c>
      <c r="L152" s="81" t="s">
        <v>441</v>
      </c>
      <c r="M152" s="81" t="s">
        <v>446</v>
      </c>
    </row>
    <row r="153" spans="1:13" hidden="1" x14ac:dyDescent="0.2">
      <c r="A153" s="80">
        <v>2014</v>
      </c>
      <c r="B153" s="81" t="s">
        <v>503</v>
      </c>
      <c r="C153" s="81" t="s">
        <v>527</v>
      </c>
      <c r="D153" s="82">
        <v>3</v>
      </c>
      <c r="E153" s="80">
        <v>6</v>
      </c>
      <c r="F153" s="80">
        <v>18</v>
      </c>
      <c r="G153" s="80">
        <v>26</v>
      </c>
      <c r="H153" s="80">
        <v>21</v>
      </c>
      <c r="I153" s="81" t="s">
        <v>465</v>
      </c>
      <c r="J153" s="81" t="s">
        <v>436</v>
      </c>
      <c r="K153" s="80">
        <v>8</v>
      </c>
      <c r="L153" s="81" t="s">
        <v>441</v>
      </c>
      <c r="M153" s="81" t="s">
        <v>476</v>
      </c>
    </row>
    <row r="154" spans="1:13" hidden="1" x14ac:dyDescent="0.2">
      <c r="A154" s="80">
        <v>2014</v>
      </c>
      <c r="B154" s="81" t="s">
        <v>503</v>
      </c>
      <c r="C154" s="81" t="s">
        <v>528</v>
      </c>
      <c r="D154" s="82">
        <v>4.4000000000000004</v>
      </c>
      <c r="E154" s="80">
        <v>8</v>
      </c>
      <c r="F154" s="80">
        <v>17</v>
      </c>
      <c r="G154" s="80">
        <v>25</v>
      </c>
      <c r="H154" s="80">
        <v>20</v>
      </c>
      <c r="I154" s="81" t="s">
        <v>465</v>
      </c>
      <c r="J154" s="81" t="s">
        <v>436</v>
      </c>
      <c r="K154" s="80">
        <v>8</v>
      </c>
      <c r="L154" s="81" t="s">
        <v>454</v>
      </c>
      <c r="M154" s="81" t="s">
        <v>446</v>
      </c>
    </row>
    <row r="155" spans="1:13" hidden="1" x14ac:dyDescent="0.2">
      <c r="A155" s="80">
        <v>2014</v>
      </c>
      <c r="B155" s="81" t="s">
        <v>503</v>
      </c>
      <c r="C155" s="81" t="s">
        <v>529</v>
      </c>
      <c r="D155" s="82">
        <v>4.4000000000000004</v>
      </c>
      <c r="E155" s="80">
        <v>8</v>
      </c>
      <c r="F155" s="80">
        <v>16</v>
      </c>
      <c r="G155" s="80">
        <v>25</v>
      </c>
      <c r="H155" s="80">
        <v>19</v>
      </c>
      <c r="I155" s="81" t="s">
        <v>465</v>
      </c>
      <c r="J155" s="81" t="s">
        <v>436</v>
      </c>
      <c r="K155" s="80">
        <v>8</v>
      </c>
      <c r="L155" s="81" t="s">
        <v>454</v>
      </c>
      <c r="M155" s="81" t="s">
        <v>476</v>
      </c>
    </row>
    <row r="156" spans="1:13" hidden="1" x14ac:dyDescent="0.2">
      <c r="A156" s="80">
        <v>2014</v>
      </c>
      <c r="B156" s="81" t="s">
        <v>503</v>
      </c>
      <c r="C156" s="81" t="s">
        <v>530</v>
      </c>
      <c r="D156" s="82">
        <v>4.4000000000000004</v>
      </c>
      <c r="E156" s="80">
        <v>8</v>
      </c>
      <c r="F156" s="80">
        <v>16</v>
      </c>
      <c r="G156" s="80">
        <v>24</v>
      </c>
      <c r="H156" s="80">
        <v>19</v>
      </c>
      <c r="I156" s="81" t="s">
        <v>465</v>
      </c>
      <c r="J156" s="81" t="s">
        <v>436</v>
      </c>
      <c r="K156" s="80">
        <v>8</v>
      </c>
      <c r="L156" s="81" t="s">
        <v>441</v>
      </c>
      <c r="M156" s="81" t="s">
        <v>446</v>
      </c>
    </row>
    <row r="157" spans="1:13" hidden="1" x14ac:dyDescent="0.2">
      <c r="A157" s="80">
        <v>2014</v>
      </c>
      <c r="B157" s="81" t="s">
        <v>503</v>
      </c>
      <c r="C157" s="81" t="s">
        <v>531</v>
      </c>
      <c r="D157" s="82">
        <v>4.4000000000000004</v>
      </c>
      <c r="E157" s="80">
        <v>8</v>
      </c>
      <c r="F157" s="80">
        <v>16</v>
      </c>
      <c r="G157" s="80">
        <v>24</v>
      </c>
      <c r="H157" s="80">
        <v>19</v>
      </c>
      <c r="I157" s="81" t="s">
        <v>465</v>
      </c>
      <c r="J157" s="81" t="s">
        <v>436</v>
      </c>
      <c r="K157" s="80">
        <v>8</v>
      </c>
      <c r="L157" s="81" t="s">
        <v>441</v>
      </c>
      <c r="M157" s="81" t="s">
        <v>476</v>
      </c>
    </row>
    <row r="158" spans="1:13" hidden="1" x14ac:dyDescent="0.2">
      <c r="A158" s="80">
        <v>2014</v>
      </c>
      <c r="B158" s="81" t="s">
        <v>503</v>
      </c>
      <c r="C158" s="81" t="s">
        <v>532</v>
      </c>
      <c r="D158" s="82">
        <v>3</v>
      </c>
      <c r="E158" s="80">
        <v>6</v>
      </c>
      <c r="F158" s="80">
        <v>20</v>
      </c>
      <c r="G158" s="80">
        <v>30</v>
      </c>
      <c r="H158" s="80">
        <v>24</v>
      </c>
      <c r="I158" s="81" t="s">
        <v>465</v>
      </c>
      <c r="J158" s="81" t="s">
        <v>436</v>
      </c>
      <c r="K158" s="80">
        <v>8</v>
      </c>
      <c r="L158" s="81" t="s">
        <v>454</v>
      </c>
      <c r="M158" s="81" t="s">
        <v>457</v>
      </c>
    </row>
    <row r="159" spans="1:13" hidden="1" x14ac:dyDescent="0.2">
      <c r="A159" s="80">
        <v>2014</v>
      </c>
      <c r="B159" s="81" t="s">
        <v>503</v>
      </c>
      <c r="C159" s="81" t="s">
        <v>533</v>
      </c>
      <c r="D159" s="82">
        <v>3</v>
      </c>
      <c r="E159" s="80">
        <v>6</v>
      </c>
      <c r="F159" s="80">
        <v>22</v>
      </c>
      <c r="G159" s="80">
        <v>32</v>
      </c>
      <c r="H159" s="80">
        <v>25</v>
      </c>
      <c r="I159" s="81" t="s">
        <v>465</v>
      </c>
      <c r="J159" s="81" t="s">
        <v>436</v>
      </c>
      <c r="K159" s="80">
        <v>8</v>
      </c>
      <c r="L159" s="81" t="s">
        <v>454</v>
      </c>
      <c r="M159" s="81" t="s">
        <v>457</v>
      </c>
    </row>
    <row r="160" spans="1:13" hidden="1" x14ac:dyDescent="0.2">
      <c r="A160" s="80">
        <v>2014</v>
      </c>
      <c r="B160" s="81" t="s">
        <v>503</v>
      </c>
      <c r="C160" s="81" t="s">
        <v>534</v>
      </c>
      <c r="D160" s="82">
        <v>3</v>
      </c>
      <c r="E160" s="80">
        <v>6</v>
      </c>
      <c r="F160" s="80">
        <v>20</v>
      </c>
      <c r="G160" s="80">
        <v>30</v>
      </c>
      <c r="H160" s="80">
        <v>24</v>
      </c>
      <c r="I160" s="81" t="s">
        <v>465</v>
      </c>
      <c r="J160" s="81" t="s">
        <v>436</v>
      </c>
      <c r="K160" s="80">
        <v>8</v>
      </c>
      <c r="L160" s="81" t="s">
        <v>454</v>
      </c>
      <c r="M160" s="81" t="s">
        <v>435</v>
      </c>
    </row>
    <row r="161" spans="1:13" hidden="1" x14ac:dyDescent="0.2">
      <c r="A161" s="80">
        <v>2014</v>
      </c>
      <c r="B161" s="81" t="s">
        <v>503</v>
      </c>
      <c r="C161" s="81" t="s">
        <v>535</v>
      </c>
      <c r="D161" s="82">
        <v>3</v>
      </c>
      <c r="E161" s="80">
        <v>6</v>
      </c>
      <c r="F161" s="80">
        <v>20</v>
      </c>
      <c r="G161" s="80">
        <v>29</v>
      </c>
      <c r="H161" s="80">
        <v>23</v>
      </c>
      <c r="I161" s="81" t="s">
        <v>465</v>
      </c>
      <c r="J161" s="81" t="s">
        <v>436</v>
      </c>
      <c r="K161" s="80">
        <v>8</v>
      </c>
      <c r="L161" s="81" t="s">
        <v>441</v>
      </c>
      <c r="M161" s="81" t="s">
        <v>457</v>
      </c>
    </row>
    <row r="162" spans="1:13" hidden="1" x14ac:dyDescent="0.2">
      <c r="A162" s="80">
        <v>2014</v>
      </c>
      <c r="B162" s="81" t="s">
        <v>503</v>
      </c>
      <c r="C162" s="81" t="s">
        <v>536</v>
      </c>
      <c r="D162" s="82">
        <v>3</v>
      </c>
      <c r="E162" s="80">
        <v>6</v>
      </c>
      <c r="F162" s="80">
        <v>20</v>
      </c>
      <c r="G162" s="80">
        <v>29</v>
      </c>
      <c r="H162" s="80">
        <v>23</v>
      </c>
      <c r="I162" s="81" t="s">
        <v>465</v>
      </c>
      <c r="J162" s="81" t="s">
        <v>436</v>
      </c>
      <c r="K162" s="80">
        <v>8</v>
      </c>
      <c r="L162" s="81" t="s">
        <v>441</v>
      </c>
      <c r="M162" s="81" t="s">
        <v>457</v>
      </c>
    </row>
    <row r="163" spans="1:13" hidden="1" x14ac:dyDescent="0.2">
      <c r="A163" s="80">
        <v>2014</v>
      </c>
      <c r="B163" s="81" t="s">
        <v>503</v>
      </c>
      <c r="C163" s="81" t="s">
        <v>537</v>
      </c>
      <c r="D163" s="82">
        <v>3</v>
      </c>
      <c r="E163" s="80">
        <v>6</v>
      </c>
      <c r="F163" s="80">
        <v>20</v>
      </c>
      <c r="G163" s="80">
        <v>29</v>
      </c>
      <c r="H163" s="80">
        <v>23</v>
      </c>
      <c r="I163" s="81" t="s">
        <v>465</v>
      </c>
      <c r="J163" s="81" t="s">
        <v>436</v>
      </c>
      <c r="K163" s="80">
        <v>8</v>
      </c>
      <c r="L163" s="81" t="s">
        <v>441</v>
      </c>
      <c r="M163" s="81" t="s">
        <v>435</v>
      </c>
    </row>
    <row r="164" spans="1:13" hidden="1" x14ac:dyDescent="0.2">
      <c r="A164" s="80">
        <v>2014</v>
      </c>
      <c r="B164" s="81" t="s">
        <v>503</v>
      </c>
      <c r="C164" s="81" t="s">
        <v>538</v>
      </c>
      <c r="D164" s="82">
        <v>4.4000000000000004</v>
      </c>
      <c r="E164" s="80">
        <v>8</v>
      </c>
      <c r="F164" s="80">
        <v>17</v>
      </c>
      <c r="G164" s="80">
        <v>25</v>
      </c>
      <c r="H164" s="80">
        <v>20</v>
      </c>
      <c r="I164" s="81" t="s">
        <v>465</v>
      </c>
      <c r="J164" s="81" t="s">
        <v>436</v>
      </c>
      <c r="K164" s="80">
        <v>8</v>
      </c>
      <c r="L164" s="81" t="s">
        <v>454</v>
      </c>
      <c r="M164" s="81" t="s">
        <v>457</v>
      </c>
    </row>
    <row r="165" spans="1:13" hidden="1" x14ac:dyDescent="0.2">
      <c r="A165" s="80">
        <v>2014</v>
      </c>
      <c r="B165" s="81" t="s">
        <v>503</v>
      </c>
      <c r="C165" s="81" t="s">
        <v>539</v>
      </c>
      <c r="D165" s="82">
        <v>4.4000000000000004</v>
      </c>
      <c r="E165" s="80">
        <v>8</v>
      </c>
      <c r="F165" s="80">
        <v>17</v>
      </c>
      <c r="G165" s="80">
        <v>25</v>
      </c>
      <c r="H165" s="80">
        <v>20</v>
      </c>
      <c r="I165" s="81" t="s">
        <v>465</v>
      </c>
      <c r="J165" s="81" t="s">
        <v>436</v>
      </c>
      <c r="K165" s="80">
        <v>8</v>
      </c>
      <c r="L165" s="81" t="s">
        <v>454</v>
      </c>
      <c r="M165" s="81" t="s">
        <v>457</v>
      </c>
    </row>
    <row r="166" spans="1:13" hidden="1" x14ac:dyDescent="0.2">
      <c r="A166" s="80">
        <v>2014</v>
      </c>
      <c r="B166" s="81" t="s">
        <v>503</v>
      </c>
      <c r="C166" s="81" t="s">
        <v>540</v>
      </c>
      <c r="D166" s="82">
        <v>4.4000000000000004</v>
      </c>
      <c r="E166" s="80">
        <v>8</v>
      </c>
      <c r="F166" s="80">
        <v>17</v>
      </c>
      <c r="G166" s="80">
        <v>25</v>
      </c>
      <c r="H166" s="80">
        <v>20</v>
      </c>
      <c r="I166" s="81" t="s">
        <v>465</v>
      </c>
      <c r="J166" s="81" t="s">
        <v>436</v>
      </c>
      <c r="K166" s="80">
        <v>8</v>
      </c>
      <c r="L166" s="81" t="s">
        <v>454</v>
      </c>
      <c r="M166" s="81" t="s">
        <v>435</v>
      </c>
    </row>
    <row r="167" spans="1:13" hidden="1" x14ac:dyDescent="0.2">
      <c r="A167" s="80">
        <v>2014</v>
      </c>
      <c r="B167" s="81" t="s">
        <v>503</v>
      </c>
      <c r="C167" s="81" t="s">
        <v>541</v>
      </c>
      <c r="D167" s="82">
        <v>4.4000000000000004</v>
      </c>
      <c r="E167" s="80">
        <v>8</v>
      </c>
      <c r="F167" s="80">
        <v>16</v>
      </c>
      <c r="G167" s="80">
        <v>24</v>
      </c>
      <c r="H167" s="80">
        <v>19</v>
      </c>
      <c r="I167" s="81" t="s">
        <v>465</v>
      </c>
      <c r="J167" s="81" t="s">
        <v>436</v>
      </c>
      <c r="K167" s="80">
        <v>8</v>
      </c>
      <c r="L167" s="81" t="s">
        <v>441</v>
      </c>
      <c r="M167" s="81" t="s">
        <v>457</v>
      </c>
    </row>
    <row r="168" spans="1:13" hidden="1" x14ac:dyDescent="0.2">
      <c r="A168" s="80">
        <v>2014</v>
      </c>
      <c r="B168" s="81" t="s">
        <v>503</v>
      </c>
      <c r="C168" s="81" t="s">
        <v>542</v>
      </c>
      <c r="D168" s="82">
        <v>4.4000000000000004</v>
      </c>
      <c r="E168" s="80">
        <v>8</v>
      </c>
      <c r="F168" s="80">
        <v>16</v>
      </c>
      <c r="G168" s="80">
        <v>24</v>
      </c>
      <c r="H168" s="80">
        <v>19</v>
      </c>
      <c r="I168" s="81" t="s">
        <v>465</v>
      </c>
      <c r="J168" s="81" t="s">
        <v>436</v>
      </c>
      <c r="K168" s="80">
        <v>8</v>
      </c>
      <c r="L168" s="81" t="s">
        <v>441</v>
      </c>
      <c r="M168" s="81" t="s">
        <v>457</v>
      </c>
    </row>
    <row r="169" spans="1:13" hidden="1" x14ac:dyDescent="0.2">
      <c r="A169" s="80">
        <v>2014</v>
      </c>
      <c r="B169" s="81" t="s">
        <v>503</v>
      </c>
      <c r="C169" s="81" t="s">
        <v>543</v>
      </c>
      <c r="D169" s="82">
        <v>4.4000000000000004</v>
      </c>
      <c r="E169" s="80">
        <v>8</v>
      </c>
      <c r="F169" s="80">
        <v>16</v>
      </c>
      <c r="G169" s="80">
        <v>24</v>
      </c>
      <c r="H169" s="80">
        <v>19</v>
      </c>
      <c r="I169" s="81" t="s">
        <v>465</v>
      </c>
      <c r="J169" s="81" t="s">
        <v>436</v>
      </c>
      <c r="K169" s="80">
        <v>8</v>
      </c>
      <c r="L169" s="81" t="s">
        <v>441</v>
      </c>
      <c r="M169" s="81" t="s">
        <v>435</v>
      </c>
    </row>
    <row r="170" spans="1:13" hidden="1" x14ac:dyDescent="0.2">
      <c r="A170" s="80">
        <v>2014</v>
      </c>
      <c r="B170" s="81" t="s">
        <v>503</v>
      </c>
      <c r="C170" s="81" t="s">
        <v>544</v>
      </c>
      <c r="D170" s="82">
        <v>3</v>
      </c>
      <c r="E170" s="80">
        <v>6</v>
      </c>
      <c r="F170" s="80">
        <v>19</v>
      </c>
      <c r="G170" s="80">
        <v>29</v>
      </c>
      <c r="H170" s="80">
        <v>22</v>
      </c>
      <c r="I170" s="81" t="s">
        <v>465</v>
      </c>
      <c r="J170" s="81" t="s">
        <v>436</v>
      </c>
      <c r="K170" s="80">
        <v>8</v>
      </c>
      <c r="L170" s="81" t="s">
        <v>454</v>
      </c>
      <c r="M170" s="81" t="s">
        <v>476</v>
      </c>
    </row>
    <row r="171" spans="1:13" hidden="1" x14ac:dyDescent="0.2">
      <c r="A171" s="80">
        <v>2014</v>
      </c>
      <c r="B171" s="81" t="s">
        <v>503</v>
      </c>
      <c r="C171" s="81" t="s">
        <v>545</v>
      </c>
      <c r="D171" s="82">
        <v>3</v>
      </c>
      <c r="E171" s="80">
        <v>6</v>
      </c>
      <c r="F171" s="80">
        <v>19</v>
      </c>
      <c r="G171" s="80">
        <v>29</v>
      </c>
      <c r="H171" s="80">
        <v>22</v>
      </c>
      <c r="I171" s="81" t="s">
        <v>465</v>
      </c>
      <c r="J171" s="81" t="s">
        <v>436</v>
      </c>
      <c r="K171" s="80">
        <v>8</v>
      </c>
      <c r="L171" s="81" t="s">
        <v>454</v>
      </c>
      <c r="M171" s="81" t="s">
        <v>476</v>
      </c>
    </row>
    <row r="172" spans="1:13" hidden="1" x14ac:dyDescent="0.2">
      <c r="A172" s="80">
        <v>2014</v>
      </c>
      <c r="B172" s="81" t="s">
        <v>503</v>
      </c>
      <c r="C172" s="81" t="s">
        <v>546</v>
      </c>
      <c r="D172" s="82">
        <v>3</v>
      </c>
      <c r="E172" s="80">
        <v>6</v>
      </c>
      <c r="F172" s="80">
        <v>19</v>
      </c>
      <c r="G172" s="80">
        <v>28</v>
      </c>
      <c r="H172" s="80">
        <v>22</v>
      </c>
      <c r="I172" s="81" t="s">
        <v>465</v>
      </c>
      <c r="J172" s="81" t="s">
        <v>436</v>
      </c>
      <c r="K172" s="80">
        <v>8</v>
      </c>
      <c r="L172" s="81" t="s">
        <v>441</v>
      </c>
      <c r="M172" s="81" t="s">
        <v>476</v>
      </c>
    </row>
    <row r="173" spans="1:13" hidden="1" x14ac:dyDescent="0.2">
      <c r="A173" s="80">
        <v>2014</v>
      </c>
      <c r="B173" s="81" t="s">
        <v>503</v>
      </c>
      <c r="C173" s="81" t="s">
        <v>547</v>
      </c>
      <c r="D173" s="82">
        <v>4.4000000000000004</v>
      </c>
      <c r="E173" s="80">
        <v>8</v>
      </c>
      <c r="F173" s="80">
        <v>17</v>
      </c>
      <c r="G173" s="80">
        <v>25</v>
      </c>
      <c r="H173" s="80">
        <v>20</v>
      </c>
      <c r="I173" s="81" t="s">
        <v>465</v>
      </c>
      <c r="J173" s="81" t="s">
        <v>436</v>
      </c>
      <c r="K173" s="80">
        <v>8</v>
      </c>
      <c r="L173" s="81" t="s">
        <v>454</v>
      </c>
      <c r="M173" s="81" t="s">
        <v>476</v>
      </c>
    </row>
    <row r="174" spans="1:13" hidden="1" x14ac:dyDescent="0.2">
      <c r="A174" s="80">
        <v>2014</v>
      </c>
      <c r="B174" s="81" t="s">
        <v>503</v>
      </c>
      <c r="C174" s="81" t="s">
        <v>548</v>
      </c>
      <c r="D174" s="82">
        <v>4.4000000000000004</v>
      </c>
      <c r="E174" s="80">
        <v>8</v>
      </c>
      <c r="F174" s="80">
        <v>16</v>
      </c>
      <c r="G174" s="80">
        <v>24</v>
      </c>
      <c r="H174" s="80">
        <v>19</v>
      </c>
      <c r="I174" s="81" t="s">
        <v>465</v>
      </c>
      <c r="J174" s="81" t="s">
        <v>436</v>
      </c>
      <c r="K174" s="80">
        <v>8</v>
      </c>
      <c r="L174" s="81" t="s">
        <v>441</v>
      </c>
      <c r="M174" s="81" t="s">
        <v>476</v>
      </c>
    </row>
    <row r="175" spans="1:13" hidden="1" x14ac:dyDescent="0.2">
      <c r="A175" s="80">
        <v>2014</v>
      </c>
      <c r="B175" s="81" t="s">
        <v>503</v>
      </c>
      <c r="C175" s="81" t="s">
        <v>549</v>
      </c>
      <c r="D175" s="82">
        <v>4.4000000000000004</v>
      </c>
      <c r="E175" s="80">
        <v>8</v>
      </c>
      <c r="F175" s="80">
        <v>16</v>
      </c>
      <c r="G175" s="80">
        <v>25</v>
      </c>
      <c r="H175" s="80">
        <v>19</v>
      </c>
      <c r="I175" s="81" t="s">
        <v>465</v>
      </c>
      <c r="J175" s="81" t="s">
        <v>436</v>
      </c>
      <c r="K175" s="80">
        <v>8</v>
      </c>
      <c r="L175" s="81" t="s">
        <v>454</v>
      </c>
      <c r="M175" s="81" t="s">
        <v>476</v>
      </c>
    </row>
    <row r="176" spans="1:13" hidden="1" x14ac:dyDescent="0.2">
      <c r="A176" s="80">
        <v>2014</v>
      </c>
      <c r="B176" s="81" t="s">
        <v>503</v>
      </c>
      <c r="C176" s="81" t="s">
        <v>550</v>
      </c>
      <c r="D176" s="82">
        <v>4.4000000000000004</v>
      </c>
      <c r="E176" s="80">
        <v>8</v>
      </c>
      <c r="F176" s="80">
        <v>16</v>
      </c>
      <c r="G176" s="80">
        <v>24</v>
      </c>
      <c r="H176" s="80">
        <v>19</v>
      </c>
      <c r="I176" s="81" t="s">
        <v>465</v>
      </c>
      <c r="J176" s="81" t="s">
        <v>436</v>
      </c>
      <c r="K176" s="80">
        <v>8</v>
      </c>
      <c r="L176" s="81" t="s">
        <v>441</v>
      </c>
      <c r="M176" s="81" t="s">
        <v>476</v>
      </c>
    </row>
    <row r="177" spans="1:13" hidden="1" x14ac:dyDescent="0.2">
      <c r="A177" s="80">
        <v>2014</v>
      </c>
      <c r="B177" s="81" t="s">
        <v>503</v>
      </c>
      <c r="C177" s="81" t="s">
        <v>551</v>
      </c>
      <c r="D177" s="82">
        <v>6</v>
      </c>
      <c r="E177" s="80">
        <v>12</v>
      </c>
      <c r="F177" s="80">
        <v>13</v>
      </c>
      <c r="G177" s="80">
        <v>20</v>
      </c>
      <c r="H177" s="80">
        <v>15</v>
      </c>
      <c r="I177" s="81" t="s">
        <v>465</v>
      </c>
      <c r="J177" s="81" t="s">
        <v>436</v>
      </c>
      <c r="K177" s="80">
        <v>8</v>
      </c>
      <c r="L177" s="81" t="s">
        <v>454</v>
      </c>
      <c r="M177" s="81" t="s">
        <v>476</v>
      </c>
    </row>
    <row r="178" spans="1:13" hidden="1" x14ac:dyDescent="0.2">
      <c r="A178" s="80">
        <v>2014</v>
      </c>
      <c r="B178" s="81" t="s">
        <v>503</v>
      </c>
      <c r="C178" s="81" t="s">
        <v>552</v>
      </c>
      <c r="D178" s="82">
        <v>3</v>
      </c>
      <c r="E178" s="80">
        <v>6</v>
      </c>
      <c r="F178" s="80">
        <v>25</v>
      </c>
      <c r="G178" s="80">
        <v>33</v>
      </c>
      <c r="H178" s="80">
        <v>28</v>
      </c>
      <c r="I178" s="81" t="s">
        <v>465</v>
      </c>
      <c r="J178" s="81" t="s">
        <v>436</v>
      </c>
      <c r="K178" s="80">
        <v>8</v>
      </c>
      <c r="L178" s="81" t="s">
        <v>454</v>
      </c>
      <c r="M178" s="81" t="s">
        <v>435</v>
      </c>
    </row>
    <row r="179" spans="1:13" hidden="1" x14ac:dyDescent="0.2">
      <c r="A179" s="80">
        <v>2014</v>
      </c>
      <c r="B179" s="81" t="s">
        <v>503</v>
      </c>
      <c r="C179" s="81" t="s">
        <v>553</v>
      </c>
      <c r="D179" s="82">
        <v>3</v>
      </c>
      <c r="E179" s="80">
        <v>6</v>
      </c>
      <c r="F179" s="80">
        <v>23</v>
      </c>
      <c r="G179" s="80">
        <v>30</v>
      </c>
      <c r="H179" s="80">
        <v>26</v>
      </c>
      <c r="I179" s="81" t="s">
        <v>465</v>
      </c>
      <c r="J179" s="81" t="s">
        <v>436</v>
      </c>
      <c r="K179" s="80">
        <v>8</v>
      </c>
      <c r="L179" s="81" t="s">
        <v>454</v>
      </c>
      <c r="M179" s="81" t="s">
        <v>446</v>
      </c>
    </row>
    <row r="180" spans="1:13" hidden="1" x14ac:dyDescent="0.2">
      <c r="A180" s="80">
        <v>2014</v>
      </c>
      <c r="B180" s="81" t="s">
        <v>503</v>
      </c>
      <c r="C180" s="81" t="s">
        <v>554</v>
      </c>
      <c r="D180" s="82">
        <v>4.4000000000000004</v>
      </c>
      <c r="E180" s="80">
        <v>8</v>
      </c>
      <c r="F180" s="80">
        <v>16</v>
      </c>
      <c r="G180" s="80">
        <v>25</v>
      </c>
      <c r="H180" s="80">
        <v>19</v>
      </c>
      <c r="I180" s="81" t="s">
        <v>465</v>
      </c>
      <c r="J180" s="81" t="s">
        <v>436</v>
      </c>
      <c r="K180" s="80">
        <v>8</v>
      </c>
      <c r="L180" s="81" t="s">
        <v>454</v>
      </c>
      <c r="M180" s="81" t="s">
        <v>476</v>
      </c>
    </row>
    <row r="181" spans="1:13" hidden="1" x14ac:dyDescent="0.2">
      <c r="A181" s="80">
        <v>2014</v>
      </c>
      <c r="B181" s="81" t="s">
        <v>503</v>
      </c>
      <c r="C181" s="81" t="s">
        <v>555</v>
      </c>
      <c r="D181" s="82">
        <v>4.4000000000000004</v>
      </c>
      <c r="E181" s="80">
        <v>8</v>
      </c>
      <c r="F181" s="80">
        <v>16</v>
      </c>
      <c r="G181" s="80">
        <v>24</v>
      </c>
      <c r="H181" s="80">
        <v>19</v>
      </c>
      <c r="I181" s="81" t="s">
        <v>465</v>
      </c>
      <c r="J181" s="81" t="s">
        <v>436</v>
      </c>
      <c r="K181" s="80">
        <v>8</v>
      </c>
      <c r="L181" s="81" t="s">
        <v>441</v>
      </c>
      <c r="M181" s="81" t="s">
        <v>476</v>
      </c>
    </row>
    <row r="182" spans="1:13" hidden="1" x14ac:dyDescent="0.2">
      <c r="A182" s="80">
        <v>2014</v>
      </c>
      <c r="B182" s="81" t="s">
        <v>503</v>
      </c>
      <c r="C182" s="81" t="s">
        <v>556</v>
      </c>
      <c r="D182" s="82">
        <v>4.4000000000000004</v>
      </c>
      <c r="E182" s="80">
        <v>8</v>
      </c>
      <c r="F182" s="80">
        <v>16</v>
      </c>
      <c r="G182" s="80">
        <v>25</v>
      </c>
      <c r="H182" s="80">
        <v>19</v>
      </c>
      <c r="I182" s="81" t="s">
        <v>465</v>
      </c>
      <c r="J182" s="81" t="s">
        <v>436</v>
      </c>
      <c r="K182" s="80">
        <v>8</v>
      </c>
      <c r="L182" s="81" t="s">
        <v>454</v>
      </c>
      <c r="M182" s="81" t="s">
        <v>476</v>
      </c>
    </row>
    <row r="183" spans="1:13" hidden="1" x14ac:dyDescent="0.2">
      <c r="A183" s="80">
        <v>2014</v>
      </c>
      <c r="B183" s="81" t="s">
        <v>503</v>
      </c>
      <c r="C183" s="81" t="s">
        <v>557</v>
      </c>
      <c r="D183" s="82">
        <v>4.4000000000000004</v>
      </c>
      <c r="E183" s="80">
        <v>8</v>
      </c>
      <c r="F183" s="80">
        <v>16</v>
      </c>
      <c r="G183" s="80">
        <v>24</v>
      </c>
      <c r="H183" s="80">
        <v>19</v>
      </c>
      <c r="I183" s="81" t="s">
        <v>465</v>
      </c>
      <c r="J183" s="81" t="s">
        <v>436</v>
      </c>
      <c r="K183" s="80">
        <v>8</v>
      </c>
      <c r="L183" s="81" t="s">
        <v>441</v>
      </c>
      <c r="M183" s="81" t="s">
        <v>476</v>
      </c>
    </row>
    <row r="184" spans="1:13" hidden="1" x14ac:dyDescent="0.2">
      <c r="A184" s="80">
        <v>2014</v>
      </c>
      <c r="B184" s="81" t="s">
        <v>503</v>
      </c>
      <c r="C184" s="81" t="s">
        <v>558</v>
      </c>
      <c r="D184" s="82">
        <v>4.4000000000000004</v>
      </c>
      <c r="E184" s="80">
        <v>8</v>
      </c>
      <c r="F184" s="80">
        <v>14</v>
      </c>
      <c r="G184" s="80">
        <v>20</v>
      </c>
      <c r="H184" s="80">
        <v>16</v>
      </c>
      <c r="I184" s="81" t="s">
        <v>465</v>
      </c>
      <c r="J184" s="81" t="s">
        <v>483</v>
      </c>
      <c r="K184" s="80">
        <v>7</v>
      </c>
      <c r="L184" s="81" t="s">
        <v>454</v>
      </c>
      <c r="M184" s="81" t="s">
        <v>446</v>
      </c>
    </row>
    <row r="185" spans="1:13" hidden="1" x14ac:dyDescent="0.2">
      <c r="A185" s="80">
        <v>2014</v>
      </c>
      <c r="B185" s="81" t="s">
        <v>503</v>
      </c>
      <c r="C185" s="81" t="s">
        <v>558</v>
      </c>
      <c r="D185" s="82">
        <v>4.4000000000000004</v>
      </c>
      <c r="E185" s="80">
        <v>8</v>
      </c>
      <c r="F185" s="80">
        <v>15</v>
      </c>
      <c r="G185" s="80">
        <v>22</v>
      </c>
      <c r="H185" s="80">
        <v>17</v>
      </c>
      <c r="I185" s="81" t="s">
        <v>465</v>
      </c>
      <c r="J185" s="81" t="s">
        <v>437</v>
      </c>
      <c r="K185" s="80">
        <v>6</v>
      </c>
      <c r="L185" s="81" t="s">
        <v>454</v>
      </c>
      <c r="M185" s="81" t="s">
        <v>446</v>
      </c>
    </row>
    <row r="186" spans="1:13" hidden="1" x14ac:dyDescent="0.2">
      <c r="A186" s="80">
        <v>2014</v>
      </c>
      <c r="B186" s="81" t="s">
        <v>503</v>
      </c>
      <c r="C186" s="81" t="s">
        <v>559</v>
      </c>
      <c r="D186" s="82">
        <v>4.4000000000000004</v>
      </c>
      <c r="E186" s="80">
        <v>8</v>
      </c>
      <c r="F186" s="80">
        <v>14</v>
      </c>
      <c r="G186" s="80">
        <v>20</v>
      </c>
      <c r="H186" s="80">
        <v>16</v>
      </c>
      <c r="I186" s="81" t="s">
        <v>465</v>
      </c>
      <c r="J186" s="81" t="s">
        <v>483</v>
      </c>
      <c r="K186" s="80">
        <v>7</v>
      </c>
      <c r="L186" s="81" t="s">
        <v>454</v>
      </c>
      <c r="M186" s="81" t="s">
        <v>457</v>
      </c>
    </row>
    <row r="187" spans="1:13" hidden="1" x14ac:dyDescent="0.2">
      <c r="A187" s="80">
        <v>2014</v>
      </c>
      <c r="B187" s="81" t="s">
        <v>503</v>
      </c>
      <c r="C187" s="81" t="s">
        <v>559</v>
      </c>
      <c r="D187" s="82">
        <v>4.4000000000000004</v>
      </c>
      <c r="E187" s="80">
        <v>8</v>
      </c>
      <c r="F187" s="80">
        <v>15</v>
      </c>
      <c r="G187" s="80">
        <v>22</v>
      </c>
      <c r="H187" s="80">
        <v>17</v>
      </c>
      <c r="I187" s="81" t="s">
        <v>465</v>
      </c>
      <c r="J187" s="81" t="s">
        <v>437</v>
      </c>
      <c r="K187" s="80">
        <v>6</v>
      </c>
      <c r="L187" s="81" t="s">
        <v>454</v>
      </c>
      <c r="M187" s="81" t="s">
        <v>457</v>
      </c>
    </row>
    <row r="188" spans="1:13" hidden="1" x14ac:dyDescent="0.2">
      <c r="A188" s="80">
        <v>2014</v>
      </c>
      <c r="B188" s="81" t="s">
        <v>503</v>
      </c>
      <c r="C188" s="81" t="s">
        <v>560</v>
      </c>
      <c r="D188" s="82">
        <v>4.4000000000000004</v>
      </c>
      <c r="E188" s="80">
        <v>8</v>
      </c>
      <c r="F188" s="80">
        <v>14</v>
      </c>
      <c r="G188" s="80">
        <v>20</v>
      </c>
      <c r="H188" s="80">
        <v>16</v>
      </c>
      <c r="I188" s="81" t="s">
        <v>465</v>
      </c>
      <c r="J188" s="81" t="s">
        <v>483</v>
      </c>
      <c r="K188" s="80">
        <v>7</v>
      </c>
      <c r="L188" s="81" t="s">
        <v>454</v>
      </c>
      <c r="M188" s="81" t="s">
        <v>457</v>
      </c>
    </row>
    <row r="189" spans="1:13" hidden="1" x14ac:dyDescent="0.2">
      <c r="A189" s="80">
        <v>2014</v>
      </c>
      <c r="B189" s="81" t="s">
        <v>503</v>
      </c>
      <c r="C189" s="81" t="s">
        <v>560</v>
      </c>
      <c r="D189" s="82">
        <v>4.4000000000000004</v>
      </c>
      <c r="E189" s="80">
        <v>8</v>
      </c>
      <c r="F189" s="80">
        <v>15</v>
      </c>
      <c r="G189" s="80">
        <v>22</v>
      </c>
      <c r="H189" s="80">
        <v>17</v>
      </c>
      <c r="I189" s="81" t="s">
        <v>465</v>
      </c>
      <c r="J189" s="81" t="s">
        <v>437</v>
      </c>
      <c r="K189" s="80">
        <v>6</v>
      </c>
      <c r="L189" s="81" t="s">
        <v>454</v>
      </c>
      <c r="M189" s="81" t="s">
        <v>457</v>
      </c>
    </row>
    <row r="190" spans="1:13" hidden="1" x14ac:dyDescent="0.2">
      <c r="A190" s="80">
        <v>2014</v>
      </c>
      <c r="B190" s="81" t="s">
        <v>503</v>
      </c>
      <c r="C190" s="81" t="s">
        <v>561</v>
      </c>
      <c r="D190" s="82">
        <v>4.4000000000000004</v>
      </c>
      <c r="E190" s="80">
        <v>8</v>
      </c>
      <c r="F190" s="80">
        <v>14</v>
      </c>
      <c r="G190" s="80">
        <v>20</v>
      </c>
      <c r="H190" s="80">
        <v>16</v>
      </c>
      <c r="I190" s="81" t="s">
        <v>465</v>
      </c>
      <c r="J190" s="81" t="s">
        <v>483</v>
      </c>
      <c r="K190" s="80">
        <v>7</v>
      </c>
      <c r="L190" s="81" t="s">
        <v>454</v>
      </c>
      <c r="M190" s="81" t="s">
        <v>435</v>
      </c>
    </row>
    <row r="191" spans="1:13" hidden="1" x14ac:dyDescent="0.2">
      <c r="A191" s="80">
        <v>2014</v>
      </c>
      <c r="B191" s="81" t="s">
        <v>503</v>
      </c>
      <c r="C191" s="81" t="s">
        <v>561</v>
      </c>
      <c r="D191" s="82">
        <v>4.4000000000000004</v>
      </c>
      <c r="E191" s="80">
        <v>8</v>
      </c>
      <c r="F191" s="80">
        <v>15</v>
      </c>
      <c r="G191" s="80">
        <v>22</v>
      </c>
      <c r="H191" s="80">
        <v>17</v>
      </c>
      <c r="I191" s="81" t="s">
        <v>465</v>
      </c>
      <c r="J191" s="81" t="s">
        <v>437</v>
      </c>
      <c r="K191" s="80">
        <v>6</v>
      </c>
      <c r="L191" s="81" t="s">
        <v>454</v>
      </c>
      <c r="M191" s="81" t="s">
        <v>435</v>
      </c>
    </row>
    <row r="192" spans="1:13" hidden="1" x14ac:dyDescent="0.2">
      <c r="A192" s="80">
        <v>2014</v>
      </c>
      <c r="B192" s="81" t="s">
        <v>503</v>
      </c>
      <c r="C192" s="81" t="s">
        <v>562</v>
      </c>
      <c r="D192" s="82">
        <v>2</v>
      </c>
      <c r="E192" s="80">
        <v>4</v>
      </c>
      <c r="F192" s="80">
        <v>23</v>
      </c>
      <c r="G192" s="80">
        <v>34</v>
      </c>
      <c r="H192" s="80">
        <v>27</v>
      </c>
      <c r="I192" s="81" t="s">
        <v>465</v>
      </c>
      <c r="J192" s="81" t="s">
        <v>436</v>
      </c>
      <c r="K192" s="80">
        <v>8</v>
      </c>
      <c r="L192" s="81" t="s">
        <v>454</v>
      </c>
      <c r="M192" s="81" t="s">
        <v>476</v>
      </c>
    </row>
    <row r="193" spans="1:13" hidden="1" x14ac:dyDescent="0.2">
      <c r="A193" s="80">
        <v>2014</v>
      </c>
      <c r="B193" s="81" t="s">
        <v>503</v>
      </c>
      <c r="C193" s="81" t="s">
        <v>563</v>
      </c>
      <c r="D193" s="82">
        <v>2</v>
      </c>
      <c r="E193" s="80">
        <v>4</v>
      </c>
      <c r="F193" s="80">
        <v>22</v>
      </c>
      <c r="G193" s="80">
        <v>33</v>
      </c>
      <c r="H193" s="80">
        <v>26</v>
      </c>
      <c r="I193" s="81" t="s">
        <v>465</v>
      </c>
      <c r="J193" s="81" t="s">
        <v>436</v>
      </c>
      <c r="K193" s="80">
        <v>8</v>
      </c>
      <c r="L193" s="81" t="s">
        <v>441</v>
      </c>
      <c r="M193" s="81" t="s">
        <v>476</v>
      </c>
    </row>
    <row r="194" spans="1:13" hidden="1" x14ac:dyDescent="0.2">
      <c r="A194" s="80">
        <v>2014</v>
      </c>
      <c r="B194" s="81" t="s">
        <v>503</v>
      </c>
      <c r="C194" s="81" t="s">
        <v>564</v>
      </c>
      <c r="D194" s="82">
        <v>3</v>
      </c>
      <c r="E194" s="80">
        <v>6</v>
      </c>
      <c r="F194" s="80">
        <v>18</v>
      </c>
      <c r="G194" s="80">
        <v>27</v>
      </c>
      <c r="H194" s="80">
        <v>21</v>
      </c>
      <c r="I194" s="81" t="s">
        <v>465</v>
      </c>
      <c r="J194" s="81" t="s">
        <v>436</v>
      </c>
      <c r="K194" s="80">
        <v>6</v>
      </c>
      <c r="L194" s="81" t="s">
        <v>441</v>
      </c>
      <c r="M194" s="81" t="s">
        <v>476</v>
      </c>
    </row>
    <row r="195" spans="1:13" hidden="1" x14ac:dyDescent="0.2">
      <c r="A195" s="80">
        <v>2014</v>
      </c>
      <c r="B195" s="81" t="s">
        <v>503</v>
      </c>
      <c r="C195" s="81" t="s">
        <v>565</v>
      </c>
      <c r="D195" s="82">
        <v>2</v>
      </c>
      <c r="E195" s="80">
        <v>4</v>
      </c>
      <c r="F195" s="80">
        <v>21</v>
      </c>
      <c r="G195" s="80">
        <v>28</v>
      </c>
      <c r="H195" s="80">
        <v>24</v>
      </c>
      <c r="I195" s="81" t="s">
        <v>465</v>
      </c>
      <c r="J195" s="81" t="s">
        <v>436</v>
      </c>
      <c r="K195" s="80">
        <v>8</v>
      </c>
      <c r="L195" s="81" t="s">
        <v>441</v>
      </c>
      <c r="M195" s="81" t="s">
        <v>442</v>
      </c>
    </row>
    <row r="196" spans="1:13" hidden="1" x14ac:dyDescent="0.2">
      <c r="A196" s="80">
        <v>2014</v>
      </c>
      <c r="B196" s="81" t="s">
        <v>503</v>
      </c>
      <c r="C196" s="81" t="s">
        <v>566</v>
      </c>
      <c r="D196" s="82">
        <v>3</v>
      </c>
      <c r="E196" s="80">
        <v>6</v>
      </c>
      <c r="F196" s="80">
        <v>19</v>
      </c>
      <c r="G196" s="80">
        <v>26</v>
      </c>
      <c r="H196" s="80">
        <v>21</v>
      </c>
      <c r="I196" s="81" t="s">
        <v>465</v>
      </c>
      <c r="J196" s="81" t="s">
        <v>436</v>
      </c>
      <c r="K196" s="80">
        <v>8</v>
      </c>
      <c r="L196" s="81" t="s">
        <v>441</v>
      </c>
      <c r="M196" s="81" t="s">
        <v>442</v>
      </c>
    </row>
    <row r="197" spans="1:13" hidden="1" x14ac:dyDescent="0.2">
      <c r="A197" s="80">
        <v>2014</v>
      </c>
      <c r="B197" s="81" t="s">
        <v>503</v>
      </c>
      <c r="C197" s="81" t="s">
        <v>567</v>
      </c>
      <c r="D197" s="82">
        <v>3</v>
      </c>
      <c r="E197" s="80">
        <v>6</v>
      </c>
      <c r="F197" s="80">
        <v>19</v>
      </c>
      <c r="G197" s="80">
        <v>27</v>
      </c>
      <c r="H197" s="80">
        <v>22</v>
      </c>
      <c r="I197" s="81" t="s">
        <v>465</v>
      </c>
      <c r="J197" s="81" t="s">
        <v>436</v>
      </c>
      <c r="K197" s="80">
        <v>8</v>
      </c>
      <c r="L197" s="81" t="s">
        <v>454</v>
      </c>
      <c r="M197" s="81" t="s">
        <v>481</v>
      </c>
    </row>
    <row r="198" spans="1:13" hidden="1" x14ac:dyDescent="0.2">
      <c r="A198" s="80">
        <v>2014</v>
      </c>
      <c r="B198" s="81" t="s">
        <v>503</v>
      </c>
      <c r="C198" s="81" t="s">
        <v>568</v>
      </c>
      <c r="D198" s="82">
        <v>3</v>
      </c>
      <c r="E198" s="80">
        <v>6</v>
      </c>
      <c r="F198" s="80">
        <v>18</v>
      </c>
      <c r="G198" s="80">
        <v>27</v>
      </c>
      <c r="H198" s="80">
        <v>21</v>
      </c>
      <c r="I198" s="81" t="s">
        <v>465</v>
      </c>
      <c r="J198" s="81" t="s">
        <v>436</v>
      </c>
      <c r="K198" s="80">
        <v>8</v>
      </c>
      <c r="L198" s="81" t="s">
        <v>441</v>
      </c>
      <c r="M198" s="81" t="s">
        <v>481</v>
      </c>
    </row>
    <row r="199" spans="1:13" hidden="1" x14ac:dyDescent="0.2">
      <c r="A199" s="80">
        <v>2014</v>
      </c>
      <c r="B199" s="81" t="s">
        <v>503</v>
      </c>
      <c r="C199" s="81" t="s">
        <v>569</v>
      </c>
      <c r="D199" s="82">
        <v>4.4000000000000004</v>
      </c>
      <c r="E199" s="80">
        <v>8</v>
      </c>
      <c r="F199" s="80">
        <v>14</v>
      </c>
      <c r="G199" s="80">
        <v>22</v>
      </c>
      <c r="H199" s="80">
        <v>17</v>
      </c>
      <c r="I199" s="81" t="s">
        <v>465</v>
      </c>
      <c r="J199" s="81" t="s">
        <v>436</v>
      </c>
      <c r="K199" s="80">
        <v>8</v>
      </c>
      <c r="L199" s="81" t="s">
        <v>441</v>
      </c>
      <c r="M199" s="81" t="s">
        <v>481</v>
      </c>
    </row>
    <row r="200" spans="1:13" hidden="1" x14ac:dyDescent="0.2">
      <c r="A200" s="80">
        <v>2014</v>
      </c>
      <c r="B200" s="81" t="s">
        <v>503</v>
      </c>
      <c r="C200" s="81" t="s">
        <v>570</v>
      </c>
      <c r="D200" s="82">
        <v>4.4000000000000004</v>
      </c>
      <c r="E200" s="80">
        <v>8</v>
      </c>
      <c r="F200" s="80">
        <v>13</v>
      </c>
      <c r="G200" s="80">
        <v>17</v>
      </c>
      <c r="H200" s="80">
        <v>15</v>
      </c>
      <c r="I200" s="81" t="s">
        <v>465</v>
      </c>
      <c r="J200" s="81" t="s">
        <v>436</v>
      </c>
      <c r="K200" s="80">
        <v>6</v>
      </c>
      <c r="L200" s="81" t="s">
        <v>441</v>
      </c>
      <c r="M200" s="81" t="s">
        <v>481</v>
      </c>
    </row>
    <row r="201" spans="1:13" hidden="1" x14ac:dyDescent="0.2">
      <c r="A201" s="80">
        <v>2014</v>
      </c>
      <c r="B201" s="81" t="s">
        <v>503</v>
      </c>
      <c r="C201" s="81" t="s">
        <v>571</v>
      </c>
      <c r="D201" s="82">
        <v>3</v>
      </c>
      <c r="E201" s="80">
        <v>6</v>
      </c>
      <c r="F201" s="80">
        <v>17</v>
      </c>
      <c r="G201" s="80">
        <v>24</v>
      </c>
      <c r="H201" s="80">
        <v>20</v>
      </c>
      <c r="I201" s="81" t="s">
        <v>465</v>
      </c>
      <c r="J201" s="81" t="s">
        <v>436</v>
      </c>
      <c r="K201" s="80">
        <v>8</v>
      </c>
      <c r="L201" s="81" t="s">
        <v>441</v>
      </c>
      <c r="M201" s="81" t="s">
        <v>481</v>
      </c>
    </row>
    <row r="202" spans="1:13" hidden="1" x14ac:dyDescent="0.2">
      <c r="A202" s="80">
        <v>2014</v>
      </c>
      <c r="B202" s="81" t="s">
        <v>503</v>
      </c>
      <c r="C202" s="81" t="s">
        <v>572</v>
      </c>
      <c r="D202" s="82">
        <v>4.4000000000000004</v>
      </c>
      <c r="E202" s="80">
        <v>8</v>
      </c>
      <c r="F202" s="80">
        <v>14</v>
      </c>
      <c r="G202" s="80">
        <v>21</v>
      </c>
      <c r="H202" s="80">
        <v>17</v>
      </c>
      <c r="I202" s="81" t="s">
        <v>465</v>
      </c>
      <c r="J202" s="81" t="s">
        <v>436</v>
      </c>
      <c r="K202" s="80">
        <v>8</v>
      </c>
      <c r="L202" s="81" t="s">
        <v>441</v>
      </c>
      <c r="M202" s="81" t="s">
        <v>481</v>
      </c>
    </row>
    <row r="203" spans="1:13" hidden="1" x14ac:dyDescent="0.2">
      <c r="A203" s="80">
        <v>2014</v>
      </c>
      <c r="B203" s="81" t="s">
        <v>503</v>
      </c>
      <c r="C203" s="81" t="s">
        <v>573</v>
      </c>
      <c r="D203" s="82">
        <v>2</v>
      </c>
      <c r="E203" s="80">
        <v>4</v>
      </c>
      <c r="F203" s="80">
        <v>22</v>
      </c>
      <c r="G203" s="80">
        <v>33</v>
      </c>
      <c r="H203" s="80">
        <v>26</v>
      </c>
      <c r="I203" s="81" t="s">
        <v>465</v>
      </c>
      <c r="J203" s="81" t="s">
        <v>436</v>
      </c>
      <c r="K203" s="80">
        <v>8</v>
      </c>
      <c r="L203" s="81" t="s">
        <v>454</v>
      </c>
      <c r="M203" s="81" t="s">
        <v>460</v>
      </c>
    </row>
    <row r="204" spans="1:13" hidden="1" x14ac:dyDescent="0.2">
      <c r="A204" s="80">
        <v>2014</v>
      </c>
      <c r="B204" s="81" t="s">
        <v>503</v>
      </c>
      <c r="C204" s="81" t="s">
        <v>573</v>
      </c>
      <c r="D204" s="82">
        <v>2</v>
      </c>
      <c r="E204" s="80">
        <v>4</v>
      </c>
      <c r="F204" s="80">
        <v>22</v>
      </c>
      <c r="G204" s="80">
        <v>34</v>
      </c>
      <c r="H204" s="80">
        <v>26</v>
      </c>
      <c r="I204" s="81" t="s">
        <v>465</v>
      </c>
      <c r="J204" s="81" t="s">
        <v>437</v>
      </c>
      <c r="K204" s="80">
        <v>6</v>
      </c>
      <c r="L204" s="81" t="s">
        <v>454</v>
      </c>
      <c r="M204" s="81" t="s">
        <v>460</v>
      </c>
    </row>
    <row r="205" spans="1:13" hidden="1" x14ac:dyDescent="0.2">
      <c r="A205" s="80">
        <v>2014</v>
      </c>
      <c r="B205" s="81" t="s">
        <v>503</v>
      </c>
      <c r="C205" s="81" t="s">
        <v>574</v>
      </c>
      <c r="D205" s="82">
        <v>3</v>
      </c>
      <c r="E205" s="80">
        <v>6</v>
      </c>
      <c r="F205" s="80">
        <v>17</v>
      </c>
      <c r="G205" s="80">
        <v>24</v>
      </c>
      <c r="H205" s="80">
        <v>20</v>
      </c>
      <c r="I205" s="81" t="s">
        <v>465</v>
      </c>
      <c r="J205" s="81" t="s">
        <v>483</v>
      </c>
      <c r="K205" s="80">
        <v>7</v>
      </c>
      <c r="L205" s="81" t="s">
        <v>454</v>
      </c>
      <c r="M205" s="81" t="s">
        <v>460</v>
      </c>
    </row>
    <row r="206" spans="1:13" hidden="1" x14ac:dyDescent="0.2">
      <c r="A206" s="80">
        <v>2014</v>
      </c>
      <c r="B206" s="81" t="s">
        <v>503</v>
      </c>
      <c r="C206" s="81" t="s">
        <v>574</v>
      </c>
      <c r="D206" s="82">
        <v>3</v>
      </c>
      <c r="E206" s="80">
        <v>6</v>
      </c>
      <c r="F206" s="80">
        <v>19</v>
      </c>
      <c r="G206" s="80">
        <v>26</v>
      </c>
      <c r="H206" s="80">
        <v>21</v>
      </c>
      <c r="I206" s="81" t="s">
        <v>465</v>
      </c>
      <c r="J206" s="81" t="s">
        <v>437</v>
      </c>
      <c r="K206" s="80">
        <v>6</v>
      </c>
      <c r="L206" s="81" t="s">
        <v>454</v>
      </c>
      <c r="M206" s="81" t="s">
        <v>460</v>
      </c>
    </row>
    <row r="207" spans="1:13" hidden="1" x14ac:dyDescent="0.2">
      <c r="A207" s="80">
        <v>2014</v>
      </c>
      <c r="B207" s="81" t="s">
        <v>503</v>
      </c>
      <c r="C207" s="81" t="s">
        <v>575</v>
      </c>
      <c r="D207" s="82">
        <v>3</v>
      </c>
      <c r="E207" s="80">
        <v>6</v>
      </c>
      <c r="F207" s="80">
        <v>17</v>
      </c>
      <c r="G207" s="80">
        <v>24</v>
      </c>
      <c r="H207" s="80">
        <v>20</v>
      </c>
      <c r="I207" s="81" t="s">
        <v>465</v>
      </c>
      <c r="J207" s="81" t="s">
        <v>483</v>
      </c>
      <c r="K207" s="80">
        <v>7</v>
      </c>
      <c r="L207" s="81" t="s">
        <v>454</v>
      </c>
      <c r="M207" s="81" t="s">
        <v>460</v>
      </c>
    </row>
    <row r="208" spans="1:13" hidden="1" x14ac:dyDescent="0.2">
      <c r="A208" s="80">
        <v>2014</v>
      </c>
      <c r="B208" s="81" t="s">
        <v>576</v>
      </c>
      <c r="C208" s="81" t="s">
        <v>577</v>
      </c>
      <c r="D208" s="82">
        <v>8</v>
      </c>
      <c r="E208" s="80">
        <v>16</v>
      </c>
      <c r="F208" s="80">
        <v>8</v>
      </c>
      <c r="G208" s="80">
        <v>15</v>
      </c>
      <c r="H208" s="80">
        <v>10</v>
      </c>
      <c r="I208" s="81" t="s">
        <v>465</v>
      </c>
      <c r="J208" s="81" t="s">
        <v>483</v>
      </c>
      <c r="K208" s="80">
        <v>7</v>
      </c>
      <c r="L208" s="81" t="s">
        <v>441</v>
      </c>
      <c r="M208" s="81" t="s">
        <v>460</v>
      </c>
    </row>
    <row r="209" spans="1:13" hidden="1" x14ac:dyDescent="0.2">
      <c r="A209" s="80">
        <v>2014</v>
      </c>
      <c r="B209" s="81" t="s">
        <v>578</v>
      </c>
      <c r="C209" s="81" t="s">
        <v>579</v>
      </c>
      <c r="D209" s="82">
        <v>3.6</v>
      </c>
      <c r="E209" s="80">
        <v>6</v>
      </c>
      <c r="F209" s="80">
        <v>16</v>
      </c>
      <c r="G209" s="80">
        <v>22</v>
      </c>
      <c r="H209" s="80">
        <v>18</v>
      </c>
      <c r="I209" s="81" t="s">
        <v>432</v>
      </c>
      <c r="J209" s="81" t="s">
        <v>580</v>
      </c>
      <c r="K209" s="80">
        <v>6</v>
      </c>
      <c r="L209" s="81" t="s">
        <v>441</v>
      </c>
      <c r="M209" s="81" t="s">
        <v>481</v>
      </c>
    </row>
    <row r="210" spans="1:13" hidden="1" x14ac:dyDescent="0.2">
      <c r="A210" s="80">
        <v>2014</v>
      </c>
      <c r="B210" s="81" t="s">
        <v>578</v>
      </c>
      <c r="C210" s="81" t="s">
        <v>581</v>
      </c>
      <c r="D210" s="82">
        <v>3.6</v>
      </c>
      <c r="E210" s="80">
        <v>6</v>
      </c>
      <c r="F210" s="80">
        <v>17</v>
      </c>
      <c r="G210" s="80">
        <v>24</v>
      </c>
      <c r="H210" s="80">
        <v>19</v>
      </c>
      <c r="I210" s="81" t="s">
        <v>432</v>
      </c>
      <c r="J210" s="81" t="s">
        <v>580</v>
      </c>
      <c r="K210" s="80">
        <v>6</v>
      </c>
      <c r="L210" s="81" t="s">
        <v>434</v>
      </c>
      <c r="M210" s="81" t="s">
        <v>582</v>
      </c>
    </row>
    <row r="211" spans="1:13" hidden="1" x14ac:dyDescent="0.2">
      <c r="A211" s="80">
        <v>2014</v>
      </c>
      <c r="B211" s="81" t="s">
        <v>578</v>
      </c>
      <c r="C211" s="81" t="s">
        <v>583</v>
      </c>
      <c r="D211" s="82">
        <v>1.4</v>
      </c>
      <c r="E211" s="80">
        <v>4</v>
      </c>
      <c r="F211" s="80">
        <v>25</v>
      </c>
      <c r="G211" s="80">
        <v>33</v>
      </c>
      <c r="H211" s="80">
        <v>28</v>
      </c>
      <c r="I211" s="81" t="s">
        <v>465</v>
      </c>
      <c r="J211" s="81" t="s">
        <v>436</v>
      </c>
      <c r="K211" s="80">
        <v>6</v>
      </c>
      <c r="L211" s="81" t="s">
        <v>434</v>
      </c>
      <c r="M211" s="81" t="s">
        <v>439</v>
      </c>
    </row>
    <row r="212" spans="1:13" hidden="1" x14ac:dyDescent="0.2">
      <c r="A212" s="80">
        <v>2014</v>
      </c>
      <c r="B212" s="81" t="s">
        <v>578</v>
      </c>
      <c r="C212" s="81" t="s">
        <v>584</v>
      </c>
      <c r="D212" s="82">
        <v>1.4</v>
      </c>
      <c r="E212" s="80">
        <v>4</v>
      </c>
      <c r="F212" s="80">
        <v>23</v>
      </c>
      <c r="G212" s="80">
        <v>30</v>
      </c>
      <c r="H212" s="80">
        <v>26</v>
      </c>
      <c r="I212" s="81" t="s">
        <v>465</v>
      </c>
      <c r="J212" s="81" t="s">
        <v>436</v>
      </c>
      <c r="K212" s="80">
        <v>6</v>
      </c>
      <c r="L212" s="81" t="s">
        <v>441</v>
      </c>
      <c r="M212" s="81" t="s">
        <v>442</v>
      </c>
    </row>
    <row r="213" spans="1:13" hidden="1" x14ac:dyDescent="0.2">
      <c r="A213" s="80">
        <v>2014</v>
      </c>
      <c r="B213" s="81" t="s">
        <v>578</v>
      </c>
      <c r="C213" s="81" t="s">
        <v>585</v>
      </c>
      <c r="D213" s="82">
        <v>2.4</v>
      </c>
      <c r="E213" s="80">
        <v>4</v>
      </c>
      <c r="F213" s="80">
        <v>25</v>
      </c>
      <c r="G213" s="80">
        <v>36</v>
      </c>
      <c r="H213" s="80">
        <v>29</v>
      </c>
      <c r="I213" s="81" t="s">
        <v>432</v>
      </c>
      <c r="J213" s="81" t="s">
        <v>436</v>
      </c>
      <c r="K213" s="80">
        <v>6</v>
      </c>
      <c r="L213" s="81" t="s">
        <v>434</v>
      </c>
      <c r="M213" s="81" t="s">
        <v>446</v>
      </c>
    </row>
    <row r="214" spans="1:13" hidden="1" x14ac:dyDescent="0.2">
      <c r="A214" s="80">
        <v>2014</v>
      </c>
      <c r="B214" s="81" t="s">
        <v>578</v>
      </c>
      <c r="C214" s="81" t="s">
        <v>585</v>
      </c>
      <c r="D214" s="82">
        <v>3.6</v>
      </c>
      <c r="E214" s="80">
        <v>6</v>
      </c>
      <c r="F214" s="80">
        <v>18</v>
      </c>
      <c r="G214" s="80">
        <v>28</v>
      </c>
      <c r="H214" s="80">
        <v>21</v>
      </c>
      <c r="I214" s="81" t="s">
        <v>432</v>
      </c>
      <c r="J214" s="81" t="s">
        <v>436</v>
      </c>
      <c r="K214" s="80">
        <v>6</v>
      </c>
      <c r="L214" s="81" t="s">
        <v>434</v>
      </c>
      <c r="M214" s="81" t="s">
        <v>446</v>
      </c>
    </row>
    <row r="215" spans="1:13" hidden="1" x14ac:dyDescent="0.2">
      <c r="A215" s="80">
        <v>2014</v>
      </c>
      <c r="B215" s="81" t="s">
        <v>578</v>
      </c>
      <c r="C215" s="81" t="s">
        <v>585</v>
      </c>
      <c r="D215" s="82">
        <v>3.6</v>
      </c>
      <c r="E215" s="80">
        <v>6</v>
      </c>
      <c r="F215" s="80">
        <v>18</v>
      </c>
      <c r="G215" s="80">
        <v>28</v>
      </c>
      <c r="H215" s="80">
        <v>21</v>
      </c>
      <c r="I215" s="81" t="s">
        <v>432</v>
      </c>
      <c r="J215" s="81" t="s">
        <v>436</v>
      </c>
      <c r="K215" s="80">
        <v>6</v>
      </c>
      <c r="L215" s="81" t="s">
        <v>434</v>
      </c>
      <c r="M215" s="81" t="s">
        <v>446</v>
      </c>
    </row>
    <row r="216" spans="1:13" hidden="1" x14ac:dyDescent="0.2">
      <c r="A216" s="80">
        <v>2014</v>
      </c>
      <c r="B216" s="81" t="s">
        <v>578</v>
      </c>
      <c r="C216" s="81" t="s">
        <v>586</v>
      </c>
      <c r="D216" s="82">
        <v>3.6</v>
      </c>
      <c r="E216" s="80">
        <v>6</v>
      </c>
      <c r="F216" s="80">
        <v>17</v>
      </c>
      <c r="G216" s="80">
        <v>26</v>
      </c>
      <c r="H216" s="80">
        <v>20</v>
      </c>
      <c r="I216" s="81" t="s">
        <v>432</v>
      </c>
      <c r="J216" s="81" t="s">
        <v>436</v>
      </c>
      <c r="K216" s="80">
        <v>6</v>
      </c>
      <c r="L216" s="81" t="s">
        <v>441</v>
      </c>
      <c r="M216" s="81" t="s">
        <v>446</v>
      </c>
    </row>
    <row r="217" spans="1:13" hidden="1" x14ac:dyDescent="0.2">
      <c r="A217" s="80">
        <v>2014</v>
      </c>
      <c r="B217" s="81" t="s">
        <v>578</v>
      </c>
      <c r="C217" s="81" t="s">
        <v>587</v>
      </c>
      <c r="D217" s="82">
        <v>2</v>
      </c>
      <c r="E217" s="80">
        <v>4</v>
      </c>
      <c r="F217" s="80">
        <v>21</v>
      </c>
      <c r="G217" s="80">
        <v>30</v>
      </c>
      <c r="H217" s="80">
        <v>24</v>
      </c>
      <c r="I217" s="81" t="s">
        <v>465</v>
      </c>
      <c r="J217" s="81" t="s">
        <v>436</v>
      </c>
      <c r="K217" s="80">
        <v>6</v>
      </c>
      <c r="L217" s="81" t="s">
        <v>434</v>
      </c>
      <c r="M217" s="81" t="s">
        <v>446</v>
      </c>
    </row>
    <row r="218" spans="1:13" hidden="1" x14ac:dyDescent="0.2">
      <c r="A218" s="80">
        <v>2014</v>
      </c>
      <c r="B218" s="81" t="s">
        <v>578</v>
      </c>
      <c r="C218" s="81" t="s">
        <v>587</v>
      </c>
      <c r="D218" s="82">
        <v>2</v>
      </c>
      <c r="E218" s="80">
        <v>4</v>
      </c>
      <c r="F218" s="80">
        <v>20</v>
      </c>
      <c r="G218" s="80">
        <v>31</v>
      </c>
      <c r="H218" s="80">
        <v>24</v>
      </c>
      <c r="I218" s="81" t="s">
        <v>465</v>
      </c>
      <c r="J218" s="81" t="s">
        <v>437</v>
      </c>
      <c r="K218" s="80">
        <v>6</v>
      </c>
      <c r="L218" s="81" t="s">
        <v>434</v>
      </c>
      <c r="M218" s="81" t="s">
        <v>446</v>
      </c>
    </row>
    <row r="219" spans="1:13" hidden="1" x14ac:dyDescent="0.2">
      <c r="A219" s="80">
        <v>2014</v>
      </c>
      <c r="B219" s="81" t="s">
        <v>578</v>
      </c>
      <c r="C219" s="81" t="s">
        <v>587</v>
      </c>
      <c r="D219" s="82">
        <v>2.4</v>
      </c>
      <c r="E219" s="80">
        <v>4</v>
      </c>
      <c r="F219" s="80">
        <v>25</v>
      </c>
      <c r="G219" s="80">
        <v>36</v>
      </c>
      <c r="H219" s="80">
        <v>29</v>
      </c>
      <c r="I219" s="81" t="s">
        <v>432</v>
      </c>
      <c r="J219" s="81" t="s">
        <v>436</v>
      </c>
      <c r="K219" s="80">
        <v>6</v>
      </c>
      <c r="L219" s="81" t="s">
        <v>434</v>
      </c>
      <c r="M219" s="81" t="s">
        <v>446</v>
      </c>
    </row>
    <row r="220" spans="1:13" hidden="1" x14ac:dyDescent="0.2">
      <c r="A220" s="80">
        <v>2014</v>
      </c>
      <c r="B220" s="81" t="s">
        <v>578</v>
      </c>
      <c r="C220" s="81" t="s">
        <v>587</v>
      </c>
      <c r="D220" s="82">
        <v>2.4</v>
      </c>
      <c r="E220" s="80">
        <v>4</v>
      </c>
      <c r="F220" s="80">
        <v>19</v>
      </c>
      <c r="G220" s="80">
        <v>31</v>
      </c>
      <c r="H220" s="80">
        <v>23</v>
      </c>
      <c r="I220" s="81" t="s">
        <v>432</v>
      </c>
      <c r="J220" s="81" t="s">
        <v>436</v>
      </c>
      <c r="K220" s="80">
        <v>6</v>
      </c>
      <c r="L220" s="81" t="s">
        <v>434</v>
      </c>
      <c r="M220" s="81" t="s">
        <v>446</v>
      </c>
    </row>
    <row r="221" spans="1:13" hidden="1" x14ac:dyDescent="0.2">
      <c r="A221" s="80">
        <v>2014</v>
      </c>
      <c r="B221" s="81" t="s">
        <v>578</v>
      </c>
      <c r="C221" s="81" t="s">
        <v>588</v>
      </c>
      <c r="D221" s="82">
        <v>2</v>
      </c>
      <c r="E221" s="80">
        <v>4</v>
      </c>
      <c r="F221" s="80">
        <v>19</v>
      </c>
      <c r="G221" s="80">
        <v>27</v>
      </c>
      <c r="H221" s="80">
        <v>22</v>
      </c>
      <c r="I221" s="81" t="s">
        <v>465</v>
      </c>
      <c r="J221" s="81" t="s">
        <v>436</v>
      </c>
      <c r="K221" s="80">
        <v>6</v>
      </c>
      <c r="L221" s="81" t="s">
        <v>441</v>
      </c>
      <c r="M221" s="81" t="s">
        <v>446</v>
      </c>
    </row>
    <row r="222" spans="1:13" hidden="1" x14ac:dyDescent="0.2">
      <c r="A222" s="80">
        <v>2014</v>
      </c>
      <c r="B222" s="81" t="s">
        <v>578</v>
      </c>
      <c r="C222" s="81" t="s">
        <v>589</v>
      </c>
      <c r="D222" s="82">
        <v>2</v>
      </c>
      <c r="E222" s="80">
        <v>4</v>
      </c>
      <c r="F222" s="80">
        <v>21</v>
      </c>
      <c r="G222" s="80">
        <v>30</v>
      </c>
      <c r="H222" s="80">
        <v>24</v>
      </c>
      <c r="I222" s="81" t="s">
        <v>465</v>
      </c>
      <c r="J222" s="81" t="s">
        <v>436</v>
      </c>
      <c r="K222" s="80">
        <v>6</v>
      </c>
      <c r="L222" s="81" t="s">
        <v>434</v>
      </c>
      <c r="M222" s="81" t="s">
        <v>435</v>
      </c>
    </row>
    <row r="223" spans="1:13" hidden="1" x14ac:dyDescent="0.2">
      <c r="A223" s="80">
        <v>2014</v>
      </c>
      <c r="B223" s="81" t="s">
        <v>578</v>
      </c>
      <c r="C223" s="81" t="s">
        <v>589</v>
      </c>
      <c r="D223" s="82">
        <v>2</v>
      </c>
      <c r="E223" s="80">
        <v>4</v>
      </c>
      <c r="F223" s="80">
        <v>20</v>
      </c>
      <c r="G223" s="80">
        <v>31</v>
      </c>
      <c r="H223" s="80">
        <v>24</v>
      </c>
      <c r="I223" s="81" t="s">
        <v>465</v>
      </c>
      <c r="J223" s="81" t="s">
        <v>437</v>
      </c>
      <c r="K223" s="80">
        <v>6</v>
      </c>
      <c r="L223" s="81" t="s">
        <v>434</v>
      </c>
      <c r="M223" s="81" t="s">
        <v>435</v>
      </c>
    </row>
    <row r="224" spans="1:13" hidden="1" x14ac:dyDescent="0.2">
      <c r="A224" s="80">
        <v>2014</v>
      </c>
      <c r="B224" s="81" t="s">
        <v>578</v>
      </c>
      <c r="C224" s="81" t="s">
        <v>589</v>
      </c>
      <c r="D224" s="82">
        <v>2.4</v>
      </c>
      <c r="E224" s="80">
        <v>4</v>
      </c>
      <c r="F224" s="80">
        <v>21</v>
      </c>
      <c r="G224" s="80">
        <v>32</v>
      </c>
      <c r="H224" s="80">
        <v>25</v>
      </c>
      <c r="I224" s="81" t="s">
        <v>432</v>
      </c>
      <c r="J224" s="81" t="s">
        <v>436</v>
      </c>
      <c r="K224" s="80">
        <v>6</v>
      </c>
      <c r="L224" s="81" t="s">
        <v>434</v>
      </c>
      <c r="M224" s="81" t="s">
        <v>435</v>
      </c>
    </row>
    <row r="225" spans="1:13" hidden="1" x14ac:dyDescent="0.2">
      <c r="A225" s="80">
        <v>2014</v>
      </c>
      <c r="B225" s="81" t="s">
        <v>590</v>
      </c>
      <c r="C225" s="81" t="s">
        <v>591</v>
      </c>
      <c r="D225" s="82">
        <v>2</v>
      </c>
      <c r="E225" s="80">
        <v>4</v>
      </c>
      <c r="F225" s="80">
        <v>21</v>
      </c>
      <c r="G225" s="80">
        <v>31</v>
      </c>
      <c r="H225" s="80">
        <v>24</v>
      </c>
      <c r="I225" s="81" t="s">
        <v>465</v>
      </c>
      <c r="J225" s="81" t="s">
        <v>436</v>
      </c>
      <c r="K225" s="80">
        <v>6</v>
      </c>
      <c r="L225" s="81" t="s">
        <v>454</v>
      </c>
      <c r="M225" s="81" t="s">
        <v>435</v>
      </c>
    </row>
    <row r="226" spans="1:13" hidden="1" x14ac:dyDescent="0.2">
      <c r="A226" s="80">
        <v>2014</v>
      </c>
      <c r="B226" s="81" t="s">
        <v>590</v>
      </c>
      <c r="C226" s="81" t="s">
        <v>591</v>
      </c>
      <c r="D226" s="82">
        <v>2</v>
      </c>
      <c r="E226" s="80">
        <v>4</v>
      </c>
      <c r="F226" s="80">
        <v>19</v>
      </c>
      <c r="G226" s="80">
        <v>30</v>
      </c>
      <c r="H226" s="80">
        <v>23</v>
      </c>
      <c r="I226" s="81" t="s">
        <v>465</v>
      </c>
      <c r="J226" s="81" t="s">
        <v>437</v>
      </c>
      <c r="K226" s="80">
        <v>6</v>
      </c>
      <c r="L226" s="81" t="s">
        <v>454</v>
      </c>
      <c r="M226" s="81" t="s">
        <v>435</v>
      </c>
    </row>
    <row r="227" spans="1:13" hidden="1" x14ac:dyDescent="0.2">
      <c r="A227" s="80">
        <v>2014</v>
      </c>
      <c r="B227" s="81" t="s">
        <v>590</v>
      </c>
      <c r="C227" s="81" t="s">
        <v>591</v>
      </c>
      <c r="D227" s="82">
        <v>2.5</v>
      </c>
      <c r="E227" s="80">
        <v>4</v>
      </c>
      <c r="F227" s="80">
        <v>22</v>
      </c>
      <c r="G227" s="80">
        <v>33</v>
      </c>
      <c r="H227" s="80">
        <v>26</v>
      </c>
      <c r="I227" s="81" t="s">
        <v>432</v>
      </c>
      <c r="J227" s="81" t="s">
        <v>436</v>
      </c>
      <c r="K227" s="80">
        <v>6</v>
      </c>
      <c r="L227" s="81" t="s">
        <v>454</v>
      </c>
      <c r="M227" s="81" t="s">
        <v>435</v>
      </c>
    </row>
    <row r="228" spans="1:13" hidden="1" x14ac:dyDescent="0.2">
      <c r="A228" s="80">
        <v>2014</v>
      </c>
      <c r="B228" s="81" t="s">
        <v>590</v>
      </c>
      <c r="C228" s="81" t="s">
        <v>591</v>
      </c>
      <c r="D228" s="82">
        <v>3.6</v>
      </c>
      <c r="E228" s="80">
        <v>6</v>
      </c>
      <c r="F228" s="80">
        <v>18</v>
      </c>
      <c r="G228" s="80">
        <v>28</v>
      </c>
      <c r="H228" s="80">
        <v>22</v>
      </c>
      <c r="I228" s="81" t="s">
        <v>432</v>
      </c>
      <c r="J228" s="81" t="s">
        <v>436</v>
      </c>
      <c r="K228" s="80">
        <v>6</v>
      </c>
      <c r="L228" s="81" t="s">
        <v>454</v>
      </c>
      <c r="M228" s="81" t="s">
        <v>435</v>
      </c>
    </row>
    <row r="229" spans="1:13" hidden="1" x14ac:dyDescent="0.2">
      <c r="A229" s="80">
        <v>2014</v>
      </c>
      <c r="B229" s="81" t="s">
        <v>590</v>
      </c>
      <c r="C229" s="81" t="s">
        <v>592</v>
      </c>
      <c r="D229" s="82">
        <v>2</v>
      </c>
      <c r="E229" s="80">
        <v>4</v>
      </c>
      <c r="F229" s="80">
        <v>20</v>
      </c>
      <c r="G229" s="80">
        <v>29</v>
      </c>
      <c r="H229" s="80">
        <v>23</v>
      </c>
      <c r="I229" s="81" t="s">
        <v>465</v>
      </c>
      <c r="J229" s="81" t="s">
        <v>436</v>
      </c>
      <c r="K229" s="80">
        <v>6</v>
      </c>
      <c r="L229" s="81" t="s">
        <v>441</v>
      </c>
      <c r="M229" s="81" t="s">
        <v>435</v>
      </c>
    </row>
    <row r="230" spans="1:13" hidden="1" x14ac:dyDescent="0.2">
      <c r="A230" s="80">
        <v>2014</v>
      </c>
      <c r="B230" s="81" t="s">
        <v>590</v>
      </c>
      <c r="C230" s="81" t="s">
        <v>592</v>
      </c>
      <c r="D230" s="82">
        <v>3.6</v>
      </c>
      <c r="E230" s="80">
        <v>6</v>
      </c>
      <c r="F230" s="80">
        <v>18</v>
      </c>
      <c r="G230" s="80">
        <v>26</v>
      </c>
      <c r="H230" s="80">
        <v>21</v>
      </c>
      <c r="I230" s="81" t="s">
        <v>432</v>
      </c>
      <c r="J230" s="81" t="s">
        <v>436</v>
      </c>
      <c r="K230" s="80">
        <v>6</v>
      </c>
      <c r="L230" s="81" t="s">
        <v>441</v>
      </c>
      <c r="M230" s="81" t="s">
        <v>435</v>
      </c>
    </row>
    <row r="231" spans="1:13" hidden="1" x14ac:dyDescent="0.2">
      <c r="A231" s="80">
        <v>2014</v>
      </c>
      <c r="B231" s="81" t="s">
        <v>590</v>
      </c>
      <c r="C231" s="81" t="s">
        <v>593</v>
      </c>
      <c r="D231" s="82">
        <v>3.6</v>
      </c>
      <c r="E231" s="80">
        <v>6</v>
      </c>
      <c r="F231" s="80">
        <v>18</v>
      </c>
      <c r="G231" s="80">
        <v>27</v>
      </c>
      <c r="H231" s="80">
        <v>21</v>
      </c>
      <c r="I231" s="81" t="s">
        <v>432</v>
      </c>
      <c r="J231" s="81" t="s">
        <v>436</v>
      </c>
      <c r="K231" s="80">
        <v>6</v>
      </c>
      <c r="L231" s="81" t="s">
        <v>454</v>
      </c>
      <c r="M231" s="81" t="s">
        <v>446</v>
      </c>
    </row>
    <row r="232" spans="1:13" hidden="1" x14ac:dyDescent="0.2">
      <c r="A232" s="80">
        <v>2014</v>
      </c>
      <c r="B232" s="81" t="s">
        <v>590</v>
      </c>
      <c r="C232" s="81" t="s">
        <v>593</v>
      </c>
      <c r="D232" s="82">
        <v>6.2</v>
      </c>
      <c r="E232" s="80">
        <v>8</v>
      </c>
      <c r="F232" s="80">
        <v>12</v>
      </c>
      <c r="G232" s="80">
        <v>18</v>
      </c>
      <c r="H232" s="80">
        <v>14</v>
      </c>
      <c r="I232" s="81" t="s">
        <v>472</v>
      </c>
      <c r="J232" s="81" t="s">
        <v>436</v>
      </c>
      <c r="K232" s="80">
        <v>6</v>
      </c>
      <c r="L232" s="81" t="s">
        <v>454</v>
      </c>
      <c r="M232" s="81" t="s">
        <v>446</v>
      </c>
    </row>
    <row r="233" spans="1:13" hidden="1" x14ac:dyDescent="0.2">
      <c r="A233" s="80">
        <v>2014</v>
      </c>
      <c r="B233" s="81" t="s">
        <v>590</v>
      </c>
      <c r="C233" s="81" t="s">
        <v>593</v>
      </c>
      <c r="D233" s="82">
        <v>6.2</v>
      </c>
      <c r="E233" s="80">
        <v>8</v>
      </c>
      <c r="F233" s="80">
        <v>14</v>
      </c>
      <c r="G233" s="80">
        <v>19</v>
      </c>
      <c r="H233" s="80">
        <v>16</v>
      </c>
      <c r="I233" s="81" t="s">
        <v>472</v>
      </c>
      <c r="J233" s="81" t="s">
        <v>437</v>
      </c>
      <c r="K233" s="80">
        <v>6</v>
      </c>
      <c r="L233" s="81" t="s">
        <v>454</v>
      </c>
      <c r="M233" s="81" t="s">
        <v>446</v>
      </c>
    </row>
    <row r="234" spans="1:13" hidden="1" x14ac:dyDescent="0.2">
      <c r="A234" s="80">
        <v>2014</v>
      </c>
      <c r="B234" s="81" t="s">
        <v>590</v>
      </c>
      <c r="C234" s="81" t="s">
        <v>594</v>
      </c>
      <c r="D234" s="82">
        <v>3.6</v>
      </c>
      <c r="E234" s="80">
        <v>6</v>
      </c>
      <c r="F234" s="80">
        <v>18</v>
      </c>
      <c r="G234" s="80">
        <v>26</v>
      </c>
      <c r="H234" s="80">
        <v>21</v>
      </c>
      <c r="I234" s="81" t="s">
        <v>432</v>
      </c>
      <c r="J234" s="81" t="s">
        <v>436</v>
      </c>
      <c r="K234" s="80">
        <v>6</v>
      </c>
      <c r="L234" s="81" t="s">
        <v>441</v>
      </c>
      <c r="M234" s="81" t="s">
        <v>446</v>
      </c>
    </row>
    <row r="235" spans="1:13" hidden="1" x14ac:dyDescent="0.2">
      <c r="A235" s="80">
        <v>2014</v>
      </c>
      <c r="B235" s="81" t="s">
        <v>590</v>
      </c>
      <c r="C235" s="81" t="s">
        <v>595</v>
      </c>
      <c r="D235" s="82">
        <v>2</v>
      </c>
      <c r="E235" s="80">
        <v>4</v>
      </c>
      <c r="F235" s="80">
        <v>20</v>
      </c>
      <c r="G235" s="80">
        <v>30</v>
      </c>
      <c r="H235" s="80">
        <v>23</v>
      </c>
      <c r="I235" s="81" t="s">
        <v>465</v>
      </c>
      <c r="J235" s="81" t="s">
        <v>436</v>
      </c>
      <c r="K235" s="80">
        <v>6</v>
      </c>
      <c r="L235" s="81" t="s">
        <v>454</v>
      </c>
      <c r="M235" s="81" t="s">
        <v>446</v>
      </c>
    </row>
    <row r="236" spans="1:13" hidden="1" x14ac:dyDescent="0.2">
      <c r="A236" s="80">
        <v>2014</v>
      </c>
      <c r="B236" s="81" t="s">
        <v>590</v>
      </c>
      <c r="C236" s="81" t="s">
        <v>595</v>
      </c>
      <c r="D236" s="82">
        <v>3.6</v>
      </c>
      <c r="E236" s="80">
        <v>6</v>
      </c>
      <c r="F236" s="80">
        <v>18</v>
      </c>
      <c r="G236" s="80">
        <v>29</v>
      </c>
      <c r="H236" s="80">
        <v>22</v>
      </c>
      <c r="I236" s="81" t="s">
        <v>432</v>
      </c>
      <c r="J236" s="81" t="s">
        <v>436</v>
      </c>
      <c r="K236" s="80">
        <v>8</v>
      </c>
      <c r="L236" s="81" t="s">
        <v>454</v>
      </c>
      <c r="M236" s="81" t="s">
        <v>446</v>
      </c>
    </row>
    <row r="237" spans="1:13" hidden="1" x14ac:dyDescent="0.2">
      <c r="A237" s="80">
        <v>2014</v>
      </c>
      <c r="B237" s="81" t="s">
        <v>590</v>
      </c>
      <c r="C237" s="81" t="s">
        <v>595</v>
      </c>
      <c r="D237" s="82">
        <v>3.6</v>
      </c>
      <c r="E237" s="80">
        <v>6</v>
      </c>
      <c r="F237" s="80">
        <v>16</v>
      </c>
      <c r="G237" s="80">
        <v>24</v>
      </c>
      <c r="H237" s="80">
        <v>18</v>
      </c>
      <c r="I237" s="81" t="s">
        <v>465</v>
      </c>
      <c r="J237" s="81" t="s">
        <v>436</v>
      </c>
      <c r="K237" s="80">
        <v>8</v>
      </c>
      <c r="L237" s="81" t="s">
        <v>454</v>
      </c>
      <c r="M237" s="81" t="s">
        <v>446</v>
      </c>
    </row>
    <row r="238" spans="1:13" hidden="1" x14ac:dyDescent="0.2">
      <c r="A238" s="80">
        <v>2014</v>
      </c>
      <c r="B238" s="81" t="s">
        <v>590</v>
      </c>
      <c r="C238" s="81" t="s">
        <v>596</v>
      </c>
      <c r="D238" s="82">
        <v>2</v>
      </c>
      <c r="E238" s="80">
        <v>4</v>
      </c>
      <c r="F238" s="80">
        <v>19</v>
      </c>
      <c r="G238" s="80">
        <v>28</v>
      </c>
      <c r="H238" s="80">
        <v>22</v>
      </c>
      <c r="I238" s="81" t="s">
        <v>465</v>
      </c>
      <c r="J238" s="81" t="s">
        <v>436</v>
      </c>
      <c r="K238" s="80">
        <v>6</v>
      </c>
      <c r="L238" s="81" t="s">
        <v>441</v>
      </c>
      <c r="M238" s="81" t="s">
        <v>446</v>
      </c>
    </row>
    <row r="239" spans="1:13" hidden="1" x14ac:dyDescent="0.2">
      <c r="A239" s="80">
        <v>2014</v>
      </c>
      <c r="B239" s="81" t="s">
        <v>590</v>
      </c>
      <c r="C239" s="81" t="s">
        <v>596</v>
      </c>
      <c r="D239" s="82">
        <v>3.6</v>
      </c>
      <c r="E239" s="80">
        <v>6</v>
      </c>
      <c r="F239" s="80">
        <v>18</v>
      </c>
      <c r="G239" s="80">
        <v>26</v>
      </c>
      <c r="H239" s="80">
        <v>21</v>
      </c>
      <c r="I239" s="81" t="s">
        <v>432</v>
      </c>
      <c r="J239" s="81" t="s">
        <v>436</v>
      </c>
      <c r="K239" s="80">
        <v>6</v>
      </c>
      <c r="L239" s="81" t="s">
        <v>441</v>
      </c>
      <c r="M239" s="81" t="s">
        <v>446</v>
      </c>
    </row>
    <row r="240" spans="1:13" hidden="1" x14ac:dyDescent="0.2">
      <c r="A240" s="80">
        <v>2014</v>
      </c>
      <c r="B240" s="81" t="s">
        <v>590</v>
      </c>
      <c r="C240" s="81" t="s">
        <v>597</v>
      </c>
      <c r="D240" s="82">
        <v>6.2</v>
      </c>
      <c r="E240" s="80">
        <v>8</v>
      </c>
      <c r="F240" s="80">
        <v>12</v>
      </c>
      <c r="G240" s="80">
        <v>18</v>
      </c>
      <c r="H240" s="80">
        <v>14</v>
      </c>
      <c r="I240" s="81" t="s">
        <v>472</v>
      </c>
      <c r="J240" s="81" t="s">
        <v>436</v>
      </c>
      <c r="K240" s="80">
        <v>6</v>
      </c>
      <c r="L240" s="81" t="s">
        <v>454</v>
      </c>
      <c r="M240" s="81" t="s">
        <v>446</v>
      </c>
    </row>
    <row r="241" spans="1:13" hidden="1" x14ac:dyDescent="0.2">
      <c r="A241" s="80">
        <v>2014</v>
      </c>
      <c r="B241" s="81" t="s">
        <v>590</v>
      </c>
      <c r="C241" s="81" t="s">
        <v>597</v>
      </c>
      <c r="D241" s="82">
        <v>6.2</v>
      </c>
      <c r="E241" s="80">
        <v>8</v>
      </c>
      <c r="F241" s="80">
        <v>14</v>
      </c>
      <c r="G241" s="80">
        <v>19</v>
      </c>
      <c r="H241" s="80">
        <v>16</v>
      </c>
      <c r="I241" s="81" t="s">
        <v>472</v>
      </c>
      <c r="J241" s="81" t="s">
        <v>437</v>
      </c>
      <c r="K241" s="80">
        <v>6</v>
      </c>
      <c r="L241" s="81" t="s">
        <v>454</v>
      </c>
      <c r="M241" s="81" t="s">
        <v>446</v>
      </c>
    </row>
    <row r="242" spans="1:13" hidden="1" x14ac:dyDescent="0.2">
      <c r="A242" s="80">
        <v>2014</v>
      </c>
      <c r="B242" s="81" t="s">
        <v>590</v>
      </c>
      <c r="C242" s="81" t="s">
        <v>598</v>
      </c>
      <c r="D242" s="82">
        <v>3</v>
      </c>
      <c r="E242" s="80">
        <v>6</v>
      </c>
      <c r="F242" s="80">
        <v>18</v>
      </c>
      <c r="G242" s="80">
        <v>26</v>
      </c>
      <c r="H242" s="80">
        <v>21</v>
      </c>
      <c r="I242" s="81" t="s">
        <v>432</v>
      </c>
      <c r="J242" s="81" t="s">
        <v>436</v>
      </c>
      <c r="K242" s="80">
        <v>6</v>
      </c>
      <c r="L242" s="81" t="s">
        <v>454</v>
      </c>
      <c r="M242" s="81" t="s">
        <v>451</v>
      </c>
    </row>
    <row r="243" spans="1:13" hidden="1" x14ac:dyDescent="0.2">
      <c r="A243" s="80">
        <v>2014</v>
      </c>
      <c r="B243" s="81" t="s">
        <v>590</v>
      </c>
      <c r="C243" s="81" t="s">
        <v>598</v>
      </c>
      <c r="D243" s="82">
        <v>3.6</v>
      </c>
      <c r="E243" s="80">
        <v>6</v>
      </c>
      <c r="F243" s="80">
        <v>18</v>
      </c>
      <c r="G243" s="80">
        <v>26</v>
      </c>
      <c r="H243" s="80">
        <v>21</v>
      </c>
      <c r="I243" s="81" t="s">
        <v>432</v>
      </c>
      <c r="J243" s="81" t="s">
        <v>436</v>
      </c>
      <c r="K243" s="80">
        <v>6</v>
      </c>
      <c r="L243" s="81" t="s">
        <v>454</v>
      </c>
      <c r="M243" s="81" t="s">
        <v>451</v>
      </c>
    </row>
    <row r="244" spans="1:13" hidden="1" x14ac:dyDescent="0.2">
      <c r="A244" s="80">
        <v>2014</v>
      </c>
      <c r="B244" s="81" t="s">
        <v>590</v>
      </c>
      <c r="C244" s="81" t="s">
        <v>598</v>
      </c>
      <c r="D244" s="82">
        <v>6.2</v>
      </c>
      <c r="E244" s="80">
        <v>8</v>
      </c>
      <c r="F244" s="80">
        <v>12</v>
      </c>
      <c r="G244" s="80">
        <v>18</v>
      </c>
      <c r="H244" s="80">
        <v>14</v>
      </c>
      <c r="I244" s="81" t="s">
        <v>472</v>
      </c>
      <c r="J244" s="81" t="s">
        <v>436</v>
      </c>
      <c r="K244" s="80">
        <v>6</v>
      </c>
      <c r="L244" s="81" t="s">
        <v>454</v>
      </c>
      <c r="M244" s="81" t="s">
        <v>451</v>
      </c>
    </row>
    <row r="245" spans="1:13" hidden="1" x14ac:dyDescent="0.2">
      <c r="A245" s="80">
        <v>2014</v>
      </c>
      <c r="B245" s="81" t="s">
        <v>590</v>
      </c>
      <c r="C245" s="81" t="s">
        <v>598</v>
      </c>
      <c r="D245" s="82">
        <v>6.2</v>
      </c>
      <c r="E245" s="80">
        <v>8</v>
      </c>
      <c r="F245" s="80">
        <v>14</v>
      </c>
      <c r="G245" s="80">
        <v>19</v>
      </c>
      <c r="H245" s="80">
        <v>16</v>
      </c>
      <c r="I245" s="81" t="s">
        <v>472</v>
      </c>
      <c r="J245" s="81" t="s">
        <v>437</v>
      </c>
      <c r="K245" s="80">
        <v>6</v>
      </c>
      <c r="L245" s="81" t="s">
        <v>454</v>
      </c>
      <c r="M245" s="81" t="s">
        <v>451</v>
      </c>
    </row>
    <row r="246" spans="1:13" hidden="1" x14ac:dyDescent="0.2">
      <c r="A246" s="80">
        <v>2014</v>
      </c>
      <c r="B246" s="81" t="s">
        <v>590</v>
      </c>
      <c r="C246" s="81" t="s">
        <v>599</v>
      </c>
      <c r="D246" s="82">
        <v>3</v>
      </c>
      <c r="E246" s="80">
        <v>6</v>
      </c>
      <c r="F246" s="80">
        <v>18</v>
      </c>
      <c r="G246" s="80">
        <v>26</v>
      </c>
      <c r="H246" s="80">
        <v>21</v>
      </c>
      <c r="I246" s="81" t="s">
        <v>432</v>
      </c>
      <c r="J246" s="81" t="s">
        <v>436</v>
      </c>
      <c r="K246" s="80">
        <v>6</v>
      </c>
      <c r="L246" s="81" t="s">
        <v>441</v>
      </c>
      <c r="M246" s="81" t="s">
        <v>451</v>
      </c>
    </row>
    <row r="247" spans="1:13" hidden="1" x14ac:dyDescent="0.2">
      <c r="A247" s="80">
        <v>2014</v>
      </c>
      <c r="B247" s="81" t="s">
        <v>590</v>
      </c>
      <c r="C247" s="81" t="s">
        <v>599</v>
      </c>
      <c r="D247" s="82">
        <v>3.6</v>
      </c>
      <c r="E247" s="80">
        <v>6</v>
      </c>
      <c r="F247" s="80">
        <v>18</v>
      </c>
      <c r="G247" s="80">
        <v>26</v>
      </c>
      <c r="H247" s="80">
        <v>21</v>
      </c>
      <c r="I247" s="81" t="s">
        <v>432</v>
      </c>
      <c r="J247" s="81" t="s">
        <v>436</v>
      </c>
      <c r="K247" s="80">
        <v>6</v>
      </c>
      <c r="L247" s="81" t="s">
        <v>441</v>
      </c>
      <c r="M247" s="81" t="s">
        <v>451</v>
      </c>
    </row>
    <row r="248" spans="1:13" hidden="1" x14ac:dyDescent="0.2">
      <c r="A248" s="80">
        <v>2014</v>
      </c>
      <c r="B248" s="81" t="s">
        <v>590</v>
      </c>
      <c r="C248" s="81" t="s">
        <v>600</v>
      </c>
      <c r="D248" s="82">
        <v>6.2</v>
      </c>
      <c r="E248" s="80">
        <v>8</v>
      </c>
      <c r="F248" s="80">
        <v>14</v>
      </c>
      <c r="G248" s="80">
        <v>18</v>
      </c>
      <c r="H248" s="80">
        <v>16</v>
      </c>
      <c r="I248" s="81" t="s">
        <v>432</v>
      </c>
      <c r="J248" s="81" t="s">
        <v>580</v>
      </c>
      <c r="K248" s="80">
        <v>6</v>
      </c>
      <c r="L248" s="81" t="s">
        <v>454</v>
      </c>
      <c r="M248" s="81" t="s">
        <v>582</v>
      </c>
    </row>
    <row r="249" spans="1:13" hidden="1" x14ac:dyDescent="0.2">
      <c r="A249" s="80">
        <v>2014</v>
      </c>
      <c r="B249" s="81" t="s">
        <v>590</v>
      </c>
      <c r="C249" s="81" t="s">
        <v>601</v>
      </c>
      <c r="D249" s="82">
        <v>6.2</v>
      </c>
      <c r="E249" s="80">
        <v>8</v>
      </c>
      <c r="F249" s="80">
        <v>13</v>
      </c>
      <c r="G249" s="80">
        <v>18</v>
      </c>
      <c r="H249" s="80">
        <v>15</v>
      </c>
      <c r="I249" s="81" t="s">
        <v>432</v>
      </c>
      <c r="J249" s="81" t="s">
        <v>580</v>
      </c>
      <c r="K249" s="80">
        <v>6</v>
      </c>
      <c r="L249" s="81" t="s">
        <v>441</v>
      </c>
      <c r="M249" s="81" t="s">
        <v>481</v>
      </c>
    </row>
    <row r="250" spans="1:13" hidden="1" x14ac:dyDescent="0.2">
      <c r="A250" s="80">
        <v>2014</v>
      </c>
      <c r="B250" s="81" t="s">
        <v>590</v>
      </c>
      <c r="C250" s="81" t="s">
        <v>602</v>
      </c>
      <c r="D250" s="82">
        <v>6.2</v>
      </c>
      <c r="E250" s="80">
        <v>8</v>
      </c>
      <c r="F250" s="80">
        <v>14</v>
      </c>
      <c r="G250" s="80">
        <v>18</v>
      </c>
      <c r="H250" s="80">
        <v>16</v>
      </c>
      <c r="I250" s="81" t="s">
        <v>432</v>
      </c>
      <c r="J250" s="81" t="s">
        <v>580</v>
      </c>
      <c r="K250" s="80">
        <v>6</v>
      </c>
      <c r="L250" s="81" t="s">
        <v>454</v>
      </c>
      <c r="M250" s="81" t="s">
        <v>582</v>
      </c>
    </row>
    <row r="251" spans="1:13" hidden="1" x14ac:dyDescent="0.2">
      <c r="A251" s="80">
        <v>2014</v>
      </c>
      <c r="B251" s="81" t="s">
        <v>590</v>
      </c>
      <c r="C251" s="81" t="s">
        <v>603</v>
      </c>
      <c r="D251" s="82">
        <v>6.2</v>
      </c>
      <c r="E251" s="80">
        <v>8</v>
      </c>
      <c r="F251" s="80">
        <v>13</v>
      </c>
      <c r="G251" s="80">
        <v>18</v>
      </c>
      <c r="H251" s="80">
        <v>14</v>
      </c>
      <c r="I251" s="81" t="s">
        <v>432</v>
      </c>
      <c r="J251" s="81" t="s">
        <v>580</v>
      </c>
      <c r="K251" s="80">
        <v>6</v>
      </c>
      <c r="L251" s="81" t="s">
        <v>441</v>
      </c>
      <c r="M251" s="81" t="s">
        <v>481</v>
      </c>
    </row>
    <row r="252" spans="1:13" hidden="1" x14ac:dyDescent="0.2">
      <c r="A252" s="80">
        <v>2014</v>
      </c>
      <c r="B252" s="81" t="s">
        <v>590</v>
      </c>
      <c r="C252" s="81" t="s">
        <v>604</v>
      </c>
      <c r="D252" s="82">
        <v>3.6</v>
      </c>
      <c r="E252" s="80">
        <v>6</v>
      </c>
      <c r="F252" s="80">
        <v>17</v>
      </c>
      <c r="G252" s="80">
        <v>24</v>
      </c>
      <c r="H252" s="80">
        <v>19</v>
      </c>
      <c r="I252" s="81" t="s">
        <v>432</v>
      </c>
      <c r="J252" s="81" t="s">
        <v>436</v>
      </c>
      <c r="K252" s="80">
        <v>6</v>
      </c>
      <c r="L252" s="81" t="s">
        <v>434</v>
      </c>
      <c r="M252" s="81" t="s">
        <v>582</v>
      </c>
    </row>
    <row r="253" spans="1:13" hidden="1" x14ac:dyDescent="0.2">
      <c r="A253" s="80">
        <v>2014</v>
      </c>
      <c r="B253" s="81" t="s">
        <v>590</v>
      </c>
      <c r="C253" s="81" t="s">
        <v>605</v>
      </c>
      <c r="D253" s="82">
        <v>3.6</v>
      </c>
      <c r="E253" s="80">
        <v>6</v>
      </c>
      <c r="F253" s="80">
        <v>16</v>
      </c>
      <c r="G253" s="80">
        <v>23</v>
      </c>
      <c r="H253" s="80">
        <v>18</v>
      </c>
      <c r="I253" s="81" t="s">
        <v>432</v>
      </c>
      <c r="J253" s="81" t="s">
        <v>436</v>
      </c>
      <c r="K253" s="80">
        <v>6</v>
      </c>
      <c r="L253" s="81" t="s">
        <v>441</v>
      </c>
      <c r="M253" s="81" t="s">
        <v>481</v>
      </c>
    </row>
    <row r="254" spans="1:13" hidden="1" x14ac:dyDescent="0.2">
      <c r="A254" s="80">
        <v>2014</v>
      </c>
      <c r="B254" s="81" t="s">
        <v>590</v>
      </c>
      <c r="C254" s="81" t="s">
        <v>606</v>
      </c>
      <c r="D254" s="82">
        <v>3.6</v>
      </c>
      <c r="E254" s="80">
        <v>6</v>
      </c>
      <c r="F254" s="80">
        <v>18</v>
      </c>
      <c r="G254" s="80">
        <v>28</v>
      </c>
      <c r="H254" s="80">
        <v>21</v>
      </c>
      <c r="I254" s="81" t="s">
        <v>432</v>
      </c>
      <c r="J254" s="81" t="s">
        <v>436</v>
      </c>
      <c r="K254" s="80">
        <v>6</v>
      </c>
      <c r="L254" s="81" t="s">
        <v>434</v>
      </c>
      <c r="M254" s="81" t="s">
        <v>476</v>
      </c>
    </row>
    <row r="255" spans="1:13" hidden="1" x14ac:dyDescent="0.2">
      <c r="A255" s="80">
        <v>2014</v>
      </c>
      <c r="B255" s="81" t="s">
        <v>590</v>
      </c>
      <c r="C255" s="81" t="s">
        <v>607</v>
      </c>
      <c r="D255" s="82">
        <v>3.6</v>
      </c>
      <c r="E255" s="80">
        <v>6</v>
      </c>
      <c r="F255" s="80">
        <v>17</v>
      </c>
      <c r="G255" s="80">
        <v>26</v>
      </c>
      <c r="H255" s="80">
        <v>20</v>
      </c>
      <c r="I255" s="81" t="s">
        <v>432</v>
      </c>
      <c r="J255" s="81" t="s">
        <v>436</v>
      </c>
      <c r="K255" s="80">
        <v>6</v>
      </c>
      <c r="L255" s="81" t="s">
        <v>441</v>
      </c>
      <c r="M255" s="81" t="s">
        <v>476</v>
      </c>
    </row>
    <row r="256" spans="1:13" hidden="1" x14ac:dyDescent="0.2">
      <c r="A256" s="80">
        <v>2014</v>
      </c>
      <c r="B256" s="81" t="s">
        <v>590</v>
      </c>
      <c r="C256" s="81" t="s">
        <v>607</v>
      </c>
      <c r="D256" s="82">
        <v>3.6</v>
      </c>
      <c r="E256" s="80">
        <v>6</v>
      </c>
      <c r="F256" s="80">
        <v>16</v>
      </c>
      <c r="G256" s="80">
        <v>24</v>
      </c>
      <c r="H256" s="80">
        <v>19</v>
      </c>
      <c r="I256" s="81" t="s">
        <v>465</v>
      </c>
      <c r="J256" s="81" t="s">
        <v>436</v>
      </c>
      <c r="K256" s="80">
        <v>6</v>
      </c>
      <c r="L256" s="81" t="s">
        <v>441</v>
      </c>
      <c r="M256" s="81" t="s">
        <v>476</v>
      </c>
    </row>
    <row r="257" spans="1:13" hidden="1" x14ac:dyDescent="0.2">
      <c r="A257" s="80">
        <v>2014</v>
      </c>
      <c r="B257" s="81" t="s">
        <v>590</v>
      </c>
      <c r="C257" s="81" t="s">
        <v>608</v>
      </c>
      <c r="D257" s="82">
        <v>3.6</v>
      </c>
      <c r="E257" s="80">
        <v>6</v>
      </c>
      <c r="F257" s="80">
        <v>15</v>
      </c>
      <c r="G257" s="80">
        <v>21</v>
      </c>
      <c r="H257" s="80">
        <v>17</v>
      </c>
      <c r="I257" s="81" t="s">
        <v>432</v>
      </c>
      <c r="J257" s="81" t="s">
        <v>436</v>
      </c>
      <c r="K257" s="80">
        <v>6</v>
      </c>
      <c r="L257" s="81" t="s">
        <v>434</v>
      </c>
      <c r="M257" s="81" t="s">
        <v>609</v>
      </c>
    </row>
    <row r="258" spans="1:13" hidden="1" x14ac:dyDescent="0.2">
      <c r="A258" s="80">
        <v>2014</v>
      </c>
      <c r="B258" s="81" t="s">
        <v>590</v>
      </c>
      <c r="C258" s="81" t="s">
        <v>610</v>
      </c>
      <c r="D258" s="82">
        <v>3.6</v>
      </c>
      <c r="E258" s="80">
        <v>6</v>
      </c>
      <c r="F258" s="80">
        <v>15</v>
      </c>
      <c r="G258" s="80">
        <v>21</v>
      </c>
      <c r="H258" s="80">
        <v>17</v>
      </c>
      <c r="I258" s="81" t="s">
        <v>432</v>
      </c>
      <c r="J258" s="81" t="s">
        <v>436</v>
      </c>
      <c r="K258" s="80">
        <v>6</v>
      </c>
      <c r="L258" s="81" t="s">
        <v>434</v>
      </c>
      <c r="M258" s="81" t="s">
        <v>609</v>
      </c>
    </row>
    <row r="259" spans="1:13" hidden="1" x14ac:dyDescent="0.2">
      <c r="A259" s="80">
        <v>2014</v>
      </c>
      <c r="B259" s="81" t="s">
        <v>611</v>
      </c>
      <c r="C259" s="81" t="s">
        <v>612</v>
      </c>
      <c r="D259" s="82">
        <v>5.3</v>
      </c>
      <c r="E259" s="80">
        <v>8</v>
      </c>
      <c r="F259" s="80">
        <v>15</v>
      </c>
      <c r="G259" s="80">
        <v>21</v>
      </c>
      <c r="H259" s="80">
        <v>17</v>
      </c>
      <c r="I259" s="81" t="s">
        <v>432</v>
      </c>
      <c r="J259" s="81" t="s">
        <v>580</v>
      </c>
      <c r="K259" s="80">
        <v>6</v>
      </c>
      <c r="L259" s="81" t="s">
        <v>454</v>
      </c>
      <c r="M259" s="81" t="s">
        <v>582</v>
      </c>
    </row>
    <row r="260" spans="1:13" hidden="1" x14ac:dyDescent="0.2">
      <c r="A260" s="80">
        <v>2014</v>
      </c>
      <c r="B260" s="81" t="s">
        <v>611</v>
      </c>
      <c r="C260" s="81" t="s">
        <v>613</v>
      </c>
      <c r="D260" s="82">
        <v>5.3</v>
      </c>
      <c r="E260" s="80">
        <v>8</v>
      </c>
      <c r="F260" s="80">
        <v>15</v>
      </c>
      <c r="G260" s="80">
        <v>21</v>
      </c>
      <c r="H260" s="80">
        <v>17</v>
      </c>
      <c r="I260" s="81" t="s">
        <v>432</v>
      </c>
      <c r="J260" s="81" t="s">
        <v>580</v>
      </c>
      <c r="K260" s="80">
        <v>6</v>
      </c>
      <c r="L260" s="81" t="s">
        <v>454</v>
      </c>
      <c r="M260" s="81" t="s">
        <v>582</v>
      </c>
    </row>
    <row r="261" spans="1:13" hidden="1" x14ac:dyDescent="0.2">
      <c r="A261" s="80">
        <v>2014</v>
      </c>
      <c r="B261" s="81" t="s">
        <v>611</v>
      </c>
      <c r="C261" s="81" t="s">
        <v>614</v>
      </c>
      <c r="D261" s="82">
        <v>4.3</v>
      </c>
      <c r="E261" s="80">
        <v>6</v>
      </c>
      <c r="F261" s="80">
        <v>18</v>
      </c>
      <c r="G261" s="80">
        <v>24</v>
      </c>
      <c r="H261" s="80">
        <v>20</v>
      </c>
      <c r="I261" s="81" t="s">
        <v>432</v>
      </c>
      <c r="J261" s="81" t="s">
        <v>580</v>
      </c>
      <c r="K261" s="80">
        <v>6</v>
      </c>
      <c r="L261" s="81" t="s">
        <v>454</v>
      </c>
      <c r="M261" s="81" t="s">
        <v>615</v>
      </c>
    </row>
    <row r="262" spans="1:13" hidden="1" x14ac:dyDescent="0.2">
      <c r="A262" s="80">
        <v>2014</v>
      </c>
      <c r="B262" s="81" t="s">
        <v>611</v>
      </c>
      <c r="C262" s="81" t="s">
        <v>614</v>
      </c>
      <c r="D262" s="82">
        <v>5.3</v>
      </c>
      <c r="E262" s="80">
        <v>8</v>
      </c>
      <c r="F262" s="80">
        <v>16</v>
      </c>
      <c r="G262" s="80">
        <v>23</v>
      </c>
      <c r="H262" s="80">
        <v>19</v>
      </c>
      <c r="I262" s="81" t="s">
        <v>432</v>
      </c>
      <c r="J262" s="81" t="s">
        <v>580</v>
      </c>
      <c r="K262" s="80">
        <v>6</v>
      </c>
      <c r="L262" s="81" t="s">
        <v>454</v>
      </c>
      <c r="M262" s="81" t="s">
        <v>615</v>
      </c>
    </row>
    <row r="263" spans="1:13" hidden="1" x14ac:dyDescent="0.2">
      <c r="A263" s="80"/>
      <c r="B263" s="81" t="s">
        <v>611</v>
      </c>
      <c r="C263" s="81" t="s">
        <v>614</v>
      </c>
      <c r="D263" s="82">
        <v>6.2</v>
      </c>
      <c r="E263" s="80">
        <v>8</v>
      </c>
      <c r="F263" s="80">
        <v>15</v>
      </c>
      <c r="G263" s="80">
        <v>21</v>
      </c>
      <c r="H263" s="80">
        <v>17</v>
      </c>
      <c r="I263" s="81" t="s">
        <v>432</v>
      </c>
      <c r="J263" s="81" t="s">
        <v>580</v>
      </c>
      <c r="K263" s="80">
        <v>6</v>
      </c>
      <c r="L263" s="81" t="s">
        <v>454</v>
      </c>
      <c r="M263" s="81" t="s">
        <v>615</v>
      </c>
    </row>
    <row r="264" spans="1:13" hidden="1" x14ac:dyDescent="0.2">
      <c r="A264" s="80">
        <v>2014</v>
      </c>
      <c r="B264" s="81" t="s">
        <v>611</v>
      </c>
      <c r="C264" s="81" t="s">
        <v>616</v>
      </c>
      <c r="D264" s="82">
        <v>3.6</v>
      </c>
      <c r="E264" s="80">
        <v>6</v>
      </c>
      <c r="F264" s="80">
        <v>19</v>
      </c>
      <c r="G264" s="80">
        <v>30</v>
      </c>
      <c r="H264" s="80">
        <v>22</v>
      </c>
      <c r="I264" s="81" t="s">
        <v>432</v>
      </c>
      <c r="J264" s="81" t="s">
        <v>580</v>
      </c>
      <c r="K264" s="80">
        <v>6</v>
      </c>
      <c r="L264" s="81" t="s">
        <v>454</v>
      </c>
      <c r="M264" s="81" t="s">
        <v>435</v>
      </c>
    </row>
    <row r="265" spans="1:13" hidden="1" x14ac:dyDescent="0.2">
      <c r="A265" s="80">
        <v>2014</v>
      </c>
      <c r="B265" s="81" t="s">
        <v>611</v>
      </c>
      <c r="C265" s="81" t="s">
        <v>616</v>
      </c>
      <c r="D265" s="82">
        <v>3.6</v>
      </c>
      <c r="E265" s="80">
        <v>6</v>
      </c>
      <c r="F265" s="80">
        <v>18</v>
      </c>
      <c r="G265" s="80">
        <v>27</v>
      </c>
      <c r="H265" s="80">
        <v>21</v>
      </c>
      <c r="I265" s="81" t="s">
        <v>432</v>
      </c>
      <c r="J265" s="81" t="s">
        <v>436</v>
      </c>
      <c r="K265" s="80">
        <v>6</v>
      </c>
      <c r="L265" s="81" t="s">
        <v>454</v>
      </c>
      <c r="M265" s="81" t="s">
        <v>435</v>
      </c>
    </row>
    <row r="266" spans="1:13" hidden="1" x14ac:dyDescent="0.2">
      <c r="A266" s="80">
        <v>2014</v>
      </c>
      <c r="B266" s="81" t="s">
        <v>611</v>
      </c>
      <c r="C266" s="81" t="s">
        <v>616</v>
      </c>
      <c r="D266" s="82">
        <v>3.6</v>
      </c>
      <c r="E266" s="80">
        <v>6</v>
      </c>
      <c r="F266" s="80">
        <v>17</v>
      </c>
      <c r="G266" s="80">
        <v>28</v>
      </c>
      <c r="H266" s="80">
        <v>20</v>
      </c>
      <c r="I266" s="81" t="s">
        <v>432</v>
      </c>
      <c r="J266" s="81" t="s">
        <v>437</v>
      </c>
      <c r="K266" s="80">
        <v>6</v>
      </c>
      <c r="L266" s="81" t="s">
        <v>454</v>
      </c>
      <c r="M266" s="81" t="s">
        <v>435</v>
      </c>
    </row>
    <row r="267" spans="1:13" hidden="1" x14ac:dyDescent="0.2">
      <c r="A267" s="80">
        <v>2014</v>
      </c>
      <c r="B267" s="81" t="s">
        <v>611</v>
      </c>
      <c r="C267" s="81" t="s">
        <v>616</v>
      </c>
      <c r="D267" s="82">
        <v>6.2</v>
      </c>
      <c r="E267" s="80">
        <v>8</v>
      </c>
      <c r="F267" s="80">
        <v>15</v>
      </c>
      <c r="G267" s="80">
        <v>24</v>
      </c>
      <c r="H267" s="80">
        <v>18</v>
      </c>
      <c r="I267" s="81" t="s">
        <v>432</v>
      </c>
      <c r="J267" s="81" t="s">
        <v>436</v>
      </c>
      <c r="K267" s="80">
        <v>6</v>
      </c>
      <c r="L267" s="81" t="s">
        <v>454</v>
      </c>
      <c r="M267" s="81" t="s">
        <v>435</v>
      </c>
    </row>
    <row r="268" spans="1:13" hidden="1" x14ac:dyDescent="0.2">
      <c r="A268" s="80">
        <v>2014</v>
      </c>
      <c r="B268" s="81" t="s">
        <v>611</v>
      </c>
      <c r="C268" s="81" t="s">
        <v>616</v>
      </c>
      <c r="D268" s="82">
        <v>6.2</v>
      </c>
      <c r="E268" s="80">
        <v>8</v>
      </c>
      <c r="F268" s="80">
        <v>12</v>
      </c>
      <c r="G268" s="80">
        <v>18</v>
      </c>
      <c r="H268" s="80">
        <v>14</v>
      </c>
      <c r="I268" s="81" t="s">
        <v>472</v>
      </c>
      <c r="J268" s="81" t="s">
        <v>436</v>
      </c>
      <c r="K268" s="80">
        <v>6</v>
      </c>
      <c r="L268" s="81" t="s">
        <v>454</v>
      </c>
      <c r="M268" s="81" t="s">
        <v>435</v>
      </c>
    </row>
    <row r="269" spans="1:13" hidden="1" x14ac:dyDescent="0.2">
      <c r="A269" s="80">
        <v>2014</v>
      </c>
      <c r="B269" s="81" t="s">
        <v>611</v>
      </c>
      <c r="C269" s="81" t="s">
        <v>616</v>
      </c>
      <c r="D269" s="82">
        <v>6.2</v>
      </c>
      <c r="E269" s="80">
        <v>8</v>
      </c>
      <c r="F269" s="80">
        <v>16</v>
      </c>
      <c r="G269" s="80">
        <v>24</v>
      </c>
      <c r="H269" s="80">
        <v>19</v>
      </c>
      <c r="I269" s="81" t="s">
        <v>432</v>
      </c>
      <c r="J269" s="81" t="s">
        <v>437</v>
      </c>
      <c r="K269" s="80">
        <v>6</v>
      </c>
      <c r="L269" s="81" t="s">
        <v>454</v>
      </c>
      <c r="M269" s="81" t="s">
        <v>435</v>
      </c>
    </row>
    <row r="270" spans="1:13" hidden="1" x14ac:dyDescent="0.2">
      <c r="A270" s="80">
        <v>2014</v>
      </c>
      <c r="B270" s="81" t="s">
        <v>611</v>
      </c>
      <c r="C270" s="81" t="s">
        <v>616</v>
      </c>
      <c r="D270" s="82">
        <v>6.2</v>
      </c>
      <c r="E270" s="80">
        <v>8</v>
      </c>
      <c r="F270" s="80">
        <v>14</v>
      </c>
      <c r="G270" s="80">
        <v>19</v>
      </c>
      <c r="H270" s="80">
        <v>16</v>
      </c>
      <c r="I270" s="81" t="s">
        <v>472</v>
      </c>
      <c r="J270" s="81" t="s">
        <v>437</v>
      </c>
      <c r="K270" s="80">
        <v>6</v>
      </c>
      <c r="L270" s="81" t="s">
        <v>454</v>
      </c>
      <c r="M270" s="81" t="s">
        <v>435</v>
      </c>
    </row>
    <row r="271" spans="1:13" hidden="1" x14ac:dyDescent="0.2">
      <c r="A271" s="80">
        <v>2014</v>
      </c>
      <c r="B271" s="81" t="s">
        <v>611</v>
      </c>
      <c r="C271" s="81" t="s">
        <v>617</v>
      </c>
      <c r="D271" s="82">
        <v>3</v>
      </c>
      <c r="E271" s="80">
        <v>6</v>
      </c>
      <c r="F271" s="80">
        <v>16</v>
      </c>
      <c r="G271" s="80">
        <v>22</v>
      </c>
      <c r="H271" s="80">
        <v>18</v>
      </c>
      <c r="I271" s="81" t="s">
        <v>432</v>
      </c>
      <c r="J271" s="81" t="s">
        <v>580</v>
      </c>
      <c r="K271" s="80">
        <v>6</v>
      </c>
      <c r="L271" s="81" t="s">
        <v>441</v>
      </c>
      <c r="M271" s="81" t="s">
        <v>442</v>
      </c>
    </row>
    <row r="272" spans="1:13" hidden="1" x14ac:dyDescent="0.2">
      <c r="A272" s="80">
        <v>2014</v>
      </c>
      <c r="B272" s="81" t="s">
        <v>611</v>
      </c>
      <c r="C272" s="81" t="s">
        <v>618</v>
      </c>
      <c r="D272" s="82">
        <v>2.4</v>
      </c>
      <c r="E272" s="80">
        <v>4</v>
      </c>
      <c r="F272" s="80">
        <v>20</v>
      </c>
      <c r="G272" s="80">
        <v>28</v>
      </c>
      <c r="H272" s="80">
        <v>23</v>
      </c>
      <c r="I272" s="81" t="s">
        <v>432</v>
      </c>
      <c r="J272" s="81" t="s">
        <v>580</v>
      </c>
      <c r="K272" s="80">
        <v>6</v>
      </c>
      <c r="L272" s="81" t="s">
        <v>434</v>
      </c>
      <c r="M272" s="81" t="s">
        <v>439</v>
      </c>
    </row>
    <row r="273" spans="1:13" hidden="1" x14ac:dyDescent="0.2">
      <c r="A273" s="80">
        <v>2014</v>
      </c>
      <c r="B273" s="81" t="s">
        <v>611</v>
      </c>
      <c r="C273" s="81" t="s">
        <v>618</v>
      </c>
      <c r="D273" s="82">
        <v>3</v>
      </c>
      <c r="E273" s="80">
        <v>6</v>
      </c>
      <c r="F273" s="80">
        <v>17</v>
      </c>
      <c r="G273" s="80">
        <v>24</v>
      </c>
      <c r="H273" s="80">
        <v>19</v>
      </c>
      <c r="I273" s="81" t="s">
        <v>432</v>
      </c>
      <c r="J273" s="81" t="s">
        <v>580</v>
      </c>
      <c r="K273" s="80">
        <v>6</v>
      </c>
      <c r="L273" s="81" t="s">
        <v>434</v>
      </c>
      <c r="M273" s="81" t="s">
        <v>439</v>
      </c>
    </row>
    <row r="274" spans="1:13" hidden="1" x14ac:dyDescent="0.2">
      <c r="A274" s="80">
        <v>2014</v>
      </c>
      <c r="B274" s="81" t="s">
        <v>611</v>
      </c>
      <c r="C274" s="81" t="s">
        <v>619</v>
      </c>
      <c r="D274" s="82">
        <v>6.2</v>
      </c>
      <c r="E274" s="80">
        <v>8</v>
      </c>
      <c r="F274" s="80">
        <v>14</v>
      </c>
      <c r="G274" s="80">
        <v>21</v>
      </c>
      <c r="H274" s="80">
        <v>17</v>
      </c>
      <c r="I274" s="81" t="s">
        <v>432</v>
      </c>
      <c r="J274" s="81" t="s">
        <v>436</v>
      </c>
      <c r="K274" s="80">
        <v>6</v>
      </c>
      <c r="L274" s="81" t="s">
        <v>454</v>
      </c>
      <c r="M274" s="81" t="s">
        <v>476</v>
      </c>
    </row>
    <row r="275" spans="1:13" hidden="1" x14ac:dyDescent="0.2">
      <c r="A275" s="80">
        <v>2014</v>
      </c>
      <c r="B275" s="81" t="s">
        <v>611</v>
      </c>
      <c r="C275" s="81" t="s">
        <v>620</v>
      </c>
      <c r="D275" s="82">
        <v>6.2</v>
      </c>
      <c r="E275" s="80">
        <v>8</v>
      </c>
      <c r="F275" s="80">
        <v>16</v>
      </c>
      <c r="G275" s="80">
        <v>28</v>
      </c>
      <c r="H275" s="80">
        <v>20</v>
      </c>
      <c r="I275" s="81" t="s">
        <v>432</v>
      </c>
      <c r="J275" s="81" t="s">
        <v>436</v>
      </c>
      <c r="K275" s="80">
        <v>6</v>
      </c>
      <c r="L275" s="81" t="s">
        <v>454</v>
      </c>
      <c r="M275" s="81" t="s">
        <v>460</v>
      </c>
    </row>
    <row r="276" spans="1:13" hidden="1" x14ac:dyDescent="0.2">
      <c r="A276" s="80">
        <v>2014</v>
      </c>
      <c r="B276" s="81" t="s">
        <v>611</v>
      </c>
      <c r="C276" s="81" t="s">
        <v>620</v>
      </c>
      <c r="D276" s="82">
        <v>6.2</v>
      </c>
      <c r="E276" s="80">
        <v>8</v>
      </c>
      <c r="F276" s="80">
        <v>17</v>
      </c>
      <c r="G276" s="80">
        <v>29</v>
      </c>
      <c r="H276" s="80">
        <v>21</v>
      </c>
      <c r="I276" s="81" t="s">
        <v>432</v>
      </c>
      <c r="J276" s="81" t="s">
        <v>437</v>
      </c>
      <c r="K276" s="80">
        <v>7</v>
      </c>
      <c r="L276" s="81" t="s">
        <v>454</v>
      </c>
      <c r="M276" s="81" t="s">
        <v>460</v>
      </c>
    </row>
    <row r="277" spans="1:13" hidden="1" x14ac:dyDescent="0.2">
      <c r="A277" s="80">
        <v>2014</v>
      </c>
      <c r="B277" s="81" t="s">
        <v>611</v>
      </c>
      <c r="C277" s="81" t="s">
        <v>621</v>
      </c>
      <c r="D277" s="82">
        <v>1.4</v>
      </c>
      <c r="E277" s="80">
        <v>4</v>
      </c>
      <c r="F277" s="80">
        <v>26</v>
      </c>
      <c r="G277" s="80">
        <v>38</v>
      </c>
      <c r="H277" s="80">
        <v>30</v>
      </c>
      <c r="I277" s="81" t="s">
        <v>465</v>
      </c>
      <c r="J277" s="81" t="s">
        <v>436</v>
      </c>
      <c r="K277" s="80">
        <v>6</v>
      </c>
      <c r="L277" s="81" t="s">
        <v>434</v>
      </c>
      <c r="M277" s="81" t="s">
        <v>446</v>
      </c>
    </row>
    <row r="278" spans="1:13" hidden="1" x14ac:dyDescent="0.2">
      <c r="A278" s="80">
        <v>2014</v>
      </c>
      <c r="B278" s="81" t="s">
        <v>611</v>
      </c>
      <c r="C278" s="81" t="s">
        <v>621</v>
      </c>
      <c r="D278" s="82">
        <v>1.4</v>
      </c>
      <c r="E278" s="80">
        <v>4</v>
      </c>
      <c r="F278" s="80">
        <v>26</v>
      </c>
      <c r="G278" s="80">
        <v>38</v>
      </c>
      <c r="H278" s="80">
        <v>30</v>
      </c>
      <c r="I278" s="81" t="s">
        <v>465</v>
      </c>
      <c r="J278" s="81" t="s">
        <v>437</v>
      </c>
      <c r="K278" s="80">
        <v>6</v>
      </c>
      <c r="L278" s="81" t="s">
        <v>434</v>
      </c>
      <c r="M278" s="81" t="s">
        <v>446</v>
      </c>
    </row>
    <row r="279" spans="1:13" hidden="1" x14ac:dyDescent="0.2">
      <c r="A279" s="80">
        <v>2014</v>
      </c>
      <c r="B279" s="81" t="s">
        <v>611</v>
      </c>
      <c r="C279" s="81" t="s">
        <v>621</v>
      </c>
      <c r="D279" s="82">
        <v>1.8</v>
      </c>
      <c r="E279" s="80">
        <v>4</v>
      </c>
      <c r="F279" s="80">
        <v>22</v>
      </c>
      <c r="G279" s="80">
        <v>35</v>
      </c>
      <c r="H279" s="80">
        <v>27</v>
      </c>
      <c r="I279" s="81" t="s">
        <v>432</v>
      </c>
      <c r="J279" s="81" t="s">
        <v>436</v>
      </c>
      <c r="K279" s="80">
        <v>6</v>
      </c>
      <c r="L279" s="81" t="s">
        <v>434</v>
      </c>
      <c r="M279" s="81" t="s">
        <v>446</v>
      </c>
    </row>
    <row r="280" spans="1:13" hidden="1" x14ac:dyDescent="0.2">
      <c r="A280" s="80">
        <v>2014</v>
      </c>
      <c r="B280" s="81" t="s">
        <v>611</v>
      </c>
      <c r="C280" s="81" t="s">
        <v>621</v>
      </c>
      <c r="D280" s="82">
        <v>1.8</v>
      </c>
      <c r="E280" s="80">
        <v>4</v>
      </c>
      <c r="F280" s="80">
        <v>25</v>
      </c>
      <c r="G280" s="80">
        <v>36</v>
      </c>
      <c r="H280" s="80">
        <v>29</v>
      </c>
      <c r="I280" s="81" t="s">
        <v>432</v>
      </c>
      <c r="J280" s="81" t="s">
        <v>437</v>
      </c>
      <c r="K280" s="80">
        <v>6</v>
      </c>
      <c r="L280" s="81" t="s">
        <v>434</v>
      </c>
      <c r="M280" s="81" t="s">
        <v>446</v>
      </c>
    </row>
    <row r="281" spans="1:13" hidden="1" x14ac:dyDescent="0.2">
      <c r="A281" s="80">
        <v>2014</v>
      </c>
      <c r="B281" s="81" t="s">
        <v>611</v>
      </c>
      <c r="C281" s="81" t="s">
        <v>621</v>
      </c>
      <c r="D281" s="82">
        <v>2</v>
      </c>
      <c r="E281" s="80">
        <v>4</v>
      </c>
      <c r="F281" s="80">
        <v>27</v>
      </c>
      <c r="G281" s="80">
        <v>46</v>
      </c>
      <c r="H281" s="80">
        <v>33</v>
      </c>
      <c r="I281" s="81" t="s">
        <v>465</v>
      </c>
      <c r="J281" s="81" t="s">
        <v>436</v>
      </c>
      <c r="K281" s="80">
        <v>6</v>
      </c>
      <c r="L281" s="81" t="s">
        <v>434</v>
      </c>
      <c r="M281" s="81" t="s">
        <v>446</v>
      </c>
    </row>
    <row r="282" spans="1:13" hidden="1" x14ac:dyDescent="0.2">
      <c r="A282" s="80">
        <v>2014</v>
      </c>
      <c r="B282" s="81" t="s">
        <v>611</v>
      </c>
      <c r="C282" s="81" t="s">
        <v>622</v>
      </c>
      <c r="D282" s="82">
        <v>1.4</v>
      </c>
      <c r="E282" s="80">
        <v>4</v>
      </c>
      <c r="F282" s="80">
        <v>26</v>
      </c>
      <c r="G282" s="80">
        <v>39</v>
      </c>
      <c r="H282" s="80">
        <v>31</v>
      </c>
      <c r="I282" s="81" t="s">
        <v>465</v>
      </c>
      <c r="J282" s="81" t="s">
        <v>580</v>
      </c>
      <c r="K282" s="80">
        <v>6</v>
      </c>
      <c r="L282" s="81" t="s">
        <v>434</v>
      </c>
      <c r="M282" s="81" t="s">
        <v>446</v>
      </c>
    </row>
    <row r="283" spans="1:13" hidden="1" x14ac:dyDescent="0.2">
      <c r="A283" s="80">
        <v>2014</v>
      </c>
      <c r="B283" s="81" t="s">
        <v>611</v>
      </c>
      <c r="C283" s="81" t="s">
        <v>622</v>
      </c>
      <c r="D283" s="82">
        <v>1.4</v>
      </c>
      <c r="E283" s="80">
        <v>4</v>
      </c>
      <c r="F283" s="80">
        <v>28</v>
      </c>
      <c r="G283" s="80">
        <v>42</v>
      </c>
      <c r="H283" s="80">
        <v>33</v>
      </c>
      <c r="I283" s="81" t="s">
        <v>465</v>
      </c>
      <c r="J283" s="81" t="s">
        <v>437</v>
      </c>
      <c r="K283" s="80">
        <v>6</v>
      </c>
      <c r="L283" s="81" t="s">
        <v>434</v>
      </c>
      <c r="M283" s="81" t="s">
        <v>446</v>
      </c>
    </row>
    <row r="284" spans="1:13" hidden="1" x14ac:dyDescent="0.2">
      <c r="A284" s="80">
        <v>2014</v>
      </c>
      <c r="B284" s="81" t="s">
        <v>611</v>
      </c>
      <c r="C284" s="81" t="s">
        <v>623</v>
      </c>
      <c r="D284" s="82">
        <v>2.4</v>
      </c>
      <c r="E284" s="80">
        <v>4</v>
      </c>
      <c r="F284" s="80">
        <v>20</v>
      </c>
      <c r="G284" s="80">
        <v>29</v>
      </c>
      <c r="H284" s="80">
        <v>23</v>
      </c>
      <c r="I284" s="81" t="s">
        <v>432</v>
      </c>
      <c r="J284" s="81" t="s">
        <v>580</v>
      </c>
      <c r="K284" s="80">
        <v>6</v>
      </c>
      <c r="L284" s="81" t="s">
        <v>441</v>
      </c>
      <c r="M284" s="81" t="s">
        <v>442</v>
      </c>
    </row>
    <row r="285" spans="1:13" hidden="1" x14ac:dyDescent="0.2">
      <c r="A285" s="80">
        <v>2014</v>
      </c>
      <c r="B285" s="81" t="s">
        <v>611</v>
      </c>
      <c r="C285" s="81" t="s">
        <v>623</v>
      </c>
      <c r="D285" s="82">
        <v>2.4</v>
      </c>
      <c r="E285" s="80">
        <v>4</v>
      </c>
      <c r="F285" s="80">
        <v>20</v>
      </c>
      <c r="G285" s="80">
        <v>29</v>
      </c>
      <c r="H285" s="80">
        <v>23</v>
      </c>
      <c r="I285" s="81" t="s">
        <v>432</v>
      </c>
      <c r="J285" s="81" t="s">
        <v>580</v>
      </c>
      <c r="K285" s="80">
        <v>6</v>
      </c>
      <c r="L285" s="81" t="s">
        <v>441</v>
      </c>
      <c r="M285" s="81" t="s">
        <v>442</v>
      </c>
    </row>
    <row r="286" spans="1:13" hidden="1" x14ac:dyDescent="0.2">
      <c r="A286" s="80">
        <v>2014</v>
      </c>
      <c r="B286" s="81" t="s">
        <v>611</v>
      </c>
      <c r="C286" s="81" t="s">
        <v>623</v>
      </c>
      <c r="D286" s="82">
        <v>3.6</v>
      </c>
      <c r="E286" s="80">
        <v>6</v>
      </c>
      <c r="F286" s="80">
        <v>16</v>
      </c>
      <c r="G286" s="80">
        <v>23</v>
      </c>
      <c r="H286" s="80">
        <v>19</v>
      </c>
      <c r="I286" s="81" t="s">
        <v>432</v>
      </c>
      <c r="J286" s="81" t="s">
        <v>580</v>
      </c>
      <c r="K286" s="80">
        <v>6</v>
      </c>
      <c r="L286" s="81" t="s">
        <v>441</v>
      </c>
      <c r="M286" s="81" t="s">
        <v>442</v>
      </c>
    </row>
    <row r="287" spans="1:13" hidden="1" x14ac:dyDescent="0.2">
      <c r="A287" s="80">
        <v>2014</v>
      </c>
      <c r="B287" s="81" t="s">
        <v>611</v>
      </c>
      <c r="C287" s="81" t="s">
        <v>623</v>
      </c>
      <c r="D287" s="82">
        <v>3.6</v>
      </c>
      <c r="E287" s="80">
        <v>6</v>
      </c>
      <c r="F287" s="80">
        <v>16</v>
      </c>
      <c r="G287" s="80">
        <v>23</v>
      </c>
      <c r="H287" s="80">
        <v>19</v>
      </c>
      <c r="I287" s="81" t="s">
        <v>432</v>
      </c>
      <c r="J287" s="81" t="s">
        <v>580</v>
      </c>
      <c r="K287" s="80">
        <v>6</v>
      </c>
      <c r="L287" s="81" t="s">
        <v>441</v>
      </c>
      <c r="M287" s="81" t="s">
        <v>442</v>
      </c>
    </row>
    <row r="288" spans="1:13" hidden="1" x14ac:dyDescent="0.2">
      <c r="A288" s="80">
        <v>2014</v>
      </c>
      <c r="B288" s="81" t="s">
        <v>611</v>
      </c>
      <c r="C288" s="81" t="s">
        <v>624</v>
      </c>
      <c r="D288" s="82">
        <v>2.4</v>
      </c>
      <c r="E288" s="80">
        <v>4</v>
      </c>
      <c r="F288" s="80">
        <v>22</v>
      </c>
      <c r="G288" s="80">
        <v>32</v>
      </c>
      <c r="H288" s="80">
        <v>26</v>
      </c>
      <c r="I288" s="81" t="s">
        <v>432</v>
      </c>
      <c r="J288" s="81" t="s">
        <v>580</v>
      </c>
      <c r="K288" s="80">
        <v>6</v>
      </c>
      <c r="L288" s="81" t="s">
        <v>434</v>
      </c>
      <c r="M288" s="81" t="s">
        <v>439</v>
      </c>
    </row>
    <row r="289" spans="1:13" hidden="1" x14ac:dyDescent="0.2">
      <c r="A289" s="80">
        <v>2014</v>
      </c>
      <c r="B289" s="81" t="s">
        <v>611</v>
      </c>
      <c r="C289" s="81" t="s">
        <v>624</v>
      </c>
      <c r="D289" s="82">
        <v>2.4</v>
      </c>
      <c r="E289" s="80">
        <v>4</v>
      </c>
      <c r="F289" s="80">
        <v>22</v>
      </c>
      <c r="G289" s="80">
        <v>32</v>
      </c>
      <c r="H289" s="80">
        <v>26</v>
      </c>
      <c r="I289" s="81" t="s">
        <v>432</v>
      </c>
      <c r="J289" s="81" t="s">
        <v>580</v>
      </c>
      <c r="K289" s="80">
        <v>6</v>
      </c>
      <c r="L289" s="81" t="s">
        <v>434</v>
      </c>
      <c r="M289" s="81" t="s">
        <v>439</v>
      </c>
    </row>
    <row r="290" spans="1:13" hidden="1" x14ac:dyDescent="0.2">
      <c r="A290" s="80">
        <v>2014</v>
      </c>
      <c r="B290" s="81" t="s">
        <v>611</v>
      </c>
      <c r="C290" s="81" t="s">
        <v>624</v>
      </c>
      <c r="D290" s="82">
        <v>3.6</v>
      </c>
      <c r="E290" s="80">
        <v>6</v>
      </c>
      <c r="F290" s="80">
        <v>17</v>
      </c>
      <c r="G290" s="80">
        <v>24</v>
      </c>
      <c r="H290" s="80">
        <v>20</v>
      </c>
      <c r="I290" s="81" t="s">
        <v>432</v>
      </c>
      <c r="J290" s="81" t="s">
        <v>580</v>
      </c>
      <c r="K290" s="80">
        <v>6</v>
      </c>
      <c r="L290" s="81" t="s">
        <v>434</v>
      </c>
      <c r="M290" s="81" t="s">
        <v>439</v>
      </c>
    </row>
    <row r="291" spans="1:13" hidden="1" x14ac:dyDescent="0.2">
      <c r="A291" s="80">
        <v>2014</v>
      </c>
      <c r="B291" s="81" t="s">
        <v>611</v>
      </c>
      <c r="C291" s="81" t="s">
        <v>624</v>
      </c>
      <c r="D291" s="82">
        <v>3.6</v>
      </c>
      <c r="E291" s="80">
        <v>6</v>
      </c>
      <c r="F291" s="80">
        <v>17</v>
      </c>
      <c r="G291" s="80">
        <v>24</v>
      </c>
      <c r="H291" s="80">
        <v>20</v>
      </c>
      <c r="I291" s="81" t="s">
        <v>432</v>
      </c>
      <c r="J291" s="81" t="s">
        <v>580</v>
      </c>
      <c r="K291" s="80">
        <v>6</v>
      </c>
      <c r="L291" s="81" t="s">
        <v>434</v>
      </c>
      <c r="M291" s="81" t="s">
        <v>439</v>
      </c>
    </row>
    <row r="292" spans="1:13" hidden="1" x14ac:dyDescent="0.2">
      <c r="A292" s="80">
        <v>2014</v>
      </c>
      <c r="B292" s="81" t="s">
        <v>611</v>
      </c>
      <c r="C292" s="81" t="s">
        <v>625</v>
      </c>
      <c r="D292" s="82">
        <v>4.3</v>
      </c>
      <c r="E292" s="80">
        <v>6</v>
      </c>
      <c r="F292" s="80">
        <v>14</v>
      </c>
      <c r="G292" s="80">
        <v>19</v>
      </c>
      <c r="H292" s="80">
        <v>16</v>
      </c>
      <c r="I292" s="81" t="s">
        <v>432</v>
      </c>
      <c r="J292" s="81" t="s">
        <v>580</v>
      </c>
      <c r="K292" s="80">
        <v>4</v>
      </c>
      <c r="L292" s="81" t="s">
        <v>454</v>
      </c>
      <c r="M292" s="81" t="s">
        <v>626</v>
      </c>
    </row>
    <row r="293" spans="1:13" hidden="1" x14ac:dyDescent="0.2">
      <c r="A293" s="80">
        <v>2014</v>
      </c>
      <c r="B293" s="81" t="s">
        <v>611</v>
      </c>
      <c r="C293" s="81" t="s">
        <v>625</v>
      </c>
      <c r="D293" s="82">
        <v>5.3</v>
      </c>
      <c r="E293" s="80">
        <v>8</v>
      </c>
      <c r="F293" s="80">
        <v>13</v>
      </c>
      <c r="G293" s="80">
        <v>18</v>
      </c>
      <c r="H293" s="80">
        <v>15</v>
      </c>
      <c r="I293" s="81" t="s">
        <v>432</v>
      </c>
      <c r="J293" s="81" t="s">
        <v>580</v>
      </c>
      <c r="K293" s="80">
        <v>4</v>
      </c>
      <c r="L293" s="81" t="s">
        <v>454</v>
      </c>
      <c r="M293" s="81" t="s">
        <v>626</v>
      </c>
    </row>
    <row r="294" spans="1:13" hidden="1" x14ac:dyDescent="0.2">
      <c r="A294" s="80">
        <v>2014</v>
      </c>
      <c r="B294" s="81" t="s">
        <v>611</v>
      </c>
      <c r="C294" s="81" t="s">
        <v>627</v>
      </c>
      <c r="D294" s="82">
        <v>5.3</v>
      </c>
      <c r="E294" s="80">
        <v>8</v>
      </c>
      <c r="F294" s="80">
        <v>13</v>
      </c>
      <c r="G294" s="80">
        <v>17</v>
      </c>
      <c r="H294" s="80">
        <v>14</v>
      </c>
      <c r="I294" s="81" t="s">
        <v>432</v>
      </c>
      <c r="J294" s="81" t="s">
        <v>580</v>
      </c>
      <c r="K294" s="80">
        <v>4</v>
      </c>
      <c r="L294" s="81" t="s">
        <v>454</v>
      </c>
      <c r="M294" s="81" t="s">
        <v>628</v>
      </c>
    </row>
    <row r="295" spans="1:13" hidden="1" x14ac:dyDescent="0.2">
      <c r="A295" s="80">
        <v>2014</v>
      </c>
      <c r="B295" s="81" t="s">
        <v>611</v>
      </c>
      <c r="C295" s="81" t="s">
        <v>629</v>
      </c>
      <c r="D295" s="82">
        <v>5.3</v>
      </c>
      <c r="E295" s="80">
        <v>8</v>
      </c>
      <c r="F295" s="80">
        <v>13</v>
      </c>
      <c r="G295" s="80">
        <v>17</v>
      </c>
      <c r="H295" s="80">
        <v>14</v>
      </c>
      <c r="I295" s="81" t="s">
        <v>432</v>
      </c>
      <c r="J295" s="81" t="s">
        <v>580</v>
      </c>
      <c r="K295" s="80">
        <v>4</v>
      </c>
      <c r="L295" s="81" t="s">
        <v>454</v>
      </c>
      <c r="M295" s="81" t="s">
        <v>626</v>
      </c>
    </row>
    <row r="296" spans="1:13" hidden="1" x14ac:dyDescent="0.2">
      <c r="A296" s="80">
        <v>2014</v>
      </c>
      <c r="B296" s="81" t="s">
        <v>611</v>
      </c>
      <c r="C296" s="81" t="s">
        <v>630</v>
      </c>
      <c r="D296" s="82">
        <v>4.8</v>
      </c>
      <c r="E296" s="80">
        <v>8</v>
      </c>
      <c r="F296" s="80">
        <v>11</v>
      </c>
      <c r="G296" s="80">
        <v>17</v>
      </c>
      <c r="H296" s="80">
        <v>13</v>
      </c>
      <c r="I296" s="81" t="s">
        <v>432</v>
      </c>
      <c r="J296" s="81" t="s">
        <v>580</v>
      </c>
      <c r="K296" s="80">
        <v>6</v>
      </c>
      <c r="L296" s="81" t="s">
        <v>454</v>
      </c>
      <c r="M296" s="81" t="s">
        <v>628</v>
      </c>
    </row>
    <row r="297" spans="1:13" hidden="1" x14ac:dyDescent="0.2">
      <c r="A297" s="80">
        <v>2014</v>
      </c>
      <c r="B297" s="81" t="s">
        <v>611</v>
      </c>
      <c r="C297" s="81" t="s">
        <v>630</v>
      </c>
      <c r="D297" s="82">
        <v>6</v>
      </c>
      <c r="E297" s="80">
        <v>8</v>
      </c>
      <c r="F297" s="80">
        <v>11</v>
      </c>
      <c r="G297" s="80">
        <v>16</v>
      </c>
      <c r="H297" s="80">
        <v>13</v>
      </c>
      <c r="I297" s="81" t="s">
        <v>432</v>
      </c>
      <c r="J297" s="81" t="s">
        <v>580</v>
      </c>
      <c r="K297" s="80">
        <v>6</v>
      </c>
      <c r="L297" s="81" t="s">
        <v>454</v>
      </c>
      <c r="M297" s="81" t="s">
        <v>628</v>
      </c>
    </row>
    <row r="298" spans="1:13" hidden="1" x14ac:dyDescent="0.2">
      <c r="A298" s="80">
        <v>2014</v>
      </c>
      <c r="B298" s="81" t="s">
        <v>611</v>
      </c>
      <c r="C298" s="81" t="s">
        <v>631</v>
      </c>
      <c r="D298" s="82">
        <v>6</v>
      </c>
      <c r="E298" s="80">
        <v>8</v>
      </c>
      <c r="F298" s="80">
        <v>10</v>
      </c>
      <c r="G298" s="80">
        <v>15</v>
      </c>
      <c r="H298" s="80">
        <v>12</v>
      </c>
      <c r="I298" s="81" t="s">
        <v>432</v>
      </c>
      <c r="J298" s="81" t="s">
        <v>580</v>
      </c>
      <c r="K298" s="80">
        <v>6</v>
      </c>
      <c r="L298" s="81" t="s">
        <v>454</v>
      </c>
      <c r="M298" s="81" t="s">
        <v>626</v>
      </c>
    </row>
    <row r="299" spans="1:13" hidden="1" x14ac:dyDescent="0.2">
      <c r="A299" s="80">
        <v>2014</v>
      </c>
      <c r="B299" s="81" t="s">
        <v>611</v>
      </c>
      <c r="C299" s="81" t="s">
        <v>632</v>
      </c>
      <c r="D299" s="82">
        <v>4.8</v>
      </c>
      <c r="E299" s="80">
        <v>8</v>
      </c>
      <c r="F299" s="80">
        <v>11</v>
      </c>
      <c r="G299" s="80">
        <v>17</v>
      </c>
      <c r="H299" s="80">
        <v>13</v>
      </c>
      <c r="I299" s="81" t="s">
        <v>432</v>
      </c>
      <c r="J299" s="81" t="s">
        <v>580</v>
      </c>
      <c r="K299" s="80">
        <v>6</v>
      </c>
      <c r="L299" s="81" t="s">
        <v>454</v>
      </c>
      <c r="M299" s="81" t="s">
        <v>628</v>
      </c>
    </row>
    <row r="300" spans="1:13" hidden="1" x14ac:dyDescent="0.2">
      <c r="A300" s="80">
        <v>2014</v>
      </c>
      <c r="B300" s="81" t="s">
        <v>611</v>
      </c>
      <c r="C300" s="81" t="s">
        <v>632</v>
      </c>
      <c r="D300" s="82">
        <v>6</v>
      </c>
      <c r="E300" s="80">
        <v>8</v>
      </c>
      <c r="F300" s="80">
        <v>11</v>
      </c>
      <c r="G300" s="80">
        <v>16</v>
      </c>
      <c r="H300" s="80">
        <v>12</v>
      </c>
      <c r="I300" s="81" t="s">
        <v>432</v>
      </c>
      <c r="J300" s="81" t="s">
        <v>580</v>
      </c>
      <c r="K300" s="80">
        <v>6</v>
      </c>
      <c r="L300" s="81" t="s">
        <v>454</v>
      </c>
      <c r="M300" s="81" t="s">
        <v>628</v>
      </c>
    </row>
    <row r="301" spans="1:13" hidden="1" x14ac:dyDescent="0.2">
      <c r="A301" s="80">
        <v>2014</v>
      </c>
      <c r="B301" s="81" t="s">
        <v>611</v>
      </c>
      <c r="C301" s="81" t="s">
        <v>633</v>
      </c>
      <c r="D301" s="82">
        <v>5.3</v>
      </c>
      <c r="E301" s="80">
        <v>8</v>
      </c>
      <c r="F301" s="80">
        <v>13</v>
      </c>
      <c r="G301" s="80">
        <v>17</v>
      </c>
      <c r="H301" s="80">
        <v>14</v>
      </c>
      <c r="I301" s="81" t="s">
        <v>432</v>
      </c>
      <c r="J301" s="81" t="s">
        <v>580</v>
      </c>
      <c r="K301" s="80">
        <v>4</v>
      </c>
      <c r="L301" s="81" t="s">
        <v>441</v>
      </c>
      <c r="M301" s="81" t="s">
        <v>626</v>
      </c>
    </row>
    <row r="302" spans="1:13" hidden="1" x14ac:dyDescent="0.2">
      <c r="A302" s="80">
        <v>2014</v>
      </c>
      <c r="B302" s="81" t="s">
        <v>611</v>
      </c>
      <c r="C302" s="81" t="s">
        <v>634</v>
      </c>
      <c r="D302" s="82">
        <v>5.3</v>
      </c>
      <c r="E302" s="80">
        <v>8</v>
      </c>
      <c r="F302" s="80">
        <v>13</v>
      </c>
      <c r="G302" s="80">
        <v>17</v>
      </c>
      <c r="H302" s="80">
        <v>14</v>
      </c>
      <c r="I302" s="81" t="s">
        <v>432</v>
      </c>
      <c r="J302" s="81" t="s">
        <v>580</v>
      </c>
      <c r="K302" s="80">
        <v>4</v>
      </c>
      <c r="L302" s="81" t="s">
        <v>441</v>
      </c>
      <c r="M302" s="81" t="s">
        <v>628</v>
      </c>
    </row>
    <row r="303" spans="1:13" hidden="1" x14ac:dyDescent="0.2">
      <c r="A303" s="80">
        <v>2014</v>
      </c>
      <c r="B303" s="81" t="s">
        <v>611</v>
      </c>
      <c r="C303" s="81" t="s">
        <v>635</v>
      </c>
      <c r="D303" s="82">
        <v>5.3</v>
      </c>
      <c r="E303" s="80">
        <v>8</v>
      </c>
      <c r="F303" s="80">
        <v>13</v>
      </c>
      <c r="G303" s="80">
        <v>17</v>
      </c>
      <c r="H303" s="80">
        <v>14</v>
      </c>
      <c r="I303" s="81" t="s">
        <v>432</v>
      </c>
      <c r="J303" s="81" t="s">
        <v>580</v>
      </c>
      <c r="K303" s="80">
        <v>4</v>
      </c>
      <c r="L303" s="81" t="s">
        <v>441</v>
      </c>
      <c r="M303" s="81" t="s">
        <v>626</v>
      </c>
    </row>
    <row r="304" spans="1:13" hidden="1" x14ac:dyDescent="0.2">
      <c r="A304" s="80">
        <v>2014</v>
      </c>
      <c r="B304" s="81" t="s">
        <v>611</v>
      </c>
      <c r="C304" s="81" t="s">
        <v>636</v>
      </c>
      <c r="D304" s="82">
        <v>2.4</v>
      </c>
      <c r="E304" s="80">
        <v>4</v>
      </c>
      <c r="F304" s="80">
        <v>25</v>
      </c>
      <c r="G304" s="80">
        <v>35</v>
      </c>
      <c r="H304" s="80">
        <v>29</v>
      </c>
      <c r="I304" s="81" t="s">
        <v>432</v>
      </c>
      <c r="J304" s="81" t="s">
        <v>436</v>
      </c>
      <c r="K304" s="80">
        <v>6</v>
      </c>
      <c r="L304" s="81" t="s">
        <v>434</v>
      </c>
      <c r="M304" s="81" t="s">
        <v>476</v>
      </c>
    </row>
    <row r="305" spans="1:13" hidden="1" x14ac:dyDescent="0.2">
      <c r="A305" s="80">
        <v>2014</v>
      </c>
      <c r="B305" s="81" t="s">
        <v>611</v>
      </c>
      <c r="C305" s="81" t="s">
        <v>636</v>
      </c>
      <c r="D305" s="82">
        <v>2.5</v>
      </c>
      <c r="E305" s="80">
        <v>4</v>
      </c>
      <c r="F305" s="80">
        <v>21</v>
      </c>
      <c r="G305" s="80">
        <v>31</v>
      </c>
      <c r="H305" s="80">
        <v>25</v>
      </c>
      <c r="I305" s="81" t="s">
        <v>432</v>
      </c>
      <c r="J305" s="81" t="s">
        <v>436</v>
      </c>
      <c r="K305" s="80">
        <v>6</v>
      </c>
      <c r="L305" s="81" t="s">
        <v>434</v>
      </c>
      <c r="M305" s="81" t="s">
        <v>476</v>
      </c>
    </row>
    <row r="306" spans="1:13" hidden="1" x14ac:dyDescent="0.2">
      <c r="A306" s="80">
        <v>2014</v>
      </c>
      <c r="B306" s="81" t="s">
        <v>611</v>
      </c>
      <c r="C306" s="81" t="s">
        <v>636</v>
      </c>
      <c r="D306" s="82">
        <v>3.6</v>
      </c>
      <c r="E306" s="80">
        <v>6</v>
      </c>
      <c r="F306" s="80">
        <v>18</v>
      </c>
      <c r="G306" s="80">
        <v>28</v>
      </c>
      <c r="H306" s="80">
        <v>21</v>
      </c>
      <c r="I306" s="81" t="s">
        <v>432</v>
      </c>
      <c r="J306" s="81" t="s">
        <v>436</v>
      </c>
      <c r="K306" s="80">
        <v>6</v>
      </c>
      <c r="L306" s="81" t="s">
        <v>434</v>
      </c>
      <c r="M306" s="81" t="s">
        <v>476</v>
      </c>
    </row>
    <row r="307" spans="1:13" hidden="1" x14ac:dyDescent="0.2">
      <c r="A307" s="80">
        <v>2014</v>
      </c>
      <c r="B307" s="81" t="s">
        <v>611</v>
      </c>
      <c r="C307" s="81" t="s">
        <v>636</v>
      </c>
      <c r="D307" s="82">
        <v>3.6</v>
      </c>
      <c r="E307" s="80">
        <v>6</v>
      </c>
      <c r="F307" s="80">
        <v>19</v>
      </c>
      <c r="G307" s="80">
        <v>29</v>
      </c>
      <c r="H307" s="80">
        <v>22</v>
      </c>
      <c r="I307" s="81" t="s">
        <v>432</v>
      </c>
      <c r="J307" s="81" t="s">
        <v>436</v>
      </c>
      <c r="K307" s="80">
        <v>6</v>
      </c>
      <c r="L307" s="81" t="s">
        <v>434</v>
      </c>
      <c r="M307" s="81" t="s">
        <v>476</v>
      </c>
    </row>
    <row r="308" spans="1:13" hidden="1" x14ac:dyDescent="0.2">
      <c r="A308" s="80">
        <v>2014</v>
      </c>
      <c r="B308" s="81" t="s">
        <v>611</v>
      </c>
      <c r="C308" s="81" t="s">
        <v>637</v>
      </c>
      <c r="D308" s="82">
        <v>3.6</v>
      </c>
      <c r="E308" s="80">
        <v>6</v>
      </c>
      <c r="F308" s="80">
        <v>18</v>
      </c>
      <c r="G308" s="80">
        <v>30</v>
      </c>
      <c r="H308" s="80">
        <v>22</v>
      </c>
      <c r="I308" s="81" t="s">
        <v>432</v>
      </c>
      <c r="J308" s="81" t="s">
        <v>580</v>
      </c>
      <c r="K308" s="80">
        <v>6</v>
      </c>
      <c r="L308" s="81" t="s">
        <v>434</v>
      </c>
      <c r="M308" s="81" t="s">
        <v>476</v>
      </c>
    </row>
    <row r="309" spans="1:13" hidden="1" x14ac:dyDescent="0.2">
      <c r="A309" s="80">
        <v>2014</v>
      </c>
      <c r="B309" s="81" t="s">
        <v>611</v>
      </c>
      <c r="C309" s="81" t="s">
        <v>638</v>
      </c>
      <c r="D309" s="82">
        <v>5.3</v>
      </c>
      <c r="E309" s="80">
        <v>8</v>
      </c>
      <c r="F309" s="80">
        <v>15</v>
      </c>
      <c r="G309" s="80">
        <v>21</v>
      </c>
      <c r="H309" s="80">
        <v>17</v>
      </c>
      <c r="I309" s="81" t="s">
        <v>432</v>
      </c>
      <c r="J309" s="81" t="s">
        <v>580</v>
      </c>
      <c r="K309" s="80">
        <v>6</v>
      </c>
      <c r="L309" s="81" t="s">
        <v>639</v>
      </c>
      <c r="M309" s="81" t="s">
        <v>481</v>
      </c>
    </row>
    <row r="310" spans="1:13" hidden="1" x14ac:dyDescent="0.2">
      <c r="A310" s="80">
        <v>2014</v>
      </c>
      <c r="B310" s="81" t="s">
        <v>611</v>
      </c>
      <c r="C310" s="81" t="s">
        <v>640</v>
      </c>
      <c r="D310" s="82">
        <v>5.3</v>
      </c>
      <c r="E310" s="80">
        <v>8</v>
      </c>
      <c r="F310" s="80">
        <v>15</v>
      </c>
      <c r="G310" s="80">
        <v>21</v>
      </c>
      <c r="H310" s="80">
        <v>17</v>
      </c>
      <c r="I310" s="81" t="s">
        <v>432</v>
      </c>
      <c r="J310" s="81" t="s">
        <v>580</v>
      </c>
      <c r="K310" s="80">
        <v>6</v>
      </c>
      <c r="L310" s="81" t="s">
        <v>639</v>
      </c>
      <c r="M310" s="81" t="s">
        <v>481</v>
      </c>
    </row>
    <row r="311" spans="1:13" hidden="1" x14ac:dyDescent="0.2">
      <c r="A311" s="80">
        <v>2014</v>
      </c>
      <c r="B311" s="81" t="s">
        <v>611</v>
      </c>
      <c r="C311" s="81" t="s">
        <v>641</v>
      </c>
      <c r="D311" s="82">
        <v>4.3</v>
      </c>
      <c r="E311" s="80">
        <v>6</v>
      </c>
      <c r="F311" s="80">
        <v>17</v>
      </c>
      <c r="G311" s="80">
        <v>22</v>
      </c>
      <c r="H311" s="80">
        <v>19</v>
      </c>
      <c r="I311" s="81" t="s">
        <v>432</v>
      </c>
      <c r="J311" s="81" t="s">
        <v>580</v>
      </c>
      <c r="K311" s="80">
        <v>6</v>
      </c>
      <c r="L311" s="81" t="s">
        <v>639</v>
      </c>
      <c r="M311" s="81" t="s">
        <v>642</v>
      </c>
    </row>
    <row r="312" spans="1:13" hidden="1" x14ac:dyDescent="0.2">
      <c r="A312" s="80">
        <v>2014</v>
      </c>
      <c r="B312" s="81" t="s">
        <v>611</v>
      </c>
      <c r="C312" s="81" t="s">
        <v>641</v>
      </c>
      <c r="D312" s="82">
        <v>5.3</v>
      </c>
      <c r="E312" s="80">
        <v>8</v>
      </c>
      <c r="F312" s="80">
        <v>16</v>
      </c>
      <c r="G312" s="80">
        <v>22</v>
      </c>
      <c r="H312" s="80">
        <v>18</v>
      </c>
      <c r="I312" s="81" t="s">
        <v>432</v>
      </c>
      <c r="J312" s="81" t="s">
        <v>580</v>
      </c>
      <c r="K312" s="80">
        <v>6</v>
      </c>
      <c r="L312" s="81" t="s">
        <v>639</v>
      </c>
      <c r="M312" s="81" t="s">
        <v>642</v>
      </c>
    </row>
    <row r="313" spans="1:13" hidden="1" x14ac:dyDescent="0.2">
      <c r="A313" s="80">
        <v>2014</v>
      </c>
      <c r="B313" s="81" t="s">
        <v>611</v>
      </c>
      <c r="C313" s="81" t="s">
        <v>641</v>
      </c>
      <c r="D313" s="82">
        <v>6.2</v>
      </c>
      <c r="E313" s="80">
        <v>8</v>
      </c>
      <c r="F313" s="80">
        <v>14</v>
      </c>
      <c r="G313" s="80">
        <v>20</v>
      </c>
      <c r="H313" s="80">
        <v>17</v>
      </c>
      <c r="I313" s="81" t="s">
        <v>432</v>
      </c>
      <c r="J313" s="81" t="s">
        <v>580</v>
      </c>
      <c r="K313" s="80">
        <v>6</v>
      </c>
      <c r="L313" s="81" t="s">
        <v>639</v>
      </c>
      <c r="M313" s="81" t="s">
        <v>642</v>
      </c>
    </row>
    <row r="314" spans="1:13" hidden="1" x14ac:dyDescent="0.2">
      <c r="A314" s="80">
        <v>2014</v>
      </c>
      <c r="B314" s="81" t="s">
        <v>611</v>
      </c>
      <c r="C314" s="81" t="s">
        <v>643</v>
      </c>
      <c r="D314" s="82">
        <v>2</v>
      </c>
      <c r="E314" s="80">
        <v>4</v>
      </c>
      <c r="F314" s="80">
        <v>21</v>
      </c>
      <c r="G314" s="80">
        <v>30</v>
      </c>
      <c r="H314" s="80">
        <v>24</v>
      </c>
      <c r="I314" s="81" t="s">
        <v>465</v>
      </c>
      <c r="J314" s="81" t="s">
        <v>436</v>
      </c>
      <c r="K314" s="80">
        <v>6</v>
      </c>
      <c r="L314" s="81" t="s">
        <v>434</v>
      </c>
      <c r="M314" s="81" t="s">
        <v>446</v>
      </c>
    </row>
    <row r="315" spans="1:13" hidden="1" x14ac:dyDescent="0.2">
      <c r="A315" s="80">
        <v>2014</v>
      </c>
      <c r="B315" s="81" t="s">
        <v>611</v>
      </c>
      <c r="C315" s="81" t="s">
        <v>643</v>
      </c>
      <c r="D315" s="82">
        <v>2.4</v>
      </c>
      <c r="E315" s="80">
        <v>4</v>
      </c>
      <c r="F315" s="80">
        <v>25</v>
      </c>
      <c r="G315" s="80">
        <v>36</v>
      </c>
      <c r="H315" s="80">
        <v>29</v>
      </c>
      <c r="I315" s="81" t="s">
        <v>432</v>
      </c>
      <c r="J315" s="81" t="s">
        <v>436</v>
      </c>
      <c r="K315" s="80">
        <v>6</v>
      </c>
      <c r="L315" s="81" t="s">
        <v>434</v>
      </c>
      <c r="M315" s="81" t="s">
        <v>446</v>
      </c>
    </row>
    <row r="316" spans="1:13" hidden="1" x14ac:dyDescent="0.2">
      <c r="A316" s="80">
        <v>2014</v>
      </c>
      <c r="B316" s="81" t="s">
        <v>611</v>
      </c>
      <c r="C316" s="81" t="s">
        <v>643</v>
      </c>
      <c r="D316" s="82">
        <v>2.5</v>
      </c>
      <c r="E316" s="80">
        <v>4</v>
      </c>
      <c r="F316" s="80">
        <v>25</v>
      </c>
      <c r="G316" s="80">
        <v>36</v>
      </c>
      <c r="H316" s="80">
        <v>29</v>
      </c>
      <c r="I316" s="81" t="s">
        <v>432</v>
      </c>
      <c r="J316" s="81" t="s">
        <v>436</v>
      </c>
      <c r="K316" s="80">
        <v>6</v>
      </c>
      <c r="L316" s="81" t="s">
        <v>434</v>
      </c>
      <c r="M316" s="81" t="s">
        <v>446</v>
      </c>
    </row>
    <row r="317" spans="1:13" hidden="1" x14ac:dyDescent="0.2">
      <c r="A317" s="80">
        <v>2014</v>
      </c>
      <c r="B317" s="81" t="s">
        <v>611</v>
      </c>
      <c r="C317" s="81" t="s">
        <v>644</v>
      </c>
      <c r="D317" s="82">
        <v>1.4</v>
      </c>
      <c r="E317" s="80">
        <v>4</v>
      </c>
      <c r="F317" s="80">
        <v>27</v>
      </c>
      <c r="G317" s="80">
        <v>37</v>
      </c>
      <c r="H317" s="80">
        <v>31</v>
      </c>
      <c r="I317" s="81" t="s">
        <v>465</v>
      </c>
      <c r="J317" s="81" t="s">
        <v>436</v>
      </c>
      <c r="K317" s="80">
        <v>6</v>
      </c>
      <c r="L317" s="81" t="s">
        <v>434</v>
      </c>
      <c r="M317" s="81" t="s">
        <v>435</v>
      </c>
    </row>
    <row r="318" spans="1:13" hidden="1" x14ac:dyDescent="0.2">
      <c r="A318" s="80">
        <v>2014</v>
      </c>
      <c r="B318" s="81" t="s">
        <v>611</v>
      </c>
      <c r="C318" s="81" t="s">
        <v>644</v>
      </c>
      <c r="D318" s="82">
        <v>1.4</v>
      </c>
      <c r="E318" s="80">
        <v>4</v>
      </c>
      <c r="F318" s="80">
        <v>29</v>
      </c>
      <c r="G318" s="80">
        <v>40</v>
      </c>
      <c r="H318" s="80">
        <v>33</v>
      </c>
      <c r="I318" s="81" t="s">
        <v>465</v>
      </c>
      <c r="J318" s="81" t="s">
        <v>437</v>
      </c>
      <c r="K318" s="80">
        <v>6</v>
      </c>
      <c r="L318" s="81" t="s">
        <v>434</v>
      </c>
      <c r="M318" s="81" t="s">
        <v>435</v>
      </c>
    </row>
    <row r="319" spans="1:13" hidden="1" x14ac:dyDescent="0.2">
      <c r="A319" s="80">
        <v>2014</v>
      </c>
      <c r="B319" s="81" t="s">
        <v>611</v>
      </c>
      <c r="C319" s="81" t="s">
        <v>644</v>
      </c>
      <c r="D319" s="82">
        <v>1.8</v>
      </c>
      <c r="E319" s="80">
        <v>4</v>
      </c>
      <c r="F319" s="80">
        <v>25</v>
      </c>
      <c r="G319" s="80">
        <v>35</v>
      </c>
      <c r="H319" s="80">
        <v>28</v>
      </c>
      <c r="I319" s="81" t="s">
        <v>432</v>
      </c>
      <c r="J319" s="81" t="s">
        <v>436</v>
      </c>
      <c r="K319" s="80">
        <v>6</v>
      </c>
      <c r="L319" s="81" t="s">
        <v>434</v>
      </c>
      <c r="M319" s="81" t="s">
        <v>435</v>
      </c>
    </row>
    <row r="320" spans="1:13" hidden="1" x14ac:dyDescent="0.2">
      <c r="A320" s="80">
        <v>2014</v>
      </c>
      <c r="B320" s="81" t="s">
        <v>611</v>
      </c>
      <c r="C320" s="81" t="s">
        <v>644</v>
      </c>
      <c r="D320" s="82">
        <v>1.8</v>
      </c>
      <c r="E320" s="80">
        <v>4</v>
      </c>
      <c r="F320" s="80">
        <v>26</v>
      </c>
      <c r="G320" s="80">
        <v>35</v>
      </c>
      <c r="H320" s="80">
        <v>30</v>
      </c>
      <c r="I320" s="81" t="s">
        <v>432</v>
      </c>
      <c r="J320" s="81" t="s">
        <v>437</v>
      </c>
      <c r="K320" s="80">
        <v>5</v>
      </c>
      <c r="L320" s="81" t="s">
        <v>434</v>
      </c>
      <c r="M320" s="81" t="s">
        <v>435</v>
      </c>
    </row>
    <row r="321" spans="1:13" hidden="1" x14ac:dyDescent="0.2">
      <c r="A321" s="80">
        <v>2014</v>
      </c>
      <c r="B321" s="81" t="s">
        <v>611</v>
      </c>
      <c r="C321" s="81" t="s">
        <v>645</v>
      </c>
      <c r="D321" s="82">
        <v>1.4</v>
      </c>
      <c r="E321" s="80">
        <v>4</v>
      </c>
      <c r="F321" s="80">
        <v>27</v>
      </c>
      <c r="G321" s="80">
        <v>37</v>
      </c>
      <c r="H321" s="80">
        <v>31</v>
      </c>
      <c r="I321" s="81" t="s">
        <v>465</v>
      </c>
      <c r="J321" s="81" t="s">
        <v>436</v>
      </c>
      <c r="K321" s="80">
        <v>6</v>
      </c>
      <c r="L321" s="81" t="s">
        <v>434</v>
      </c>
      <c r="M321" s="81" t="s">
        <v>446</v>
      </c>
    </row>
    <row r="322" spans="1:13" hidden="1" x14ac:dyDescent="0.2">
      <c r="A322" s="80">
        <v>2014</v>
      </c>
      <c r="B322" s="81" t="s">
        <v>611</v>
      </c>
      <c r="C322" s="81" t="s">
        <v>645</v>
      </c>
      <c r="D322" s="82">
        <v>1.4</v>
      </c>
      <c r="E322" s="80">
        <v>4</v>
      </c>
      <c r="F322" s="80">
        <v>29</v>
      </c>
      <c r="G322" s="80">
        <v>40</v>
      </c>
      <c r="H322" s="80">
        <v>33</v>
      </c>
      <c r="I322" s="81" t="s">
        <v>465</v>
      </c>
      <c r="J322" s="81" t="s">
        <v>437</v>
      </c>
      <c r="K322" s="80">
        <v>6</v>
      </c>
      <c r="L322" s="81" t="s">
        <v>434</v>
      </c>
      <c r="M322" s="81" t="s">
        <v>446</v>
      </c>
    </row>
    <row r="323" spans="1:13" hidden="1" x14ac:dyDescent="0.2">
      <c r="A323" s="80">
        <v>2014</v>
      </c>
      <c r="B323" s="81" t="s">
        <v>611</v>
      </c>
      <c r="C323" s="81" t="s">
        <v>645</v>
      </c>
      <c r="D323" s="82">
        <v>1.8</v>
      </c>
      <c r="E323" s="80">
        <v>4</v>
      </c>
      <c r="F323" s="80">
        <v>25</v>
      </c>
      <c r="G323" s="80">
        <v>35</v>
      </c>
      <c r="H323" s="80">
        <v>28</v>
      </c>
      <c r="I323" s="81" t="s">
        <v>432</v>
      </c>
      <c r="J323" s="81" t="s">
        <v>436</v>
      </c>
      <c r="K323" s="80">
        <v>6</v>
      </c>
      <c r="L323" s="81" t="s">
        <v>434</v>
      </c>
      <c r="M323" s="81" t="s">
        <v>446</v>
      </c>
    </row>
    <row r="324" spans="1:13" hidden="1" x14ac:dyDescent="0.2">
      <c r="A324" s="80">
        <v>2014</v>
      </c>
      <c r="B324" s="81" t="s">
        <v>611</v>
      </c>
      <c r="C324" s="81" t="s">
        <v>645</v>
      </c>
      <c r="D324" s="82">
        <v>1.8</v>
      </c>
      <c r="E324" s="80">
        <v>4</v>
      </c>
      <c r="F324" s="80">
        <v>26</v>
      </c>
      <c r="G324" s="80">
        <v>35</v>
      </c>
      <c r="H324" s="80">
        <v>30</v>
      </c>
      <c r="I324" s="81" t="s">
        <v>432</v>
      </c>
      <c r="J324" s="81" t="s">
        <v>437</v>
      </c>
      <c r="K324" s="80">
        <v>5</v>
      </c>
      <c r="L324" s="81" t="s">
        <v>434</v>
      </c>
      <c r="M324" s="81" t="s">
        <v>446</v>
      </c>
    </row>
    <row r="325" spans="1:13" hidden="1" x14ac:dyDescent="0.2">
      <c r="A325" s="80">
        <v>2014</v>
      </c>
      <c r="B325" s="81" t="s">
        <v>611</v>
      </c>
      <c r="C325" s="81" t="s">
        <v>646</v>
      </c>
      <c r="D325" s="82">
        <v>1.4</v>
      </c>
      <c r="E325" s="80">
        <v>4</v>
      </c>
      <c r="F325" s="80">
        <v>25</v>
      </c>
      <c r="G325" s="80">
        <v>33</v>
      </c>
      <c r="H325" s="80">
        <v>28</v>
      </c>
      <c r="I325" s="81" t="s">
        <v>465</v>
      </c>
      <c r="J325" s="81" t="s">
        <v>436</v>
      </c>
      <c r="K325" s="80">
        <v>6</v>
      </c>
      <c r="L325" s="81" t="s">
        <v>434</v>
      </c>
      <c r="M325" s="81" t="s">
        <v>446</v>
      </c>
    </row>
    <row r="326" spans="1:13" hidden="1" x14ac:dyDescent="0.2">
      <c r="A326" s="80">
        <v>2014</v>
      </c>
      <c r="B326" s="81" t="s">
        <v>611</v>
      </c>
      <c r="C326" s="81" t="s">
        <v>646</v>
      </c>
      <c r="D326" s="82">
        <v>1.4</v>
      </c>
      <c r="E326" s="80">
        <v>4</v>
      </c>
      <c r="F326" s="80">
        <v>27</v>
      </c>
      <c r="G326" s="80">
        <v>34</v>
      </c>
      <c r="H326" s="80">
        <v>30</v>
      </c>
      <c r="I326" s="81" t="s">
        <v>465</v>
      </c>
      <c r="J326" s="81" t="s">
        <v>437</v>
      </c>
      <c r="K326" s="80">
        <v>6</v>
      </c>
      <c r="L326" s="81" t="s">
        <v>434</v>
      </c>
      <c r="M326" s="81" t="s">
        <v>446</v>
      </c>
    </row>
    <row r="327" spans="1:13" hidden="1" x14ac:dyDescent="0.2">
      <c r="A327" s="80">
        <v>2014</v>
      </c>
      <c r="B327" s="81" t="s">
        <v>611</v>
      </c>
      <c r="C327" s="81" t="s">
        <v>647</v>
      </c>
      <c r="D327" s="82">
        <v>1.4</v>
      </c>
      <c r="E327" s="80">
        <v>4</v>
      </c>
      <c r="F327" s="80">
        <v>25</v>
      </c>
      <c r="G327" s="80">
        <v>33</v>
      </c>
      <c r="H327" s="80">
        <v>28</v>
      </c>
      <c r="I327" s="81" t="s">
        <v>465</v>
      </c>
      <c r="J327" s="81" t="s">
        <v>436</v>
      </c>
      <c r="K327" s="80">
        <v>6</v>
      </c>
      <c r="L327" s="81" t="s">
        <v>434</v>
      </c>
      <c r="M327" s="81" t="s">
        <v>435</v>
      </c>
    </row>
    <row r="328" spans="1:13" hidden="1" x14ac:dyDescent="0.2">
      <c r="A328" s="80">
        <v>2014</v>
      </c>
      <c r="B328" s="81" t="s">
        <v>611</v>
      </c>
      <c r="C328" s="81" t="s">
        <v>647</v>
      </c>
      <c r="D328" s="82">
        <v>1.4</v>
      </c>
      <c r="E328" s="80">
        <v>4</v>
      </c>
      <c r="F328" s="80">
        <v>27</v>
      </c>
      <c r="G328" s="80">
        <v>34</v>
      </c>
      <c r="H328" s="80">
        <v>30</v>
      </c>
      <c r="I328" s="81" t="s">
        <v>465</v>
      </c>
      <c r="J328" s="81" t="s">
        <v>437</v>
      </c>
      <c r="K328" s="80">
        <v>6</v>
      </c>
      <c r="L328" s="81" t="s">
        <v>434</v>
      </c>
      <c r="M328" s="81" t="s">
        <v>435</v>
      </c>
    </row>
    <row r="329" spans="1:13" hidden="1" x14ac:dyDescent="0.2">
      <c r="A329" s="80">
        <v>2014</v>
      </c>
      <c r="B329" s="81" t="s">
        <v>611</v>
      </c>
      <c r="C329" s="81" t="s">
        <v>648</v>
      </c>
      <c r="D329" s="82">
        <v>1.2</v>
      </c>
      <c r="E329" s="80">
        <v>4</v>
      </c>
      <c r="F329" s="80">
        <v>30</v>
      </c>
      <c r="G329" s="80">
        <v>39</v>
      </c>
      <c r="H329" s="80">
        <v>34</v>
      </c>
      <c r="I329" s="81" t="s">
        <v>432</v>
      </c>
      <c r="J329" s="81" t="s">
        <v>649</v>
      </c>
      <c r="K329" s="80">
        <v>1</v>
      </c>
      <c r="L329" s="81" t="s">
        <v>434</v>
      </c>
      <c r="M329" s="81" t="s">
        <v>457</v>
      </c>
    </row>
    <row r="330" spans="1:13" hidden="1" x14ac:dyDescent="0.2">
      <c r="A330" s="80">
        <v>2014</v>
      </c>
      <c r="B330" s="81" t="s">
        <v>611</v>
      </c>
      <c r="C330" s="81" t="s">
        <v>648</v>
      </c>
      <c r="D330" s="82">
        <v>1.2</v>
      </c>
      <c r="E330" s="80">
        <v>4</v>
      </c>
      <c r="F330" s="80">
        <v>31</v>
      </c>
      <c r="G330" s="80">
        <v>39</v>
      </c>
      <c r="H330" s="80">
        <v>34</v>
      </c>
      <c r="I330" s="81" t="s">
        <v>432</v>
      </c>
      <c r="J330" s="81" t="s">
        <v>437</v>
      </c>
      <c r="K330" s="80">
        <v>5</v>
      </c>
      <c r="L330" s="81" t="s">
        <v>434</v>
      </c>
      <c r="M330" s="81" t="s">
        <v>457</v>
      </c>
    </row>
    <row r="331" spans="1:13" hidden="1" x14ac:dyDescent="0.2">
      <c r="A331" s="80">
        <v>2014</v>
      </c>
      <c r="B331" s="81" t="s">
        <v>611</v>
      </c>
      <c r="C331" s="81" t="s">
        <v>650</v>
      </c>
      <c r="D331" s="82">
        <v>3.6</v>
      </c>
      <c r="E331" s="80">
        <v>6</v>
      </c>
      <c r="F331" s="80">
        <v>16</v>
      </c>
      <c r="G331" s="80">
        <v>23</v>
      </c>
      <c r="H331" s="80">
        <v>19</v>
      </c>
      <c r="I331" s="81" t="s">
        <v>432</v>
      </c>
      <c r="J331" s="81" t="s">
        <v>580</v>
      </c>
      <c r="K331" s="80">
        <v>6</v>
      </c>
      <c r="L331" s="81" t="s">
        <v>441</v>
      </c>
      <c r="M331" s="81" t="s">
        <v>481</v>
      </c>
    </row>
    <row r="332" spans="1:13" hidden="1" x14ac:dyDescent="0.2">
      <c r="A332" s="80">
        <v>2014</v>
      </c>
      <c r="B332" s="81" t="s">
        <v>611</v>
      </c>
      <c r="C332" s="81" t="s">
        <v>651</v>
      </c>
      <c r="D332" s="82">
        <v>3.6</v>
      </c>
      <c r="E332" s="80">
        <v>6</v>
      </c>
      <c r="F332" s="80">
        <v>17</v>
      </c>
      <c r="G332" s="80">
        <v>24</v>
      </c>
      <c r="H332" s="80">
        <v>19</v>
      </c>
      <c r="I332" s="81" t="s">
        <v>432</v>
      </c>
      <c r="J332" s="81" t="s">
        <v>580</v>
      </c>
      <c r="K332" s="80">
        <v>6</v>
      </c>
      <c r="L332" s="81" t="s">
        <v>434</v>
      </c>
      <c r="M332" s="81" t="s">
        <v>582</v>
      </c>
    </row>
    <row r="333" spans="1:13" hidden="1" x14ac:dyDescent="0.2">
      <c r="A333" s="80">
        <v>2014</v>
      </c>
      <c r="B333" s="81" t="s">
        <v>652</v>
      </c>
      <c r="C333" s="81" t="s">
        <v>653</v>
      </c>
      <c r="D333" s="82">
        <v>2.4</v>
      </c>
      <c r="E333" s="80">
        <v>4</v>
      </c>
      <c r="F333" s="80">
        <v>21</v>
      </c>
      <c r="G333" s="80">
        <v>30</v>
      </c>
      <c r="H333" s="80">
        <v>24</v>
      </c>
      <c r="I333" s="81" t="s">
        <v>432</v>
      </c>
      <c r="J333" s="81" t="s">
        <v>580</v>
      </c>
      <c r="K333" s="80">
        <v>4</v>
      </c>
      <c r="L333" s="81" t="s">
        <v>434</v>
      </c>
      <c r="M333" s="81" t="s">
        <v>446</v>
      </c>
    </row>
    <row r="334" spans="1:13" hidden="1" x14ac:dyDescent="0.2">
      <c r="A334" s="80">
        <v>2014</v>
      </c>
      <c r="B334" s="81" t="s">
        <v>652</v>
      </c>
      <c r="C334" s="81" t="s">
        <v>653</v>
      </c>
      <c r="D334" s="82">
        <v>2.4</v>
      </c>
      <c r="E334" s="80">
        <v>4</v>
      </c>
      <c r="F334" s="80">
        <v>20</v>
      </c>
      <c r="G334" s="80">
        <v>31</v>
      </c>
      <c r="H334" s="80">
        <v>24</v>
      </c>
      <c r="I334" s="81" t="s">
        <v>432</v>
      </c>
      <c r="J334" s="81" t="s">
        <v>580</v>
      </c>
      <c r="K334" s="80">
        <v>6</v>
      </c>
      <c r="L334" s="81" t="s">
        <v>434</v>
      </c>
      <c r="M334" s="81" t="s">
        <v>446</v>
      </c>
    </row>
    <row r="335" spans="1:13" hidden="1" x14ac:dyDescent="0.2">
      <c r="A335" s="80">
        <v>2014</v>
      </c>
      <c r="B335" s="81" t="s">
        <v>652</v>
      </c>
      <c r="C335" s="81" t="s">
        <v>653</v>
      </c>
      <c r="D335" s="82">
        <v>3.6</v>
      </c>
      <c r="E335" s="80">
        <v>6</v>
      </c>
      <c r="F335" s="80">
        <v>19</v>
      </c>
      <c r="G335" s="80">
        <v>29</v>
      </c>
      <c r="H335" s="80">
        <v>22</v>
      </c>
      <c r="I335" s="81" t="s">
        <v>432</v>
      </c>
      <c r="J335" s="81" t="s">
        <v>580</v>
      </c>
      <c r="K335" s="80">
        <v>6</v>
      </c>
      <c r="L335" s="81" t="s">
        <v>434</v>
      </c>
      <c r="M335" s="81" t="s">
        <v>446</v>
      </c>
    </row>
    <row r="336" spans="1:13" hidden="1" x14ac:dyDescent="0.2">
      <c r="A336" s="80">
        <v>2014</v>
      </c>
      <c r="B336" s="81" t="s">
        <v>652</v>
      </c>
      <c r="C336" s="81" t="s">
        <v>654</v>
      </c>
      <c r="D336" s="82">
        <v>3.6</v>
      </c>
      <c r="E336" s="80">
        <v>6</v>
      </c>
      <c r="F336" s="80">
        <v>19</v>
      </c>
      <c r="G336" s="80">
        <v>31</v>
      </c>
      <c r="H336" s="80">
        <v>23</v>
      </c>
      <c r="I336" s="81" t="s">
        <v>432</v>
      </c>
      <c r="J336" s="81" t="s">
        <v>580</v>
      </c>
      <c r="K336" s="80">
        <v>8</v>
      </c>
      <c r="L336" s="81" t="s">
        <v>454</v>
      </c>
      <c r="M336" s="81" t="s">
        <v>476</v>
      </c>
    </row>
    <row r="337" spans="1:13" hidden="1" x14ac:dyDescent="0.2">
      <c r="A337" s="80">
        <v>2014</v>
      </c>
      <c r="B337" s="81" t="s">
        <v>652</v>
      </c>
      <c r="C337" s="81" t="s">
        <v>654</v>
      </c>
      <c r="D337" s="82">
        <v>3.6</v>
      </c>
      <c r="E337" s="80">
        <v>6</v>
      </c>
      <c r="F337" s="80">
        <v>19</v>
      </c>
      <c r="G337" s="80">
        <v>31</v>
      </c>
      <c r="H337" s="80">
        <v>23</v>
      </c>
      <c r="I337" s="81" t="s">
        <v>432</v>
      </c>
      <c r="J337" s="81" t="s">
        <v>580</v>
      </c>
      <c r="K337" s="80">
        <v>8</v>
      </c>
      <c r="L337" s="81" t="s">
        <v>454</v>
      </c>
      <c r="M337" s="81" t="s">
        <v>476</v>
      </c>
    </row>
    <row r="338" spans="1:13" hidden="1" x14ac:dyDescent="0.2">
      <c r="A338" s="80">
        <v>2014</v>
      </c>
      <c r="B338" s="81" t="s">
        <v>652</v>
      </c>
      <c r="C338" s="81" t="s">
        <v>654</v>
      </c>
      <c r="D338" s="82">
        <v>5.7</v>
      </c>
      <c r="E338" s="80">
        <v>8</v>
      </c>
      <c r="F338" s="80">
        <v>15</v>
      </c>
      <c r="G338" s="80">
        <v>25</v>
      </c>
      <c r="H338" s="80">
        <v>18</v>
      </c>
      <c r="I338" s="81" t="s">
        <v>432</v>
      </c>
      <c r="J338" s="81" t="s">
        <v>580</v>
      </c>
      <c r="K338" s="80">
        <v>5</v>
      </c>
      <c r="L338" s="81" t="s">
        <v>454</v>
      </c>
      <c r="M338" s="81" t="s">
        <v>476</v>
      </c>
    </row>
    <row r="339" spans="1:13" hidden="1" x14ac:dyDescent="0.2">
      <c r="A339" s="80">
        <v>2014</v>
      </c>
      <c r="B339" s="81" t="s">
        <v>652</v>
      </c>
      <c r="C339" s="81" t="s">
        <v>655</v>
      </c>
      <c r="D339" s="82">
        <v>2.4</v>
      </c>
      <c r="E339" s="80">
        <v>4</v>
      </c>
      <c r="F339" s="80">
        <v>18</v>
      </c>
      <c r="G339" s="80">
        <v>29</v>
      </c>
      <c r="H339" s="80">
        <v>22</v>
      </c>
      <c r="I339" s="81" t="s">
        <v>432</v>
      </c>
      <c r="J339" s="81" t="s">
        <v>580</v>
      </c>
      <c r="K339" s="80">
        <v>6</v>
      </c>
      <c r="L339" s="81" t="s">
        <v>434</v>
      </c>
      <c r="M339" s="81" t="s">
        <v>435</v>
      </c>
    </row>
    <row r="340" spans="1:13" hidden="1" x14ac:dyDescent="0.2">
      <c r="A340" s="80">
        <v>2014</v>
      </c>
      <c r="B340" s="81" t="s">
        <v>652</v>
      </c>
      <c r="C340" s="81" t="s">
        <v>655</v>
      </c>
      <c r="D340" s="82">
        <v>3.6</v>
      </c>
      <c r="E340" s="80">
        <v>6</v>
      </c>
      <c r="F340" s="80">
        <v>19</v>
      </c>
      <c r="G340" s="80">
        <v>29</v>
      </c>
      <c r="H340" s="80">
        <v>22</v>
      </c>
      <c r="I340" s="81" t="s">
        <v>432</v>
      </c>
      <c r="J340" s="81" t="s">
        <v>580</v>
      </c>
      <c r="K340" s="80">
        <v>6</v>
      </c>
      <c r="L340" s="81" t="s">
        <v>434</v>
      </c>
      <c r="M340" s="81" t="s">
        <v>435</v>
      </c>
    </row>
    <row r="341" spans="1:13" hidden="1" x14ac:dyDescent="0.2">
      <c r="A341" s="80">
        <v>2014</v>
      </c>
      <c r="B341" s="81" t="s">
        <v>652</v>
      </c>
      <c r="C341" s="81" t="s">
        <v>656</v>
      </c>
      <c r="D341" s="82">
        <v>3.6</v>
      </c>
      <c r="E341" s="80">
        <v>6</v>
      </c>
      <c r="F341" s="80">
        <v>18</v>
      </c>
      <c r="G341" s="80">
        <v>27</v>
      </c>
      <c r="H341" s="80">
        <v>21</v>
      </c>
      <c r="I341" s="81" t="s">
        <v>432</v>
      </c>
      <c r="J341" s="81" t="s">
        <v>580</v>
      </c>
      <c r="K341" s="80">
        <v>8</v>
      </c>
      <c r="L341" s="81" t="s">
        <v>441</v>
      </c>
      <c r="M341" s="81" t="s">
        <v>476</v>
      </c>
    </row>
    <row r="342" spans="1:13" hidden="1" x14ac:dyDescent="0.2">
      <c r="A342" s="80">
        <v>2014</v>
      </c>
      <c r="B342" s="81" t="s">
        <v>652</v>
      </c>
      <c r="C342" s="81" t="s">
        <v>656</v>
      </c>
      <c r="D342" s="82">
        <v>3.6</v>
      </c>
      <c r="E342" s="80">
        <v>6</v>
      </c>
      <c r="F342" s="80">
        <v>18</v>
      </c>
      <c r="G342" s="80">
        <v>27</v>
      </c>
      <c r="H342" s="80">
        <v>21</v>
      </c>
      <c r="I342" s="81" t="s">
        <v>432</v>
      </c>
      <c r="J342" s="81" t="s">
        <v>580</v>
      </c>
      <c r="K342" s="80">
        <v>8</v>
      </c>
      <c r="L342" s="81" t="s">
        <v>441</v>
      </c>
      <c r="M342" s="81" t="s">
        <v>476</v>
      </c>
    </row>
    <row r="343" spans="1:13" hidden="1" x14ac:dyDescent="0.2">
      <c r="A343" s="80">
        <v>2014</v>
      </c>
      <c r="B343" s="81" t="s">
        <v>652</v>
      </c>
      <c r="C343" s="81" t="s">
        <v>656</v>
      </c>
      <c r="D343" s="82">
        <v>5.7</v>
      </c>
      <c r="E343" s="80">
        <v>8</v>
      </c>
      <c r="F343" s="80">
        <v>15</v>
      </c>
      <c r="G343" s="80">
        <v>23</v>
      </c>
      <c r="H343" s="80">
        <v>18</v>
      </c>
      <c r="I343" s="81" t="s">
        <v>432</v>
      </c>
      <c r="J343" s="81" t="s">
        <v>580</v>
      </c>
      <c r="K343" s="80">
        <v>5</v>
      </c>
      <c r="L343" s="81" t="s">
        <v>441</v>
      </c>
      <c r="M343" s="81" t="s">
        <v>476</v>
      </c>
    </row>
    <row r="344" spans="1:13" hidden="1" x14ac:dyDescent="0.2">
      <c r="A344" s="80">
        <v>2014</v>
      </c>
      <c r="B344" s="81" t="s">
        <v>652</v>
      </c>
      <c r="C344" s="81" t="s">
        <v>657</v>
      </c>
      <c r="D344" s="82">
        <v>6.4</v>
      </c>
      <c r="E344" s="80">
        <v>8</v>
      </c>
      <c r="F344" s="80">
        <v>14</v>
      </c>
      <c r="G344" s="80">
        <v>23</v>
      </c>
      <c r="H344" s="80">
        <v>17</v>
      </c>
      <c r="I344" s="81" t="s">
        <v>432</v>
      </c>
      <c r="J344" s="81" t="s">
        <v>580</v>
      </c>
      <c r="K344" s="80">
        <v>5</v>
      </c>
      <c r="L344" s="81" t="s">
        <v>454</v>
      </c>
      <c r="M344" s="81" t="s">
        <v>476</v>
      </c>
    </row>
    <row r="345" spans="1:13" hidden="1" x14ac:dyDescent="0.2">
      <c r="A345" s="80">
        <v>2014</v>
      </c>
      <c r="B345" s="81" t="s">
        <v>652</v>
      </c>
      <c r="C345" s="81" t="s">
        <v>658</v>
      </c>
      <c r="D345" s="82">
        <v>3.6</v>
      </c>
      <c r="E345" s="80">
        <v>6</v>
      </c>
      <c r="F345" s="80">
        <v>17</v>
      </c>
      <c r="G345" s="80">
        <v>25</v>
      </c>
      <c r="H345" s="80">
        <v>20</v>
      </c>
      <c r="I345" s="81" t="s">
        <v>432</v>
      </c>
      <c r="J345" s="81" t="s">
        <v>580</v>
      </c>
      <c r="K345" s="80">
        <v>6</v>
      </c>
      <c r="L345" s="81" t="s">
        <v>434</v>
      </c>
      <c r="M345" s="81" t="s">
        <v>659</v>
      </c>
    </row>
    <row r="346" spans="1:13" hidden="1" x14ac:dyDescent="0.2">
      <c r="A346" s="80">
        <v>2014</v>
      </c>
      <c r="B346" s="81" t="s">
        <v>652</v>
      </c>
      <c r="C346" s="81" t="s">
        <v>658</v>
      </c>
      <c r="D346" s="82">
        <v>3.6</v>
      </c>
      <c r="E346" s="80">
        <v>6</v>
      </c>
      <c r="F346" s="80">
        <v>17</v>
      </c>
      <c r="G346" s="80">
        <v>25</v>
      </c>
      <c r="H346" s="80">
        <v>20</v>
      </c>
      <c r="I346" s="81" t="s">
        <v>432</v>
      </c>
      <c r="J346" s="81" t="s">
        <v>580</v>
      </c>
      <c r="K346" s="80">
        <v>6</v>
      </c>
      <c r="L346" s="81" t="s">
        <v>434</v>
      </c>
      <c r="M346" s="81" t="s">
        <v>659</v>
      </c>
    </row>
    <row r="347" spans="1:13" hidden="1" x14ac:dyDescent="0.2">
      <c r="A347" s="80">
        <v>2014</v>
      </c>
      <c r="B347" s="81" t="s">
        <v>660</v>
      </c>
      <c r="C347" s="81" t="s">
        <v>661</v>
      </c>
      <c r="D347" s="82">
        <v>2.4</v>
      </c>
      <c r="E347" s="80">
        <v>4</v>
      </c>
      <c r="F347" s="80">
        <v>21</v>
      </c>
      <c r="G347" s="80">
        <v>30</v>
      </c>
      <c r="H347" s="80">
        <v>24</v>
      </c>
      <c r="I347" s="81" t="s">
        <v>432</v>
      </c>
      <c r="J347" s="81" t="s">
        <v>580</v>
      </c>
      <c r="K347" s="80">
        <v>4</v>
      </c>
      <c r="L347" s="81" t="s">
        <v>434</v>
      </c>
      <c r="M347" s="81" t="s">
        <v>446</v>
      </c>
    </row>
    <row r="348" spans="1:13" hidden="1" x14ac:dyDescent="0.2">
      <c r="A348" s="80">
        <v>2014</v>
      </c>
      <c r="B348" s="81" t="s">
        <v>660</v>
      </c>
      <c r="C348" s="81" t="s">
        <v>661</v>
      </c>
      <c r="D348" s="82">
        <v>2.4</v>
      </c>
      <c r="E348" s="80">
        <v>4</v>
      </c>
      <c r="F348" s="80">
        <v>20</v>
      </c>
      <c r="G348" s="80">
        <v>31</v>
      </c>
      <c r="H348" s="80">
        <v>24</v>
      </c>
      <c r="I348" s="81" t="s">
        <v>432</v>
      </c>
      <c r="J348" s="81" t="s">
        <v>580</v>
      </c>
      <c r="K348" s="80">
        <v>6</v>
      </c>
      <c r="L348" s="81" t="s">
        <v>434</v>
      </c>
      <c r="M348" s="81" t="s">
        <v>446</v>
      </c>
    </row>
    <row r="349" spans="1:13" hidden="1" x14ac:dyDescent="0.2">
      <c r="A349" s="80">
        <v>2014</v>
      </c>
      <c r="B349" s="81" t="s">
        <v>660</v>
      </c>
      <c r="C349" s="81" t="s">
        <v>661</v>
      </c>
      <c r="D349" s="82">
        <v>3.6</v>
      </c>
      <c r="E349" s="80">
        <v>6</v>
      </c>
      <c r="F349" s="80">
        <v>19</v>
      </c>
      <c r="G349" s="80">
        <v>29</v>
      </c>
      <c r="H349" s="80">
        <v>22</v>
      </c>
      <c r="I349" s="81" t="s">
        <v>432</v>
      </c>
      <c r="J349" s="81" t="s">
        <v>580</v>
      </c>
      <c r="K349" s="80">
        <v>6</v>
      </c>
      <c r="L349" s="81" t="s">
        <v>434</v>
      </c>
      <c r="M349" s="81" t="s">
        <v>446</v>
      </c>
    </row>
    <row r="350" spans="1:13" hidden="1" x14ac:dyDescent="0.2">
      <c r="A350" s="80">
        <v>2014</v>
      </c>
      <c r="B350" s="81" t="s">
        <v>660</v>
      </c>
      <c r="C350" s="81" t="s">
        <v>662</v>
      </c>
      <c r="D350" s="82">
        <v>3.6</v>
      </c>
      <c r="E350" s="80">
        <v>6</v>
      </c>
      <c r="F350" s="80">
        <v>18</v>
      </c>
      <c r="G350" s="80">
        <v>27</v>
      </c>
      <c r="H350" s="80">
        <v>21</v>
      </c>
      <c r="I350" s="81" t="s">
        <v>432</v>
      </c>
      <c r="J350" s="81" t="s">
        <v>580</v>
      </c>
      <c r="K350" s="80">
        <v>5</v>
      </c>
      <c r="L350" s="81" t="s">
        <v>454</v>
      </c>
      <c r="M350" s="81" t="s">
        <v>446</v>
      </c>
    </row>
    <row r="351" spans="1:13" hidden="1" x14ac:dyDescent="0.2">
      <c r="A351" s="80">
        <v>2014</v>
      </c>
      <c r="B351" s="81" t="s">
        <v>660</v>
      </c>
      <c r="C351" s="81" t="s">
        <v>662</v>
      </c>
      <c r="D351" s="82">
        <v>5.7</v>
      </c>
      <c r="E351" s="80">
        <v>8</v>
      </c>
      <c r="F351" s="80">
        <v>15</v>
      </c>
      <c r="G351" s="80">
        <v>25</v>
      </c>
      <c r="H351" s="80">
        <v>18</v>
      </c>
      <c r="I351" s="81" t="s">
        <v>432</v>
      </c>
      <c r="J351" s="81" t="s">
        <v>580</v>
      </c>
      <c r="K351" s="80">
        <v>5</v>
      </c>
      <c r="L351" s="81" t="s">
        <v>454</v>
      </c>
      <c r="M351" s="81" t="s">
        <v>446</v>
      </c>
    </row>
    <row r="352" spans="1:13" hidden="1" x14ac:dyDescent="0.2">
      <c r="A352" s="80">
        <v>2014</v>
      </c>
      <c r="B352" s="81" t="s">
        <v>660</v>
      </c>
      <c r="C352" s="81" t="s">
        <v>662</v>
      </c>
      <c r="D352" s="82">
        <v>5.7</v>
      </c>
      <c r="E352" s="80">
        <v>8</v>
      </c>
      <c r="F352" s="80">
        <v>15</v>
      </c>
      <c r="G352" s="80">
        <v>23</v>
      </c>
      <c r="H352" s="80">
        <v>18</v>
      </c>
      <c r="I352" s="81" t="s">
        <v>432</v>
      </c>
      <c r="J352" s="81" t="s">
        <v>437</v>
      </c>
      <c r="K352" s="80">
        <v>6</v>
      </c>
      <c r="L352" s="81" t="s">
        <v>454</v>
      </c>
      <c r="M352" s="81" t="s">
        <v>446</v>
      </c>
    </row>
    <row r="353" spans="1:13" hidden="1" x14ac:dyDescent="0.2">
      <c r="A353" s="80">
        <v>2014</v>
      </c>
      <c r="B353" s="81" t="s">
        <v>660</v>
      </c>
      <c r="C353" s="81" t="s">
        <v>663</v>
      </c>
      <c r="D353" s="82">
        <v>6.4</v>
      </c>
      <c r="E353" s="80">
        <v>8</v>
      </c>
      <c r="F353" s="80">
        <v>14</v>
      </c>
      <c r="G353" s="80">
        <v>23</v>
      </c>
      <c r="H353" s="80">
        <v>17</v>
      </c>
      <c r="I353" s="81" t="s">
        <v>432</v>
      </c>
      <c r="J353" s="81" t="s">
        <v>580</v>
      </c>
      <c r="K353" s="80">
        <v>5</v>
      </c>
      <c r="L353" s="81" t="s">
        <v>454</v>
      </c>
      <c r="M353" s="81" t="s">
        <v>446</v>
      </c>
    </row>
    <row r="354" spans="1:13" hidden="1" x14ac:dyDescent="0.2">
      <c r="A354" s="80">
        <v>2014</v>
      </c>
      <c r="B354" s="81" t="s">
        <v>660</v>
      </c>
      <c r="C354" s="81" t="s">
        <v>663</v>
      </c>
      <c r="D354" s="82">
        <v>6.4</v>
      </c>
      <c r="E354" s="80">
        <v>8</v>
      </c>
      <c r="F354" s="80">
        <v>14</v>
      </c>
      <c r="G354" s="80">
        <v>23</v>
      </c>
      <c r="H354" s="80">
        <v>17</v>
      </c>
      <c r="I354" s="81" t="s">
        <v>432</v>
      </c>
      <c r="J354" s="81" t="s">
        <v>437</v>
      </c>
      <c r="K354" s="80">
        <v>6</v>
      </c>
      <c r="L354" s="81" t="s">
        <v>454</v>
      </c>
      <c r="M354" s="81" t="s">
        <v>446</v>
      </c>
    </row>
    <row r="355" spans="1:13" hidden="1" x14ac:dyDescent="0.2">
      <c r="A355" s="80">
        <v>2014</v>
      </c>
      <c r="B355" s="81" t="s">
        <v>660</v>
      </c>
      <c r="C355" s="81" t="s">
        <v>664</v>
      </c>
      <c r="D355" s="82">
        <v>3.6</v>
      </c>
      <c r="E355" s="80">
        <v>6</v>
      </c>
      <c r="F355" s="80">
        <v>18</v>
      </c>
      <c r="G355" s="80">
        <v>27</v>
      </c>
      <c r="H355" s="80">
        <v>21</v>
      </c>
      <c r="I355" s="81" t="s">
        <v>432</v>
      </c>
      <c r="J355" s="81" t="s">
        <v>580</v>
      </c>
      <c r="K355" s="80">
        <v>5</v>
      </c>
      <c r="L355" s="81" t="s">
        <v>454</v>
      </c>
      <c r="M355" s="81" t="s">
        <v>476</v>
      </c>
    </row>
    <row r="356" spans="1:13" hidden="1" x14ac:dyDescent="0.2">
      <c r="A356" s="80">
        <v>2014</v>
      </c>
      <c r="B356" s="81" t="s">
        <v>660</v>
      </c>
      <c r="C356" s="81" t="s">
        <v>664</v>
      </c>
      <c r="D356" s="82">
        <v>3.6</v>
      </c>
      <c r="E356" s="80">
        <v>6</v>
      </c>
      <c r="F356" s="80">
        <v>18</v>
      </c>
      <c r="G356" s="80">
        <v>27</v>
      </c>
      <c r="H356" s="80">
        <v>21</v>
      </c>
      <c r="I356" s="81" t="s">
        <v>432</v>
      </c>
      <c r="J356" s="81" t="s">
        <v>580</v>
      </c>
      <c r="K356" s="80">
        <v>5</v>
      </c>
      <c r="L356" s="81" t="s">
        <v>454</v>
      </c>
      <c r="M356" s="81" t="s">
        <v>476</v>
      </c>
    </row>
    <row r="357" spans="1:13" hidden="1" x14ac:dyDescent="0.2">
      <c r="A357" s="80">
        <v>2014</v>
      </c>
      <c r="B357" s="81" t="s">
        <v>660</v>
      </c>
      <c r="C357" s="81" t="s">
        <v>664</v>
      </c>
      <c r="D357" s="82">
        <v>3.6</v>
      </c>
      <c r="E357" s="80">
        <v>6</v>
      </c>
      <c r="F357" s="80">
        <v>19</v>
      </c>
      <c r="G357" s="80">
        <v>31</v>
      </c>
      <c r="H357" s="80">
        <v>23</v>
      </c>
      <c r="I357" s="81" t="s">
        <v>432</v>
      </c>
      <c r="J357" s="81" t="s">
        <v>580</v>
      </c>
      <c r="K357" s="80">
        <v>8</v>
      </c>
      <c r="L357" s="81" t="s">
        <v>454</v>
      </c>
      <c r="M357" s="81" t="s">
        <v>476</v>
      </c>
    </row>
    <row r="358" spans="1:13" hidden="1" x14ac:dyDescent="0.2">
      <c r="A358" s="80">
        <v>2014</v>
      </c>
      <c r="B358" s="81" t="s">
        <v>660</v>
      </c>
      <c r="C358" s="81" t="s">
        <v>664</v>
      </c>
      <c r="D358" s="82">
        <v>3.6</v>
      </c>
      <c r="E358" s="80">
        <v>6</v>
      </c>
      <c r="F358" s="80">
        <v>19</v>
      </c>
      <c r="G358" s="80">
        <v>31</v>
      </c>
      <c r="H358" s="80">
        <v>23</v>
      </c>
      <c r="I358" s="81" t="s">
        <v>432</v>
      </c>
      <c r="J358" s="81" t="s">
        <v>580</v>
      </c>
      <c r="K358" s="80">
        <v>8</v>
      </c>
      <c r="L358" s="81" t="s">
        <v>454</v>
      </c>
      <c r="M358" s="81" t="s">
        <v>476</v>
      </c>
    </row>
    <row r="359" spans="1:13" hidden="1" x14ac:dyDescent="0.2">
      <c r="A359" s="80">
        <v>2014</v>
      </c>
      <c r="B359" s="81" t="s">
        <v>660</v>
      </c>
      <c r="C359" s="81" t="s">
        <v>664</v>
      </c>
      <c r="D359" s="82">
        <v>5.7</v>
      </c>
      <c r="E359" s="80">
        <v>8</v>
      </c>
      <c r="F359" s="80">
        <v>15</v>
      </c>
      <c r="G359" s="80">
        <v>25</v>
      </c>
      <c r="H359" s="80">
        <v>18</v>
      </c>
      <c r="I359" s="81" t="s">
        <v>432</v>
      </c>
      <c r="J359" s="81" t="s">
        <v>580</v>
      </c>
      <c r="K359" s="80">
        <v>5</v>
      </c>
      <c r="L359" s="81" t="s">
        <v>454</v>
      </c>
      <c r="M359" s="81" t="s">
        <v>476</v>
      </c>
    </row>
    <row r="360" spans="1:13" hidden="1" x14ac:dyDescent="0.2">
      <c r="A360" s="80">
        <v>2014</v>
      </c>
      <c r="B360" s="81" t="s">
        <v>660</v>
      </c>
      <c r="C360" s="81" t="s">
        <v>665</v>
      </c>
      <c r="D360" s="82">
        <v>3.6</v>
      </c>
      <c r="E360" s="80">
        <v>6</v>
      </c>
      <c r="F360" s="80">
        <v>18</v>
      </c>
      <c r="G360" s="80">
        <v>27</v>
      </c>
      <c r="H360" s="80">
        <v>21</v>
      </c>
      <c r="I360" s="81" t="s">
        <v>432</v>
      </c>
      <c r="J360" s="81" t="s">
        <v>580</v>
      </c>
      <c r="K360" s="80">
        <v>8</v>
      </c>
      <c r="L360" s="81" t="s">
        <v>441</v>
      </c>
      <c r="M360" s="81" t="s">
        <v>476</v>
      </c>
    </row>
    <row r="361" spans="1:13" hidden="1" x14ac:dyDescent="0.2">
      <c r="A361" s="80">
        <v>2014</v>
      </c>
      <c r="B361" s="81" t="s">
        <v>660</v>
      </c>
      <c r="C361" s="81" t="s">
        <v>665</v>
      </c>
      <c r="D361" s="82">
        <v>3.6</v>
      </c>
      <c r="E361" s="80">
        <v>6</v>
      </c>
      <c r="F361" s="80">
        <v>18</v>
      </c>
      <c r="G361" s="80">
        <v>27</v>
      </c>
      <c r="H361" s="80">
        <v>21</v>
      </c>
      <c r="I361" s="81" t="s">
        <v>432</v>
      </c>
      <c r="J361" s="81" t="s">
        <v>580</v>
      </c>
      <c r="K361" s="80">
        <v>8</v>
      </c>
      <c r="L361" s="81" t="s">
        <v>441</v>
      </c>
      <c r="M361" s="81" t="s">
        <v>476</v>
      </c>
    </row>
    <row r="362" spans="1:13" hidden="1" x14ac:dyDescent="0.2">
      <c r="A362" s="80">
        <v>2014</v>
      </c>
      <c r="B362" s="81" t="s">
        <v>660</v>
      </c>
      <c r="C362" s="81" t="s">
        <v>665</v>
      </c>
      <c r="D362" s="82">
        <v>5.7</v>
      </c>
      <c r="E362" s="80">
        <v>8</v>
      </c>
      <c r="F362" s="80">
        <v>15</v>
      </c>
      <c r="G362" s="80">
        <v>23</v>
      </c>
      <c r="H362" s="80">
        <v>18</v>
      </c>
      <c r="I362" s="81" t="s">
        <v>432</v>
      </c>
      <c r="J362" s="81" t="s">
        <v>580</v>
      </c>
      <c r="K362" s="80">
        <v>5</v>
      </c>
      <c r="L362" s="81" t="s">
        <v>441</v>
      </c>
      <c r="M362" s="81" t="s">
        <v>476</v>
      </c>
    </row>
    <row r="363" spans="1:13" hidden="1" x14ac:dyDescent="0.2">
      <c r="A363" s="80">
        <v>2014</v>
      </c>
      <c r="B363" s="81" t="s">
        <v>660</v>
      </c>
      <c r="C363" s="81" t="s">
        <v>666</v>
      </c>
      <c r="D363" s="82">
        <v>6.4</v>
      </c>
      <c r="E363" s="80">
        <v>8</v>
      </c>
      <c r="F363" s="80">
        <v>14</v>
      </c>
      <c r="G363" s="80">
        <v>23</v>
      </c>
      <c r="H363" s="80">
        <v>17</v>
      </c>
      <c r="I363" s="81" t="s">
        <v>432</v>
      </c>
      <c r="J363" s="81" t="s">
        <v>580</v>
      </c>
      <c r="K363" s="80">
        <v>5</v>
      </c>
      <c r="L363" s="81" t="s">
        <v>454</v>
      </c>
      <c r="M363" s="81" t="s">
        <v>476</v>
      </c>
    </row>
    <row r="364" spans="1:13" hidden="1" x14ac:dyDescent="0.2">
      <c r="A364" s="80">
        <v>2014</v>
      </c>
      <c r="B364" s="81" t="s">
        <v>660</v>
      </c>
      <c r="C364" s="81" t="s">
        <v>667</v>
      </c>
      <c r="D364" s="82">
        <v>2</v>
      </c>
      <c r="E364" s="80">
        <v>4</v>
      </c>
      <c r="F364" s="80">
        <v>24</v>
      </c>
      <c r="G364" s="80">
        <v>34</v>
      </c>
      <c r="H364" s="80">
        <v>27</v>
      </c>
      <c r="I364" s="81" t="s">
        <v>432</v>
      </c>
      <c r="J364" s="81" t="s">
        <v>580</v>
      </c>
      <c r="K364" s="80">
        <v>6</v>
      </c>
      <c r="L364" s="81" t="s">
        <v>434</v>
      </c>
      <c r="M364" s="81" t="s">
        <v>446</v>
      </c>
    </row>
    <row r="365" spans="1:13" hidden="1" x14ac:dyDescent="0.2">
      <c r="A365" s="80">
        <v>2014</v>
      </c>
      <c r="B365" s="81" t="s">
        <v>660</v>
      </c>
      <c r="C365" s="81" t="s">
        <v>667</v>
      </c>
      <c r="D365" s="82">
        <v>2</v>
      </c>
      <c r="E365" s="80">
        <v>4</v>
      </c>
      <c r="F365" s="80">
        <v>25</v>
      </c>
      <c r="G365" s="80">
        <v>36</v>
      </c>
      <c r="H365" s="80">
        <v>29</v>
      </c>
      <c r="I365" s="81" t="s">
        <v>432</v>
      </c>
      <c r="J365" s="81" t="s">
        <v>437</v>
      </c>
      <c r="K365" s="80">
        <v>6</v>
      </c>
      <c r="L365" s="81" t="s">
        <v>434</v>
      </c>
      <c r="M365" s="81" t="s">
        <v>446</v>
      </c>
    </row>
    <row r="366" spans="1:13" hidden="1" x14ac:dyDescent="0.2">
      <c r="A366" s="80">
        <v>2014</v>
      </c>
      <c r="B366" s="81" t="s">
        <v>660</v>
      </c>
      <c r="C366" s="81" t="s">
        <v>667</v>
      </c>
      <c r="D366" s="82">
        <v>2.4</v>
      </c>
      <c r="E366" s="80">
        <v>4</v>
      </c>
      <c r="F366" s="80">
        <v>23</v>
      </c>
      <c r="G366" s="80">
        <v>35</v>
      </c>
      <c r="H366" s="80">
        <v>27</v>
      </c>
      <c r="I366" s="81" t="s">
        <v>432</v>
      </c>
      <c r="J366" s="81" t="s">
        <v>580</v>
      </c>
      <c r="K366" s="80">
        <v>6</v>
      </c>
      <c r="L366" s="81" t="s">
        <v>434</v>
      </c>
      <c r="M366" s="81" t="s">
        <v>446</v>
      </c>
    </row>
    <row r="367" spans="1:13" hidden="1" x14ac:dyDescent="0.2">
      <c r="A367" s="80">
        <v>2014</v>
      </c>
      <c r="B367" s="81" t="s">
        <v>660</v>
      </c>
      <c r="C367" s="81" t="s">
        <v>667</v>
      </c>
      <c r="D367" s="82">
        <v>2.4</v>
      </c>
      <c r="E367" s="80">
        <v>4</v>
      </c>
      <c r="F367" s="80">
        <v>22</v>
      </c>
      <c r="G367" s="80">
        <v>35</v>
      </c>
      <c r="H367" s="80">
        <v>27</v>
      </c>
      <c r="I367" s="81" t="s">
        <v>432</v>
      </c>
      <c r="J367" s="81" t="s">
        <v>437</v>
      </c>
      <c r="K367" s="80">
        <v>6</v>
      </c>
      <c r="L367" s="81" t="s">
        <v>434</v>
      </c>
      <c r="M367" s="81" t="s">
        <v>446</v>
      </c>
    </row>
    <row r="368" spans="1:13" hidden="1" x14ac:dyDescent="0.2">
      <c r="A368" s="80">
        <v>2014</v>
      </c>
      <c r="B368" s="81" t="s">
        <v>660</v>
      </c>
      <c r="C368" s="81" t="s">
        <v>668</v>
      </c>
      <c r="D368" s="82">
        <v>1.4</v>
      </c>
      <c r="E368" s="80">
        <v>4</v>
      </c>
      <c r="F368" s="80">
        <v>28</v>
      </c>
      <c r="G368" s="80">
        <v>40</v>
      </c>
      <c r="H368" s="80">
        <v>32</v>
      </c>
      <c r="I368" s="81" t="s">
        <v>465</v>
      </c>
      <c r="J368" s="81" t="s">
        <v>459</v>
      </c>
      <c r="K368" s="80">
        <v>6</v>
      </c>
      <c r="L368" s="81" t="s">
        <v>434</v>
      </c>
      <c r="M368" s="81" t="s">
        <v>446</v>
      </c>
    </row>
    <row r="369" spans="1:13" hidden="1" x14ac:dyDescent="0.2">
      <c r="A369" s="80">
        <v>2014</v>
      </c>
      <c r="B369" s="81" t="s">
        <v>660</v>
      </c>
      <c r="C369" s="81" t="s">
        <v>668</v>
      </c>
      <c r="D369" s="82">
        <v>1.4</v>
      </c>
      <c r="E369" s="80">
        <v>4</v>
      </c>
      <c r="F369" s="80">
        <v>28</v>
      </c>
      <c r="G369" s="80">
        <v>41</v>
      </c>
      <c r="H369" s="80">
        <v>32</v>
      </c>
      <c r="I369" s="81" t="s">
        <v>465</v>
      </c>
      <c r="J369" s="81" t="s">
        <v>437</v>
      </c>
      <c r="K369" s="80">
        <v>6</v>
      </c>
      <c r="L369" s="81" t="s">
        <v>434</v>
      </c>
      <c r="M369" s="81" t="s">
        <v>446</v>
      </c>
    </row>
    <row r="370" spans="1:13" hidden="1" x14ac:dyDescent="0.2">
      <c r="A370" s="80">
        <v>2014</v>
      </c>
      <c r="B370" s="81" t="s">
        <v>660</v>
      </c>
      <c r="C370" s="81" t="s">
        <v>669</v>
      </c>
      <c r="D370" s="82">
        <v>2.4</v>
      </c>
      <c r="E370" s="80">
        <v>4</v>
      </c>
      <c r="F370" s="80">
        <v>22</v>
      </c>
      <c r="G370" s="80">
        <v>31</v>
      </c>
      <c r="H370" s="80">
        <v>26</v>
      </c>
      <c r="I370" s="81" t="s">
        <v>432</v>
      </c>
      <c r="J370" s="81" t="s">
        <v>580</v>
      </c>
      <c r="K370" s="80">
        <v>6</v>
      </c>
      <c r="L370" s="81" t="s">
        <v>434</v>
      </c>
      <c r="M370" s="81" t="s">
        <v>446</v>
      </c>
    </row>
    <row r="371" spans="1:13" hidden="1" x14ac:dyDescent="0.2">
      <c r="A371" s="80">
        <v>2014</v>
      </c>
      <c r="B371" s="81" t="s">
        <v>660</v>
      </c>
      <c r="C371" s="81" t="s">
        <v>669</v>
      </c>
      <c r="D371" s="82">
        <v>2.4</v>
      </c>
      <c r="E371" s="80">
        <v>4</v>
      </c>
      <c r="F371" s="80">
        <v>23</v>
      </c>
      <c r="G371" s="80">
        <v>33</v>
      </c>
      <c r="H371" s="80">
        <v>27</v>
      </c>
      <c r="I371" s="81" t="s">
        <v>432</v>
      </c>
      <c r="J371" s="81" t="s">
        <v>437</v>
      </c>
      <c r="K371" s="80">
        <v>6</v>
      </c>
      <c r="L371" s="81" t="s">
        <v>434</v>
      </c>
      <c r="M371" s="81" t="s">
        <v>446</v>
      </c>
    </row>
    <row r="372" spans="1:13" hidden="1" x14ac:dyDescent="0.2">
      <c r="A372" s="80">
        <v>2014</v>
      </c>
      <c r="B372" s="81" t="s">
        <v>660</v>
      </c>
      <c r="C372" s="81" t="s">
        <v>670</v>
      </c>
      <c r="D372" s="82">
        <v>3.6</v>
      </c>
      <c r="E372" s="80">
        <v>6</v>
      </c>
      <c r="F372" s="80">
        <v>17</v>
      </c>
      <c r="G372" s="80">
        <v>24</v>
      </c>
      <c r="H372" s="80">
        <v>19</v>
      </c>
      <c r="I372" s="81" t="s">
        <v>432</v>
      </c>
      <c r="J372" s="81" t="s">
        <v>580</v>
      </c>
      <c r="K372" s="80">
        <v>8</v>
      </c>
      <c r="L372" s="81" t="s">
        <v>639</v>
      </c>
      <c r="M372" s="81" t="s">
        <v>481</v>
      </c>
    </row>
    <row r="373" spans="1:13" hidden="1" x14ac:dyDescent="0.2">
      <c r="A373" s="80">
        <v>2014</v>
      </c>
      <c r="B373" s="81" t="s">
        <v>660</v>
      </c>
      <c r="C373" s="81" t="s">
        <v>670</v>
      </c>
      <c r="D373" s="82">
        <v>5.7</v>
      </c>
      <c r="E373" s="80">
        <v>8</v>
      </c>
      <c r="F373" s="80">
        <v>14</v>
      </c>
      <c r="G373" s="80">
        <v>22</v>
      </c>
      <c r="H373" s="80">
        <v>16</v>
      </c>
      <c r="I373" s="81" t="s">
        <v>432</v>
      </c>
      <c r="J373" s="81" t="s">
        <v>580</v>
      </c>
      <c r="K373" s="80">
        <v>8</v>
      </c>
      <c r="L373" s="81" t="s">
        <v>639</v>
      </c>
      <c r="M373" s="81" t="s">
        <v>481</v>
      </c>
    </row>
    <row r="374" spans="1:13" hidden="1" x14ac:dyDescent="0.2">
      <c r="A374" s="80">
        <v>2014</v>
      </c>
      <c r="B374" s="81" t="s">
        <v>660</v>
      </c>
      <c r="C374" s="81" t="s">
        <v>671</v>
      </c>
      <c r="D374" s="82">
        <v>3.6</v>
      </c>
      <c r="E374" s="80">
        <v>6</v>
      </c>
      <c r="F374" s="80">
        <v>18</v>
      </c>
      <c r="G374" s="80">
        <v>25</v>
      </c>
      <c r="H374" s="80">
        <v>20</v>
      </c>
      <c r="I374" s="81" t="s">
        <v>432</v>
      </c>
      <c r="J374" s="81" t="s">
        <v>580</v>
      </c>
      <c r="K374" s="80">
        <v>8</v>
      </c>
      <c r="L374" s="81" t="s">
        <v>454</v>
      </c>
      <c r="M374" s="81" t="s">
        <v>582</v>
      </c>
    </row>
    <row r="375" spans="1:13" hidden="1" x14ac:dyDescent="0.2">
      <c r="A375" s="80">
        <v>2014</v>
      </c>
      <c r="B375" s="81" t="s">
        <v>660</v>
      </c>
      <c r="C375" s="81" t="s">
        <v>671</v>
      </c>
      <c r="D375" s="82">
        <v>5.7</v>
      </c>
      <c r="E375" s="80">
        <v>8</v>
      </c>
      <c r="F375" s="80">
        <v>14</v>
      </c>
      <c r="G375" s="80">
        <v>23</v>
      </c>
      <c r="H375" s="80">
        <v>17</v>
      </c>
      <c r="I375" s="81" t="s">
        <v>432</v>
      </c>
      <c r="J375" s="81" t="s">
        <v>580</v>
      </c>
      <c r="K375" s="80">
        <v>8</v>
      </c>
      <c r="L375" s="81" t="s">
        <v>454</v>
      </c>
      <c r="M375" s="81" t="s">
        <v>582</v>
      </c>
    </row>
    <row r="376" spans="1:13" hidden="1" x14ac:dyDescent="0.2">
      <c r="A376" s="80">
        <v>2014</v>
      </c>
      <c r="B376" s="81" t="s">
        <v>660</v>
      </c>
      <c r="C376" s="81" t="s">
        <v>672</v>
      </c>
      <c r="D376" s="82">
        <v>3.6</v>
      </c>
      <c r="E376" s="80">
        <v>6</v>
      </c>
      <c r="F376" s="80">
        <v>17</v>
      </c>
      <c r="G376" s="80">
        <v>25</v>
      </c>
      <c r="H376" s="80">
        <v>20</v>
      </c>
      <c r="I376" s="81" t="s">
        <v>432</v>
      </c>
      <c r="J376" s="81" t="s">
        <v>580</v>
      </c>
      <c r="K376" s="80">
        <v>6</v>
      </c>
      <c r="L376" s="81" t="s">
        <v>434</v>
      </c>
      <c r="M376" s="81" t="s">
        <v>659</v>
      </c>
    </row>
    <row r="377" spans="1:13" hidden="1" x14ac:dyDescent="0.2">
      <c r="A377" s="80">
        <v>2014</v>
      </c>
      <c r="B377" s="81" t="s">
        <v>660</v>
      </c>
      <c r="C377" s="81" t="s">
        <v>672</v>
      </c>
      <c r="D377" s="82">
        <v>3.6</v>
      </c>
      <c r="E377" s="80">
        <v>6</v>
      </c>
      <c r="F377" s="80">
        <v>17</v>
      </c>
      <c r="G377" s="80">
        <v>25</v>
      </c>
      <c r="H377" s="80">
        <v>20</v>
      </c>
      <c r="I377" s="81" t="s">
        <v>432</v>
      </c>
      <c r="J377" s="81" t="s">
        <v>580</v>
      </c>
      <c r="K377" s="80">
        <v>6</v>
      </c>
      <c r="L377" s="81" t="s">
        <v>434</v>
      </c>
      <c r="M377" s="81" t="s">
        <v>659</v>
      </c>
    </row>
    <row r="378" spans="1:13" hidden="1" x14ac:dyDescent="0.2">
      <c r="A378" s="80">
        <v>2014</v>
      </c>
      <c r="B378" s="81" t="s">
        <v>660</v>
      </c>
      <c r="C378" s="81" t="s">
        <v>673</v>
      </c>
      <c r="D378" s="82">
        <v>2.4</v>
      </c>
      <c r="E378" s="80">
        <v>4</v>
      </c>
      <c r="F378" s="80">
        <v>19</v>
      </c>
      <c r="G378" s="80">
        <v>26</v>
      </c>
      <c r="H378" s="80">
        <v>21</v>
      </c>
      <c r="I378" s="81" t="s">
        <v>432</v>
      </c>
      <c r="J378" s="81" t="s">
        <v>580</v>
      </c>
      <c r="K378" s="80">
        <v>4</v>
      </c>
      <c r="L378" s="81" t="s">
        <v>434</v>
      </c>
      <c r="M378" s="81" t="s">
        <v>439</v>
      </c>
    </row>
    <row r="379" spans="1:13" hidden="1" x14ac:dyDescent="0.2">
      <c r="A379" s="80">
        <v>2014</v>
      </c>
      <c r="B379" s="81" t="s">
        <v>660</v>
      </c>
      <c r="C379" s="81" t="s">
        <v>673</v>
      </c>
      <c r="D379" s="82">
        <v>3.6</v>
      </c>
      <c r="E379" s="80">
        <v>6</v>
      </c>
      <c r="F379" s="80">
        <v>17</v>
      </c>
      <c r="G379" s="80">
        <v>25</v>
      </c>
      <c r="H379" s="80">
        <v>19</v>
      </c>
      <c r="I379" s="81" t="s">
        <v>432</v>
      </c>
      <c r="J379" s="81" t="s">
        <v>580</v>
      </c>
      <c r="K379" s="80">
        <v>6</v>
      </c>
      <c r="L379" s="81" t="s">
        <v>434</v>
      </c>
      <c r="M379" s="81" t="s">
        <v>439</v>
      </c>
    </row>
    <row r="380" spans="1:13" hidden="1" x14ac:dyDescent="0.2">
      <c r="A380" s="80">
        <v>2014</v>
      </c>
      <c r="B380" s="81" t="s">
        <v>660</v>
      </c>
      <c r="C380" s="81" t="s">
        <v>674</v>
      </c>
      <c r="D380" s="82">
        <v>3.6</v>
      </c>
      <c r="E380" s="80">
        <v>6</v>
      </c>
      <c r="F380" s="80">
        <v>16</v>
      </c>
      <c r="G380" s="80">
        <v>24</v>
      </c>
      <c r="H380" s="80">
        <v>19</v>
      </c>
      <c r="I380" s="81" t="s">
        <v>432</v>
      </c>
      <c r="J380" s="81" t="s">
        <v>580</v>
      </c>
      <c r="K380" s="80">
        <v>6</v>
      </c>
      <c r="L380" s="81" t="s">
        <v>441</v>
      </c>
      <c r="M380" s="81" t="s">
        <v>442</v>
      </c>
    </row>
    <row r="381" spans="1:13" hidden="1" x14ac:dyDescent="0.2">
      <c r="A381" s="80">
        <v>2014</v>
      </c>
      <c r="B381" s="81" t="s">
        <v>675</v>
      </c>
      <c r="C381" s="81" t="s">
        <v>676</v>
      </c>
      <c r="D381" s="82">
        <v>4.5</v>
      </c>
      <c r="E381" s="80">
        <v>8</v>
      </c>
      <c r="F381" s="80">
        <v>13</v>
      </c>
      <c r="G381" s="80">
        <v>17</v>
      </c>
      <c r="H381" s="80">
        <v>14</v>
      </c>
      <c r="I381" s="81" t="s">
        <v>432</v>
      </c>
      <c r="J381" s="81" t="s">
        <v>459</v>
      </c>
      <c r="K381" s="80">
        <v>7</v>
      </c>
      <c r="L381" s="81" t="s">
        <v>454</v>
      </c>
      <c r="M381" s="81" t="s">
        <v>460</v>
      </c>
    </row>
    <row r="382" spans="1:13" hidden="1" x14ac:dyDescent="0.2">
      <c r="A382" s="80">
        <v>2014</v>
      </c>
      <c r="B382" s="81" t="s">
        <v>675</v>
      </c>
      <c r="C382" s="81" t="s">
        <v>676</v>
      </c>
      <c r="D382" s="82">
        <v>4.5</v>
      </c>
      <c r="E382" s="80">
        <v>8</v>
      </c>
      <c r="F382" s="80">
        <v>13</v>
      </c>
      <c r="G382" s="80">
        <v>17</v>
      </c>
      <c r="H382" s="80">
        <v>15</v>
      </c>
      <c r="I382" s="81" t="s">
        <v>432</v>
      </c>
      <c r="J382" s="81" t="s">
        <v>459</v>
      </c>
      <c r="K382" s="80">
        <v>7</v>
      </c>
      <c r="L382" s="81" t="s">
        <v>454</v>
      </c>
      <c r="M382" s="81" t="s">
        <v>460</v>
      </c>
    </row>
    <row r="383" spans="1:13" hidden="1" x14ac:dyDescent="0.2">
      <c r="A383" s="80">
        <v>2014</v>
      </c>
      <c r="B383" s="81" t="s">
        <v>675</v>
      </c>
      <c r="C383" s="81" t="s">
        <v>677</v>
      </c>
      <c r="D383" s="82">
        <v>4.5</v>
      </c>
      <c r="E383" s="80">
        <v>8</v>
      </c>
      <c r="F383" s="80">
        <v>13</v>
      </c>
      <c r="G383" s="80">
        <v>17</v>
      </c>
      <c r="H383" s="80">
        <v>14</v>
      </c>
      <c r="I383" s="81" t="s">
        <v>432</v>
      </c>
      <c r="J383" s="81" t="s">
        <v>459</v>
      </c>
      <c r="K383" s="80">
        <v>7</v>
      </c>
      <c r="L383" s="81" t="s">
        <v>454</v>
      </c>
      <c r="M383" s="81" t="s">
        <v>460</v>
      </c>
    </row>
    <row r="384" spans="1:13" hidden="1" x14ac:dyDescent="0.2">
      <c r="A384" s="80">
        <v>2014</v>
      </c>
      <c r="B384" s="81" t="s">
        <v>675</v>
      </c>
      <c r="C384" s="81" t="s">
        <v>677</v>
      </c>
      <c r="D384" s="82">
        <v>4.5</v>
      </c>
      <c r="E384" s="80">
        <v>8</v>
      </c>
      <c r="F384" s="80">
        <v>13</v>
      </c>
      <c r="G384" s="80">
        <v>17</v>
      </c>
      <c r="H384" s="80">
        <v>15</v>
      </c>
      <c r="I384" s="81" t="s">
        <v>432</v>
      </c>
      <c r="J384" s="81" t="s">
        <v>459</v>
      </c>
      <c r="K384" s="80">
        <v>7</v>
      </c>
      <c r="L384" s="81" t="s">
        <v>454</v>
      </c>
      <c r="M384" s="81" t="s">
        <v>460</v>
      </c>
    </row>
    <row r="385" spans="1:13" hidden="1" x14ac:dyDescent="0.2">
      <c r="A385" s="80">
        <v>2014</v>
      </c>
      <c r="B385" s="81" t="s">
        <v>675</v>
      </c>
      <c r="C385" s="81" t="s">
        <v>678</v>
      </c>
      <c r="D385" s="82">
        <v>6.3</v>
      </c>
      <c r="E385" s="80">
        <v>12</v>
      </c>
      <c r="F385" s="80">
        <v>11</v>
      </c>
      <c r="G385" s="80">
        <v>16</v>
      </c>
      <c r="H385" s="80">
        <v>13</v>
      </c>
      <c r="I385" s="81" t="s">
        <v>432</v>
      </c>
      <c r="J385" s="81" t="s">
        <v>459</v>
      </c>
      <c r="K385" s="80">
        <v>7</v>
      </c>
      <c r="L385" s="81" t="s">
        <v>454</v>
      </c>
      <c r="M385" s="81" t="s">
        <v>460</v>
      </c>
    </row>
    <row r="386" spans="1:13" hidden="1" x14ac:dyDescent="0.2">
      <c r="A386" s="80">
        <v>2014</v>
      </c>
      <c r="B386" s="81" t="s">
        <v>675</v>
      </c>
      <c r="C386" s="81" t="s">
        <v>678</v>
      </c>
      <c r="D386" s="82">
        <v>6.3</v>
      </c>
      <c r="E386" s="80">
        <v>12</v>
      </c>
      <c r="F386" s="80">
        <v>12</v>
      </c>
      <c r="G386" s="80">
        <v>16</v>
      </c>
      <c r="H386" s="80">
        <v>13</v>
      </c>
      <c r="I386" s="81" t="s">
        <v>432</v>
      </c>
      <c r="J386" s="81" t="s">
        <v>459</v>
      </c>
      <c r="K386" s="80">
        <v>7</v>
      </c>
      <c r="L386" s="81" t="s">
        <v>454</v>
      </c>
      <c r="M386" s="81" t="s">
        <v>460</v>
      </c>
    </row>
    <row r="387" spans="1:13" hidden="1" x14ac:dyDescent="0.2">
      <c r="A387" s="80">
        <v>2014</v>
      </c>
      <c r="B387" s="81" t="s">
        <v>675</v>
      </c>
      <c r="C387" s="81" t="s">
        <v>679</v>
      </c>
      <c r="D387" s="82">
        <v>4.3</v>
      </c>
      <c r="E387" s="80">
        <v>8</v>
      </c>
      <c r="F387" s="80">
        <v>13</v>
      </c>
      <c r="G387" s="80">
        <v>19</v>
      </c>
      <c r="H387" s="80">
        <v>15</v>
      </c>
      <c r="I387" s="81" t="s">
        <v>432</v>
      </c>
      <c r="J387" s="81" t="s">
        <v>459</v>
      </c>
      <c r="K387" s="80">
        <v>7</v>
      </c>
      <c r="L387" s="81" t="s">
        <v>454</v>
      </c>
      <c r="M387" s="81" t="s">
        <v>455</v>
      </c>
    </row>
    <row r="388" spans="1:13" hidden="1" x14ac:dyDescent="0.2">
      <c r="A388" s="80">
        <v>2014</v>
      </c>
      <c r="B388" s="81" t="s">
        <v>675</v>
      </c>
      <c r="C388" s="81" t="s">
        <v>679</v>
      </c>
      <c r="D388" s="82">
        <v>4.3</v>
      </c>
      <c r="E388" s="80">
        <v>8</v>
      </c>
      <c r="F388" s="80">
        <v>14</v>
      </c>
      <c r="G388" s="80">
        <v>19</v>
      </c>
      <c r="H388" s="80">
        <v>16</v>
      </c>
      <c r="I388" s="81" t="s">
        <v>432</v>
      </c>
      <c r="J388" s="81" t="s">
        <v>459</v>
      </c>
      <c r="K388" s="80">
        <v>7</v>
      </c>
      <c r="L388" s="81" t="s">
        <v>454</v>
      </c>
      <c r="M388" s="81" t="s">
        <v>455</v>
      </c>
    </row>
    <row r="389" spans="1:13" hidden="1" x14ac:dyDescent="0.2">
      <c r="A389" s="80">
        <v>2014</v>
      </c>
      <c r="B389" s="81" t="s">
        <v>675</v>
      </c>
      <c r="C389" s="81" t="s">
        <v>680</v>
      </c>
      <c r="D389" s="82">
        <v>6.3</v>
      </c>
      <c r="E389" s="80">
        <v>12</v>
      </c>
      <c r="F389" s="80">
        <v>11</v>
      </c>
      <c r="G389" s="80">
        <v>16</v>
      </c>
      <c r="H389" s="80">
        <v>13</v>
      </c>
      <c r="I389" s="81" t="s">
        <v>432</v>
      </c>
      <c r="J389" s="81" t="s">
        <v>459</v>
      </c>
      <c r="K389" s="80">
        <v>7</v>
      </c>
      <c r="L389" s="81" t="s">
        <v>681</v>
      </c>
      <c r="M389" s="81" t="s">
        <v>446</v>
      </c>
    </row>
    <row r="390" spans="1:13" hidden="1" x14ac:dyDescent="0.2">
      <c r="A390" s="80">
        <v>2014</v>
      </c>
      <c r="B390" s="81" t="s">
        <v>675</v>
      </c>
      <c r="C390" s="81" t="s">
        <v>680</v>
      </c>
      <c r="D390" s="82">
        <v>6.3</v>
      </c>
      <c r="E390" s="80">
        <v>12</v>
      </c>
      <c r="F390" s="80">
        <v>11</v>
      </c>
      <c r="G390" s="80">
        <v>17</v>
      </c>
      <c r="H390" s="80">
        <v>13</v>
      </c>
      <c r="I390" s="81" t="s">
        <v>432</v>
      </c>
      <c r="J390" s="81" t="s">
        <v>459</v>
      </c>
      <c r="K390" s="80">
        <v>7</v>
      </c>
      <c r="L390" s="81" t="s">
        <v>681</v>
      </c>
      <c r="M390" s="81" t="s">
        <v>446</v>
      </c>
    </row>
    <row r="391" spans="1:13" hidden="1" x14ac:dyDescent="0.2">
      <c r="A391" s="80">
        <v>2014</v>
      </c>
      <c r="B391" s="81" t="s">
        <v>682</v>
      </c>
      <c r="C391" s="81" t="s">
        <v>683</v>
      </c>
      <c r="D391" s="82">
        <v>1.4</v>
      </c>
      <c r="E391" s="80">
        <v>4</v>
      </c>
      <c r="F391" s="80">
        <v>27</v>
      </c>
      <c r="G391" s="80">
        <v>34</v>
      </c>
      <c r="H391" s="80">
        <v>30</v>
      </c>
      <c r="I391" s="81" t="s">
        <v>432</v>
      </c>
      <c r="J391" s="81" t="s">
        <v>580</v>
      </c>
      <c r="K391" s="80">
        <v>6</v>
      </c>
      <c r="L391" s="81" t="s">
        <v>434</v>
      </c>
      <c r="M391" s="81" t="s">
        <v>455</v>
      </c>
    </row>
    <row r="392" spans="1:13" hidden="1" x14ac:dyDescent="0.2">
      <c r="A392" s="80">
        <v>2014</v>
      </c>
      <c r="B392" s="81" t="s">
        <v>682</v>
      </c>
      <c r="C392" s="81" t="s">
        <v>683</v>
      </c>
      <c r="D392" s="82">
        <v>1.4</v>
      </c>
      <c r="E392" s="80">
        <v>4</v>
      </c>
      <c r="F392" s="80">
        <v>28</v>
      </c>
      <c r="G392" s="80">
        <v>34</v>
      </c>
      <c r="H392" s="80">
        <v>30</v>
      </c>
      <c r="I392" s="81" t="s">
        <v>465</v>
      </c>
      <c r="J392" s="81" t="s">
        <v>437</v>
      </c>
      <c r="K392" s="80">
        <v>5</v>
      </c>
      <c r="L392" s="81" t="s">
        <v>434</v>
      </c>
      <c r="M392" s="81" t="s">
        <v>455</v>
      </c>
    </row>
    <row r="393" spans="1:13" hidden="1" x14ac:dyDescent="0.2">
      <c r="A393" s="80">
        <v>2014</v>
      </c>
      <c r="B393" s="81" t="s">
        <v>682</v>
      </c>
      <c r="C393" s="81" t="s">
        <v>683</v>
      </c>
      <c r="D393" s="82">
        <v>1.4</v>
      </c>
      <c r="E393" s="80">
        <v>4</v>
      </c>
      <c r="F393" s="80">
        <v>31</v>
      </c>
      <c r="G393" s="80">
        <v>40</v>
      </c>
      <c r="H393" s="80">
        <v>34</v>
      </c>
      <c r="I393" s="81" t="s">
        <v>432</v>
      </c>
      <c r="J393" s="81" t="s">
        <v>437</v>
      </c>
      <c r="K393" s="80">
        <v>5</v>
      </c>
      <c r="L393" s="81" t="s">
        <v>434</v>
      </c>
      <c r="M393" s="81" t="s">
        <v>455</v>
      </c>
    </row>
    <row r="394" spans="1:13" hidden="1" x14ac:dyDescent="0.2">
      <c r="A394" s="80">
        <v>2014</v>
      </c>
      <c r="B394" s="81" t="s">
        <v>682</v>
      </c>
      <c r="C394" s="81" t="s">
        <v>684</v>
      </c>
      <c r="D394" s="82">
        <v>1.4</v>
      </c>
      <c r="E394" s="80">
        <v>4</v>
      </c>
      <c r="F394" s="80">
        <v>28</v>
      </c>
      <c r="G394" s="80">
        <v>34</v>
      </c>
      <c r="H394" s="80">
        <v>30</v>
      </c>
      <c r="I394" s="81" t="s">
        <v>465</v>
      </c>
      <c r="J394" s="81" t="s">
        <v>437</v>
      </c>
      <c r="K394" s="80">
        <v>5</v>
      </c>
      <c r="L394" s="81" t="s">
        <v>434</v>
      </c>
      <c r="M394" s="81" t="s">
        <v>455</v>
      </c>
    </row>
    <row r="395" spans="1:13" hidden="1" x14ac:dyDescent="0.2">
      <c r="A395" s="80">
        <v>2014</v>
      </c>
      <c r="B395" s="81" t="s">
        <v>682</v>
      </c>
      <c r="C395" s="81" t="s">
        <v>685</v>
      </c>
      <c r="D395" s="82">
        <v>1.4</v>
      </c>
      <c r="E395" s="80">
        <v>4</v>
      </c>
      <c r="F395" s="80">
        <v>24</v>
      </c>
      <c r="G395" s="80">
        <v>33</v>
      </c>
      <c r="H395" s="80">
        <v>27</v>
      </c>
      <c r="I395" s="81" t="s">
        <v>465</v>
      </c>
      <c r="J395" s="81" t="s">
        <v>459</v>
      </c>
      <c r="K395" s="80">
        <v>6</v>
      </c>
      <c r="L395" s="81" t="s">
        <v>434</v>
      </c>
      <c r="M395" s="81" t="s">
        <v>451</v>
      </c>
    </row>
    <row r="396" spans="1:13" hidden="1" x14ac:dyDescent="0.2">
      <c r="A396" s="80">
        <v>2014</v>
      </c>
      <c r="B396" s="81" t="s">
        <v>682</v>
      </c>
      <c r="C396" s="81" t="s">
        <v>685</v>
      </c>
      <c r="D396" s="82">
        <v>1.4</v>
      </c>
      <c r="E396" s="80">
        <v>4</v>
      </c>
      <c r="F396" s="80">
        <v>25</v>
      </c>
      <c r="G396" s="80">
        <v>33</v>
      </c>
      <c r="H396" s="80">
        <v>28</v>
      </c>
      <c r="I396" s="81" t="s">
        <v>465</v>
      </c>
      <c r="J396" s="81" t="s">
        <v>437</v>
      </c>
      <c r="K396" s="80">
        <v>6</v>
      </c>
      <c r="L396" s="81" t="s">
        <v>434</v>
      </c>
      <c r="M396" s="81" t="s">
        <v>451</v>
      </c>
    </row>
    <row r="397" spans="1:13" hidden="1" x14ac:dyDescent="0.2">
      <c r="A397" s="80">
        <v>2014</v>
      </c>
      <c r="B397" s="81" t="s">
        <v>686</v>
      </c>
      <c r="C397" s="81" t="s">
        <v>687</v>
      </c>
      <c r="D397" s="82">
        <v>4.5999999999999996</v>
      </c>
      <c r="E397" s="80">
        <v>8</v>
      </c>
      <c r="F397" s="80">
        <v>13</v>
      </c>
      <c r="G397" s="80">
        <v>16</v>
      </c>
      <c r="H397" s="80">
        <v>15</v>
      </c>
      <c r="I397" s="81" t="s">
        <v>432</v>
      </c>
      <c r="J397" s="81" t="s">
        <v>580</v>
      </c>
      <c r="K397" s="80">
        <v>4</v>
      </c>
      <c r="L397" s="81" t="s">
        <v>454</v>
      </c>
      <c r="M397" s="81" t="s">
        <v>626</v>
      </c>
    </row>
    <row r="398" spans="1:13" hidden="1" x14ac:dyDescent="0.2">
      <c r="A398" s="80">
        <v>2014</v>
      </c>
      <c r="B398" s="81" t="s">
        <v>686</v>
      </c>
      <c r="C398" s="81" t="s">
        <v>687</v>
      </c>
      <c r="D398" s="82">
        <v>5.4</v>
      </c>
      <c r="E398" s="80">
        <v>8</v>
      </c>
      <c r="F398" s="80">
        <v>12</v>
      </c>
      <c r="G398" s="80">
        <v>16</v>
      </c>
      <c r="H398" s="80">
        <v>14</v>
      </c>
      <c r="I398" s="81" t="s">
        <v>432</v>
      </c>
      <c r="J398" s="81" t="s">
        <v>580</v>
      </c>
      <c r="K398" s="80">
        <v>4</v>
      </c>
      <c r="L398" s="81" t="s">
        <v>454</v>
      </c>
      <c r="M398" s="81" t="s">
        <v>626</v>
      </c>
    </row>
    <row r="399" spans="1:13" hidden="1" x14ac:dyDescent="0.2">
      <c r="A399" s="80">
        <v>2014</v>
      </c>
      <c r="B399" s="81" t="s">
        <v>686</v>
      </c>
      <c r="C399" s="81" t="s">
        <v>688</v>
      </c>
      <c r="D399" s="82">
        <v>4.5999999999999996</v>
      </c>
      <c r="E399" s="80">
        <v>8</v>
      </c>
      <c r="F399" s="80">
        <v>13</v>
      </c>
      <c r="G399" s="80">
        <v>16</v>
      </c>
      <c r="H399" s="80">
        <v>14</v>
      </c>
      <c r="I399" s="81" t="s">
        <v>432</v>
      </c>
      <c r="J399" s="81" t="s">
        <v>580</v>
      </c>
      <c r="K399" s="80">
        <v>4</v>
      </c>
      <c r="L399" s="81" t="s">
        <v>454</v>
      </c>
      <c r="M399" s="81" t="s">
        <v>628</v>
      </c>
    </row>
    <row r="400" spans="1:13" hidden="1" x14ac:dyDescent="0.2">
      <c r="A400" s="80">
        <v>2014</v>
      </c>
      <c r="B400" s="81" t="s">
        <v>686</v>
      </c>
      <c r="C400" s="81" t="s">
        <v>688</v>
      </c>
      <c r="D400" s="82">
        <v>5.4</v>
      </c>
      <c r="E400" s="80">
        <v>8</v>
      </c>
      <c r="F400" s="80">
        <v>12</v>
      </c>
      <c r="G400" s="80">
        <v>16</v>
      </c>
      <c r="H400" s="80">
        <v>13</v>
      </c>
      <c r="I400" s="81" t="s">
        <v>432</v>
      </c>
      <c r="J400" s="81" t="s">
        <v>580</v>
      </c>
      <c r="K400" s="80">
        <v>4</v>
      </c>
      <c r="L400" s="81" t="s">
        <v>454</v>
      </c>
      <c r="M400" s="81" t="s">
        <v>628</v>
      </c>
    </row>
    <row r="401" spans="1:13" hidden="1" x14ac:dyDescent="0.2">
      <c r="A401" s="80">
        <v>2014</v>
      </c>
      <c r="B401" s="81" t="s">
        <v>686</v>
      </c>
      <c r="C401" s="81" t="s">
        <v>689</v>
      </c>
      <c r="D401" s="82">
        <v>4.5999999999999996</v>
      </c>
      <c r="E401" s="80">
        <v>8</v>
      </c>
      <c r="F401" s="80">
        <v>13</v>
      </c>
      <c r="G401" s="80">
        <v>16</v>
      </c>
      <c r="H401" s="80">
        <v>15</v>
      </c>
      <c r="I401" s="81" t="s">
        <v>432</v>
      </c>
      <c r="J401" s="81" t="s">
        <v>580</v>
      </c>
      <c r="K401" s="80">
        <v>4</v>
      </c>
      <c r="L401" s="81" t="s">
        <v>454</v>
      </c>
      <c r="M401" s="81" t="s">
        <v>626</v>
      </c>
    </row>
    <row r="402" spans="1:13" hidden="1" x14ac:dyDescent="0.2">
      <c r="A402" s="80">
        <v>2014</v>
      </c>
      <c r="B402" s="81" t="s">
        <v>686</v>
      </c>
      <c r="C402" s="81" t="s">
        <v>689</v>
      </c>
      <c r="D402" s="82">
        <v>5.4</v>
      </c>
      <c r="E402" s="80">
        <v>8</v>
      </c>
      <c r="F402" s="80">
        <v>12</v>
      </c>
      <c r="G402" s="80">
        <v>16</v>
      </c>
      <c r="H402" s="80">
        <v>14</v>
      </c>
      <c r="I402" s="81" t="s">
        <v>432</v>
      </c>
      <c r="J402" s="81" t="s">
        <v>580</v>
      </c>
      <c r="K402" s="80">
        <v>4</v>
      </c>
      <c r="L402" s="81" t="s">
        <v>454</v>
      </c>
      <c r="M402" s="81" t="s">
        <v>626</v>
      </c>
    </row>
    <row r="403" spans="1:13" hidden="1" x14ac:dyDescent="0.2">
      <c r="A403" s="80">
        <v>2014</v>
      </c>
      <c r="B403" s="81" t="s">
        <v>686</v>
      </c>
      <c r="C403" s="81" t="s">
        <v>690</v>
      </c>
      <c r="D403" s="82">
        <v>6.8</v>
      </c>
      <c r="E403" s="80">
        <v>10</v>
      </c>
      <c r="F403" s="80">
        <v>10</v>
      </c>
      <c r="G403" s="80">
        <v>14</v>
      </c>
      <c r="H403" s="80">
        <v>12</v>
      </c>
      <c r="I403" s="81" t="s">
        <v>432</v>
      </c>
      <c r="J403" s="81" t="s">
        <v>580</v>
      </c>
      <c r="K403" s="80">
        <v>5</v>
      </c>
      <c r="L403" s="81" t="s">
        <v>454</v>
      </c>
      <c r="M403" s="81" t="s">
        <v>626</v>
      </c>
    </row>
    <row r="404" spans="1:13" hidden="1" x14ac:dyDescent="0.2">
      <c r="A404" s="80">
        <v>2014</v>
      </c>
      <c r="B404" s="81" t="s">
        <v>686</v>
      </c>
      <c r="C404" s="81" t="s">
        <v>691</v>
      </c>
      <c r="D404" s="82">
        <v>5.4</v>
      </c>
      <c r="E404" s="80">
        <v>8</v>
      </c>
      <c r="F404" s="80">
        <v>12</v>
      </c>
      <c r="G404" s="80">
        <v>16</v>
      </c>
      <c r="H404" s="80">
        <v>13</v>
      </c>
      <c r="I404" s="81" t="s">
        <v>432</v>
      </c>
      <c r="J404" s="81" t="s">
        <v>580</v>
      </c>
      <c r="K404" s="80">
        <v>4</v>
      </c>
      <c r="L404" s="81" t="s">
        <v>454</v>
      </c>
      <c r="M404" s="81" t="s">
        <v>626</v>
      </c>
    </row>
    <row r="405" spans="1:13" hidden="1" x14ac:dyDescent="0.2">
      <c r="A405" s="80">
        <v>2014</v>
      </c>
      <c r="B405" s="81" t="s">
        <v>686</v>
      </c>
      <c r="C405" s="81" t="s">
        <v>692</v>
      </c>
      <c r="D405" s="82">
        <v>6.8</v>
      </c>
      <c r="E405" s="80">
        <v>10</v>
      </c>
      <c r="F405" s="80">
        <v>10</v>
      </c>
      <c r="G405" s="80">
        <v>13</v>
      </c>
      <c r="H405" s="80">
        <v>11</v>
      </c>
      <c r="I405" s="81" t="s">
        <v>432</v>
      </c>
      <c r="J405" s="81" t="s">
        <v>580</v>
      </c>
      <c r="K405" s="80">
        <v>5</v>
      </c>
      <c r="L405" s="81" t="s">
        <v>454</v>
      </c>
      <c r="M405" s="81" t="s">
        <v>628</v>
      </c>
    </row>
    <row r="406" spans="1:13" hidden="1" x14ac:dyDescent="0.2">
      <c r="A406" s="80">
        <v>2014</v>
      </c>
      <c r="B406" s="81" t="s">
        <v>686</v>
      </c>
      <c r="C406" s="81" t="s">
        <v>693</v>
      </c>
      <c r="D406" s="82">
        <v>5.4</v>
      </c>
      <c r="E406" s="80">
        <v>8</v>
      </c>
      <c r="F406" s="80">
        <v>11</v>
      </c>
      <c r="G406" s="80">
        <v>15</v>
      </c>
      <c r="H406" s="80">
        <v>13</v>
      </c>
      <c r="I406" s="81" t="s">
        <v>432</v>
      </c>
      <c r="J406" s="81" t="s">
        <v>580</v>
      </c>
      <c r="K406" s="80">
        <v>4</v>
      </c>
      <c r="L406" s="81" t="s">
        <v>454</v>
      </c>
      <c r="M406" s="81" t="s">
        <v>628</v>
      </c>
    </row>
    <row r="407" spans="1:13" hidden="1" x14ac:dyDescent="0.2">
      <c r="A407" s="80">
        <v>2014</v>
      </c>
      <c r="B407" s="81" t="s">
        <v>686</v>
      </c>
      <c r="C407" s="81" t="s">
        <v>694</v>
      </c>
      <c r="D407" s="82">
        <v>3.5</v>
      </c>
      <c r="E407" s="80">
        <v>6</v>
      </c>
      <c r="F407" s="80">
        <v>18</v>
      </c>
      <c r="G407" s="80">
        <v>25</v>
      </c>
      <c r="H407" s="80">
        <v>21</v>
      </c>
      <c r="I407" s="81" t="s">
        <v>432</v>
      </c>
      <c r="J407" s="81" t="s">
        <v>436</v>
      </c>
      <c r="K407" s="80">
        <v>6</v>
      </c>
      <c r="L407" s="81" t="s">
        <v>441</v>
      </c>
      <c r="M407" s="81" t="s">
        <v>442</v>
      </c>
    </row>
    <row r="408" spans="1:13" hidden="1" x14ac:dyDescent="0.2">
      <c r="A408" s="80">
        <v>2014</v>
      </c>
      <c r="B408" s="81" t="s">
        <v>686</v>
      </c>
      <c r="C408" s="81" t="s">
        <v>694</v>
      </c>
      <c r="D408" s="82">
        <v>3.7</v>
      </c>
      <c r="E408" s="80">
        <v>6</v>
      </c>
      <c r="F408" s="80">
        <v>17</v>
      </c>
      <c r="G408" s="80">
        <v>23</v>
      </c>
      <c r="H408" s="80">
        <v>19</v>
      </c>
      <c r="I408" s="81" t="s">
        <v>432</v>
      </c>
      <c r="J408" s="81" t="s">
        <v>436</v>
      </c>
      <c r="K408" s="80">
        <v>6</v>
      </c>
      <c r="L408" s="81" t="s">
        <v>441</v>
      </c>
      <c r="M408" s="81" t="s">
        <v>442</v>
      </c>
    </row>
    <row r="409" spans="1:13" hidden="1" x14ac:dyDescent="0.2">
      <c r="A409" s="80">
        <v>2014</v>
      </c>
      <c r="B409" s="81" t="s">
        <v>686</v>
      </c>
      <c r="C409" s="81" t="s">
        <v>695</v>
      </c>
      <c r="D409" s="82">
        <v>2</v>
      </c>
      <c r="E409" s="80">
        <v>4</v>
      </c>
      <c r="F409" s="80">
        <v>21</v>
      </c>
      <c r="G409" s="80">
        <v>30</v>
      </c>
      <c r="H409" s="80">
        <v>24</v>
      </c>
      <c r="I409" s="81" t="s">
        <v>465</v>
      </c>
      <c r="J409" s="81" t="s">
        <v>580</v>
      </c>
      <c r="K409" s="80">
        <v>6</v>
      </c>
      <c r="L409" s="81" t="s">
        <v>434</v>
      </c>
      <c r="M409" s="81" t="s">
        <v>439</v>
      </c>
    </row>
    <row r="410" spans="1:13" hidden="1" x14ac:dyDescent="0.2">
      <c r="A410" s="80">
        <v>2014</v>
      </c>
      <c r="B410" s="81" t="s">
        <v>686</v>
      </c>
      <c r="C410" s="81" t="s">
        <v>695</v>
      </c>
      <c r="D410" s="82">
        <v>3.5</v>
      </c>
      <c r="E410" s="80">
        <v>6</v>
      </c>
      <c r="F410" s="80">
        <v>19</v>
      </c>
      <c r="G410" s="80">
        <v>27</v>
      </c>
      <c r="H410" s="80">
        <v>22</v>
      </c>
      <c r="I410" s="81" t="s">
        <v>432</v>
      </c>
      <c r="J410" s="81" t="s">
        <v>436</v>
      </c>
      <c r="K410" s="80">
        <v>6</v>
      </c>
      <c r="L410" s="81" t="s">
        <v>434</v>
      </c>
      <c r="M410" s="81" t="s">
        <v>439</v>
      </c>
    </row>
    <row r="411" spans="1:13" hidden="1" x14ac:dyDescent="0.2">
      <c r="A411" s="80">
        <v>2014</v>
      </c>
      <c r="B411" s="81" t="s">
        <v>686</v>
      </c>
      <c r="C411" s="81" t="s">
        <v>695</v>
      </c>
      <c r="D411" s="82">
        <v>3.7</v>
      </c>
      <c r="E411" s="80">
        <v>6</v>
      </c>
      <c r="F411" s="80">
        <v>18</v>
      </c>
      <c r="G411" s="80">
        <v>26</v>
      </c>
      <c r="H411" s="80">
        <v>21</v>
      </c>
      <c r="I411" s="81" t="s">
        <v>432</v>
      </c>
      <c r="J411" s="81" t="s">
        <v>436</v>
      </c>
      <c r="K411" s="80">
        <v>6</v>
      </c>
      <c r="L411" s="81" t="s">
        <v>434</v>
      </c>
      <c r="M411" s="81" t="s">
        <v>439</v>
      </c>
    </row>
    <row r="412" spans="1:13" hidden="1" x14ac:dyDescent="0.2">
      <c r="A412" s="80">
        <v>2014</v>
      </c>
      <c r="B412" s="81" t="s">
        <v>686</v>
      </c>
      <c r="C412" s="81" t="s">
        <v>696</v>
      </c>
      <c r="D412" s="82">
        <v>1.6</v>
      </c>
      <c r="E412" s="80">
        <v>4</v>
      </c>
      <c r="F412" s="80">
        <v>22</v>
      </c>
      <c r="G412" s="80">
        <v>30</v>
      </c>
      <c r="H412" s="80">
        <v>25</v>
      </c>
      <c r="I412" s="81" t="s">
        <v>465</v>
      </c>
      <c r="J412" s="81" t="s">
        <v>436</v>
      </c>
      <c r="K412" s="80">
        <v>6</v>
      </c>
      <c r="L412" s="81" t="s">
        <v>441</v>
      </c>
      <c r="M412" s="81" t="s">
        <v>442</v>
      </c>
    </row>
    <row r="413" spans="1:13" hidden="1" x14ac:dyDescent="0.2">
      <c r="A413" s="80">
        <v>2014</v>
      </c>
      <c r="B413" s="81" t="s">
        <v>686</v>
      </c>
      <c r="C413" s="81" t="s">
        <v>696</v>
      </c>
      <c r="D413" s="82">
        <v>2</v>
      </c>
      <c r="E413" s="80">
        <v>4</v>
      </c>
      <c r="F413" s="80">
        <v>21</v>
      </c>
      <c r="G413" s="80">
        <v>28</v>
      </c>
      <c r="H413" s="80">
        <v>24</v>
      </c>
      <c r="I413" s="81" t="s">
        <v>465</v>
      </c>
      <c r="J413" s="81" t="s">
        <v>436</v>
      </c>
      <c r="K413" s="80">
        <v>6</v>
      </c>
      <c r="L413" s="81" t="s">
        <v>441</v>
      </c>
      <c r="M413" s="81" t="s">
        <v>442</v>
      </c>
    </row>
    <row r="414" spans="1:13" hidden="1" x14ac:dyDescent="0.2">
      <c r="A414" s="80">
        <v>2014</v>
      </c>
      <c r="B414" s="81" t="s">
        <v>686</v>
      </c>
      <c r="C414" s="81" t="s">
        <v>697</v>
      </c>
      <c r="D414" s="82">
        <v>1.6</v>
      </c>
      <c r="E414" s="80">
        <v>4</v>
      </c>
      <c r="F414" s="80">
        <v>23</v>
      </c>
      <c r="G414" s="80">
        <v>32</v>
      </c>
      <c r="H414" s="80">
        <v>26</v>
      </c>
      <c r="I414" s="81" t="s">
        <v>465</v>
      </c>
      <c r="J414" s="81" t="s">
        <v>436</v>
      </c>
      <c r="K414" s="80">
        <v>6</v>
      </c>
      <c r="L414" s="81" t="s">
        <v>434</v>
      </c>
      <c r="M414" s="81" t="s">
        <v>439</v>
      </c>
    </row>
    <row r="415" spans="1:13" hidden="1" x14ac:dyDescent="0.2">
      <c r="A415" s="80">
        <v>2014</v>
      </c>
      <c r="B415" s="81" t="s">
        <v>686</v>
      </c>
      <c r="C415" s="81" t="s">
        <v>697</v>
      </c>
      <c r="D415" s="82">
        <v>2</v>
      </c>
      <c r="E415" s="80">
        <v>4</v>
      </c>
      <c r="F415" s="80">
        <v>22</v>
      </c>
      <c r="G415" s="80">
        <v>30</v>
      </c>
      <c r="H415" s="80">
        <v>25</v>
      </c>
      <c r="I415" s="81" t="s">
        <v>465</v>
      </c>
      <c r="J415" s="81" t="s">
        <v>436</v>
      </c>
      <c r="K415" s="80">
        <v>6</v>
      </c>
      <c r="L415" s="81" t="s">
        <v>434</v>
      </c>
      <c r="M415" s="81" t="s">
        <v>439</v>
      </c>
    </row>
    <row r="416" spans="1:13" hidden="1" x14ac:dyDescent="0.2">
      <c r="A416" s="80">
        <v>2014</v>
      </c>
      <c r="B416" s="81" t="s">
        <v>686</v>
      </c>
      <c r="C416" s="81" t="s">
        <v>697</v>
      </c>
      <c r="D416" s="82">
        <v>2.5</v>
      </c>
      <c r="E416" s="80">
        <v>4</v>
      </c>
      <c r="F416" s="80">
        <v>22</v>
      </c>
      <c r="G416" s="80">
        <v>31</v>
      </c>
      <c r="H416" s="80">
        <v>25</v>
      </c>
      <c r="I416" s="81" t="s">
        <v>432</v>
      </c>
      <c r="J416" s="81" t="s">
        <v>436</v>
      </c>
      <c r="K416" s="80">
        <v>6</v>
      </c>
      <c r="L416" s="81" t="s">
        <v>434</v>
      </c>
      <c r="M416" s="81" t="s">
        <v>439</v>
      </c>
    </row>
    <row r="417" spans="1:13" hidden="1" x14ac:dyDescent="0.2">
      <c r="A417" s="80">
        <v>2014</v>
      </c>
      <c r="B417" s="81" t="s">
        <v>686</v>
      </c>
      <c r="C417" s="81" t="s">
        <v>698</v>
      </c>
      <c r="D417" s="82">
        <v>5.4</v>
      </c>
      <c r="E417" s="80">
        <v>8</v>
      </c>
      <c r="F417" s="80">
        <v>14</v>
      </c>
      <c r="G417" s="80">
        <v>20</v>
      </c>
      <c r="H417" s="80">
        <v>16</v>
      </c>
      <c r="I417" s="81" t="s">
        <v>432</v>
      </c>
      <c r="J417" s="81" t="s">
        <v>580</v>
      </c>
      <c r="K417" s="80">
        <v>6</v>
      </c>
      <c r="L417" s="81" t="s">
        <v>454</v>
      </c>
      <c r="M417" s="81" t="s">
        <v>582</v>
      </c>
    </row>
    <row r="418" spans="1:13" hidden="1" x14ac:dyDescent="0.2">
      <c r="A418" s="80">
        <v>2014</v>
      </c>
      <c r="B418" s="81" t="s">
        <v>686</v>
      </c>
      <c r="C418" s="81" t="s">
        <v>699</v>
      </c>
      <c r="D418" s="82">
        <v>5.4</v>
      </c>
      <c r="E418" s="80">
        <v>8</v>
      </c>
      <c r="F418" s="80">
        <v>13</v>
      </c>
      <c r="G418" s="80">
        <v>18</v>
      </c>
      <c r="H418" s="80">
        <v>15</v>
      </c>
      <c r="I418" s="81" t="s">
        <v>432</v>
      </c>
      <c r="J418" s="81" t="s">
        <v>580</v>
      </c>
      <c r="K418" s="80">
        <v>6</v>
      </c>
      <c r="L418" s="81" t="s">
        <v>681</v>
      </c>
      <c r="M418" s="81" t="s">
        <v>481</v>
      </c>
    </row>
    <row r="419" spans="1:13" hidden="1" x14ac:dyDescent="0.2">
      <c r="A419" s="80">
        <v>2014</v>
      </c>
      <c r="B419" s="81" t="s">
        <v>686</v>
      </c>
      <c r="C419" s="81" t="s">
        <v>700</v>
      </c>
      <c r="D419" s="82">
        <v>3.5</v>
      </c>
      <c r="E419" s="80">
        <v>6</v>
      </c>
      <c r="F419" s="80">
        <v>17</v>
      </c>
      <c r="G419" s="80">
        <v>23</v>
      </c>
      <c r="H419" s="80">
        <v>19</v>
      </c>
      <c r="I419" s="81" t="s">
        <v>432</v>
      </c>
      <c r="J419" s="81" t="s">
        <v>436</v>
      </c>
      <c r="K419" s="80">
        <v>6</v>
      </c>
      <c r="L419" s="81" t="s">
        <v>441</v>
      </c>
      <c r="M419" s="81" t="s">
        <v>481</v>
      </c>
    </row>
    <row r="420" spans="1:13" hidden="1" x14ac:dyDescent="0.2">
      <c r="A420" s="80">
        <v>2014</v>
      </c>
      <c r="B420" s="81" t="s">
        <v>686</v>
      </c>
      <c r="C420" s="81" t="s">
        <v>700</v>
      </c>
      <c r="D420" s="82">
        <v>3.5</v>
      </c>
      <c r="E420" s="80">
        <v>6</v>
      </c>
      <c r="F420" s="80">
        <v>16</v>
      </c>
      <c r="G420" s="80">
        <v>22</v>
      </c>
      <c r="H420" s="80">
        <v>18</v>
      </c>
      <c r="I420" s="81" t="s">
        <v>465</v>
      </c>
      <c r="J420" s="81" t="s">
        <v>436</v>
      </c>
      <c r="K420" s="80">
        <v>6</v>
      </c>
      <c r="L420" s="81" t="s">
        <v>441</v>
      </c>
      <c r="M420" s="81" t="s">
        <v>481</v>
      </c>
    </row>
    <row r="421" spans="1:13" hidden="1" x14ac:dyDescent="0.2">
      <c r="A421" s="80">
        <v>2014</v>
      </c>
      <c r="B421" s="81" t="s">
        <v>686</v>
      </c>
      <c r="C421" s="81" t="s">
        <v>701</v>
      </c>
      <c r="D421" s="82">
        <v>3.5</v>
      </c>
      <c r="E421" s="80">
        <v>6</v>
      </c>
      <c r="F421" s="80">
        <v>17</v>
      </c>
      <c r="G421" s="80">
        <v>24</v>
      </c>
      <c r="H421" s="80">
        <v>20</v>
      </c>
      <c r="I421" s="81" t="s">
        <v>432</v>
      </c>
      <c r="J421" s="81" t="s">
        <v>436</v>
      </c>
      <c r="K421" s="80">
        <v>6</v>
      </c>
      <c r="L421" s="81" t="s">
        <v>434</v>
      </c>
      <c r="M421" s="81" t="s">
        <v>582</v>
      </c>
    </row>
    <row r="422" spans="1:13" hidden="1" x14ac:dyDescent="0.2">
      <c r="A422" s="80">
        <v>2014</v>
      </c>
      <c r="B422" s="81" t="s">
        <v>686</v>
      </c>
      <c r="C422" s="81" t="s">
        <v>702</v>
      </c>
      <c r="D422" s="82">
        <v>3.5</v>
      </c>
      <c r="E422" s="80">
        <v>6</v>
      </c>
      <c r="F422" s="80">
        <v>17</v>
      </c>
      <c r="G422" s="80">
        <v>23</v>
      </c>
      <c r="H422" s="80">
        <v>19</v>
      </c>
      <c r="I422" s="81" t="s">
        <v>432</v>
      </c>
      <c r="J422" s="81" t="s">
        <v>436</v>
      </c>
      <c r="K422" s="80">
        <v>6</v>
      </c>
      <c r="L422" s="81" t="s">
        <v>441</v>
      </c>
      <c r="M422" s="81" t="s">
        <v>481</v>
      </c>
    </row>
    <row r="423" spans="1:13" hidden="1" x14ac:dyDescent="0.2">
      <c r="A423" s="80">
        <v>2014</v>
      </c>
      <c r="B423" s="81" t="s">
        <v>686</v>
      </c>
      <c r="C423" s="81" t="s">
        <v>703</v>
      </c>
      <c r="D423" s="82">
        <v>2</v>
      </c>
      <c r="E423" s="80">
        <v>4</v>
      </c>
      <c r="F423" s="80">
        <v>20</v>
      </c>
      <c r="G423" s="80">
        <v>28</v>
      </c>
      <c r="H423" s="80">
        <v>23</v>
      </c>
      <c r="I423" s="81" t="s">
        <v>465</v>
      </c>
      <c r="J423" s="81" t="s">
        <v>580</v>
      </c>
      <c r="K423" s="80">
        <v>6</v>
      </c>
      <c r="L423" s="81" t="s">
        <v>434</v>
      </c>
      <c r="M423" s="81" t="s">
        <v>582</v>
      </c>
    </row>
    <row r="424" spans="1:13" hidden="1" x14ac:dyDescent="0.2">
      <c r="A424" s="80">
        <v>2014</v>
      </c>
      <c r="B424" s="81" t="s">
        <v>686</v>
      </c>
      <c r="C424" s="81" t="s">
        <v>703</v>
      </c>
      <c r="D424" s="82">
        <v>3.5</v>
      </c>
      <c r="E424" s="80">
        <v>6</v>
      </c>
      <c r="F424" s="80">
        <v>17</v>
      </c>
      <c r="G424" s="80">
        <v>24</v>
      </c>
      <c r="H424" s="80">
        <v>20</v>
      </c>
      <c r="I424" s="81" t="s">
        <v>432</v>
      </c>
      <c r="J424" s="81" t="s">
        <v>436</v>
      </c>
      <c r="K424" s="80">
        <v>6</v>
      </c>
      <c r="L424" s="81" t="s">
        <v>434</v>
      </c>
      <c r="M424" s="81" t="s">
        <v>582</v>
      </c>
    </row>
    <row r="425" spans="1:13" hidden="1" x14ac:dyDescent="0.2">
      <c r="A425" s="80">
        <v>2014</v>
      </c>
      <c r="B425" s="81" t="s">
        <v>686</v>
      </c>
      <c r="C425" s="81" t="s">
        <v>704</v>
      </c>
      <c r="D425" s="82">
        <v>3.5</v>
      </c>
      <c r="E425" s="80">
        <v>6</v>
      </c>
      <c r="F425" s="80">
        <v>16</v>
      </c>
      <c r="G425" s="80">
        <v>22</v>
      </c>
      <c r="H425" s="80">
        <v>18</v>
      </c>
      <c r="I425" s="81" t="s">
        <v>465</v>
      </c>
      <c r="J425" s="81" t="s">
        <v>580</v>
      </c>
      <c r="K425" s="80">
        <v>6</v>
      </c>
      <c r="L425" s="81" t="s">
        <v>454</v>
      </c>
      <c r="M425" s="81" t="s">
        <v>615</v>
      </c>
    </row>
    <row r="426" spans="1:13" hidden="1" x14ac:dyDescent="0.2">
      <c r="A426" s="80">
        <v>2014</v>
      </c>
      <c r="B426" s="81" t="s">
        <v>686</v>
      </c>
      <c r="C426" s="81" t="s">
        <v>704</v>
      </c>
      <c r="D426" s="82">
        <v>3.5</v>
      </c>
      <c r="E426" s="80">
        <v>6</v>
      </c>
      <c r="F426" s="80">
        <v>16</v>
      </c>
      <c r="G426" s="80">
        <v>22</v>
      </c>
      <c r="H426" s="80">
        <v>18</v>
      </c>
      <c r="I426" s="81" t="s">
        <v>465</v>
      </c>
      <c r="J426" s="81" t="s">
        <v>436</v>
      </c>
      <c r="K426" s="80">
        <v>6</v>
      </c>
      <c r="L426" s="81" t="s">
        <v>454</v>
      </c>
      <c r="M426" s="81" t="s">
        <v>615</v>
      </c>
    </row>
    <row r="427" spans="1:13" hidden="1" x14ac:dyDescent="0.2">
      <c r="A427" s="80">
        <v>2014</v>
      </c>
      <c r="B427" s="81" t="s">
        <v>686</v>
      </c>
      <c r="C427" s="81" t="s">
        <v>704</v>
      </c>
      <c r="D427" s="82">
        <v>6.2</v>
      </c>
      <c r="E427" s="80">
        <v>8</v>
      </c>
      <c r="F427" s="80">
        <v>13</v>
      </c>
      <c r="G427" s="80">
        <v>18</v>
      </c>
      <c r="H427" s="80">
        <v>15</v>
      </c>
      <c r="I427" s="81" t="s">
        <v>432</v>
      </c>
      <c r="J427" s="81" t="s">
        <v>436</v>
      </c>
      <c r="K427" s="80">
        <v>6</v>
      </c>
      <c r="L427" s="81" t="s">
        <v>454</v>
      </c>
      <c r="M427" s="81" t="s">
        <v>615</v>
      </c>
    </row>
    <row r="428" spans="1:13" hidden="1" x14ac:dyDescent="0.2">
      <c r="A428" s="80">
        <v>2014</v>
      </c>
      <c r="B428" s="81" t="s">
        <v>686</v>
      </c>
      <c r="C428" s="81" t="s">
        <v>705</v>
      </c>
      <c r="D428" s="82">
        <v>3.7</v>
      </c>
      <c r="E428" s="80">
        <v>6</v>
      </c>
      <c r="F428" s="80">
        <v>17</v>
      </c>
      <c r="G428" s="80">
        <v>23</v>
      </c>
      <c r="H428" s="80">
        <v>19</v>
      </c>
      <c r="I428" s="81" t="s">
        <v>432</v>
      </c>
      <c r="J428" s="81" t="s">
        <v>580</v>
      </c>
      <c r="K428" s="80">
        <v>6</v>
      </c>
      <c r="L428" s="81" t="s">
        <v>454</v>
      </c>
      <c r="M428" s="81" t="s">
        <v>615</v>
      </c>
    </row>
    <row r="429" spans="1:13" hidden="1" x14ac:dyDescent="0.2">
      <c r="A429" s="80">
        <v>2014</v>
      </c>
      <c r="B429" s="81" t="s">
        <v>686</v>
      </c>
      <c r="C429" s="81" t="s">
        <v>705</v>
      </c>
      <c r="D429" s="82">
        <v>3.7</v>
      </c>
      <c r="E429" s="80">
        <v>6</v>
      </c>
      <c r="F429" s="80">
        <v>17</v>
      </c>
      <c r="G429" s="80">
        <v>23</v>
      </c>
      <c r="H429" s="80">
        <v>19</v>
      </c>
      <c r="I429" s="81" t="s">
        <v>432</v>
      </c>
      <c r="J429" s="81" t="s">
        <v>436</v>
      </c>
      <c r="K429" s="80">
        <v>6</v>
      </c>
      <c r="L429" s="81" t="s">
        <v>454</v>
      </c>
      <c r="M429" s="81" t="s">
        <v>615</v>
      </c>
    </row>
    <row r="430" spans="1:13" hidden="1" x14ac:dyDescent="0.2">
      <c r="A430" s="80">
        <v>2014</v>
      </c>
      <c r="B430" s="81" t="s">
        <v>686</v>
      </c>
      <c r="C430" s="81" t="s">
        <v>705</v>
      </c>
      <c r="D430" s="82">
        <v>5</v>
      </c>
      <c r="E430" s="80">
        <v>8</v>
      </c>
      <c r="F430" s="80">
        <v>15</v>
      </c>
      <c r="G430" s="80">
        <v>21</v>
      </c>
      <c r="H430" s="80">
        <v>17</v>
      </c>
      <c r="I430" s="81" t="s">
        <v>432</v>
      </c>
      <c r="J430" s="81" t="s">
        <v>580</v>
      </c>
      <c r="K430" s="80">
        <v>6</v>
      </c>
      <c r="L430" s="81" t="s">
        <v>454</v>
      </c>
      <c r="M430" s="81" t="s">
        <v>615</v>
      </c>
    </row>
    <row r="431" spans="1:13" hidden="1" x14ac:dyDescent="0.2">
      <c r="A431" s="80">
        <v>2014</v>
      </c>
      <c r="B431" s="81" t="s">
        <v>686</v>
      </c>
      <c r="C431" s="81" t="s">
        <v>705</v>
      </c>
      <c r="D431" s="82">
        <v>5</v>
      </c>
      <c r="E431" s="80">
        <v>8</v>
      </c>
      <c r="F431" s="80">
        <v>15</v>
      </c>
      <c r="G431" s="80">
        <v>21</v>
      </c>
      <c r="H431" s="80">
        <v>17</v>
      </c>
      <c r="I431" s="81" t="s">
        <v>432</v>
      </c>
      <c r="J431" s="81" t="s">
        <v>436</v>
      </c>
      <c r="K431" s="80">
        <v>6</v>
      </c>
      <c r="L431" s="81" t="s">
        <v>454</v>
      </c>
      <c r="M431" s="81" t="s">
        <v>615</v>
      </c>
    </row>
    <row r="432" spans="1:13" hidden="1" x14ac:dyDescent="0.2">
      <c r="A432" s="80">
        <v>2014</v>
      </c>
      <c r="B432" s="81" t="s">
        <v>686</v>
      </c>
      <c r="C432" s="81" t="s">
        <v>706</v>
      </c>
      <c r="D432" s="82">
        <v>3.5</v>
      </c>
      <c r="E432" s="80">
        <v>6</v>
      </c>
      <c r="F432" s="80">
        <v>15</v>
      </c>
      <c r="G432" s="80">
        <v>21</v>
      </c>
      <c r="H432" s="80">
        <v>17</v>
      </c>
      <c r="I432" s="81" t="s">
        <v>465</v>
      </c>
      <c r="J432" s="81" t="s">
        <v>580</v>
      </c>
      <c r="K432" s="80">
        <v>6</v>
      </c>
      <c r="L432" s="81" t="s">
        <v>681</v>
      </c>
      <c r="M432" s="81" t="s">
        <v>642</v>
      </c>
    </row>
    <row r="433" spans="1:13" hidden="1" x14ac:dyDescent="0.2">
      <c r="A433" s="80">
        <v>2014</v>
      </c>
      <c r="B433" s="81" t="s">
        <v>686</v>
      </c>
      <c r="C433" s="81" t="s">
        <v>706</v>
      </c>
      <c r="D433" s="82">
        <v>3.5</v>
      </c>
      <c r="E433" s="80">
        <v>6</v>
      </c>
      <c r="F433" s="80">
        <v>15</v>
      </c>
      <c r="G433" s="80">
        <v>21</v>
      </c>
      <c r="H433" s="80">
        <v>17</v>
      </c>
      <c r="I433" s="81" t="s">
        <v>465</v>
      </c>
      <c r="J433" s="81" t="s">
        <v>436</v>
      </c>
      <c r="K433" s="80">
        <v>6</v>
      </c>
      <c r="L433" s="81" t="s">
        <v>681</v>
      </c>
      <c r="M433" s="81" t="s">
        <v>642</v>
      </c>
    </row>
    <row r="434" spans="1:13" hidden="1" x14ac:dyDescent="0.2">
      <c r="A434" s="80">
        <v>2014</v>
      </c>
      <c r="B434" s="81" t="s">
        <v>686</v>
      </c>
      <c r="C434" s="81" t="s">
        <v>706</v>
      </c>
      <c r="D434" s="82">
        <v>6.2</v>
      </c>
      <c r="E434" s="80">
        <v>8</v>
      </c>
      <c r="F434" s="80">
        <v>12</v>
      </c>
      <c r="G434" s="80">
        <v>16</v>
      </c>
      <c r="H434" s="80">
        <v>13</v>
      </c>
      <c r="I434" s="81" t="s">
        <v>432</v>
      </c>
      <c r="J434" s="81" t="s">
        <v>436</v>
      </c>
      <c r="K434" s="80">
        <v>6</v>
      </c>
      <c r="L434" s="81" t="s">
        <v>681</v>
      </c>
      <c r="M434" s="81" t="s">
        <v>642</v>
      </c>
    </row>
    <row r="435" spans="1:13" hidden="1" x14ac:dyDescent="0.2">
      <c r="A435" s="80">
        <v>2014</v>
      </c>
      <c r="B435" s="81" t="s">
        <v>686</v>
      </c>
      <c r="C435" s="81" t="s">
        <v>707</v>
      </c>
      <c r="D435" s="82">
        <v>3.7</v>
      </c>
      <c r="E435" s="80">
        <v>6</v>
      </c>
      <c r="F435" s="80">
        <v>16</v>
      </c>
      <c r="G435" s="80">
        <v>21</v>
      </c>
      <c r="H435" s="80">
        <v>18</v>
      </c>
      <c r="I435" s="81" t="s">
        <v>432</v>
      </c>
      <c r="J435" s="81" t="s">
        <v>580</v>
      </c>
      <c r="K435" s="80">
        <v>6</v>
      </c>
      <c r="L435" s="81" t="s">
        <v>681</v>
      </c>
      <c r="M435" s="81" t="s">
        <v>642</v>
      </c>
    </row>
    <row r="436" spans="1:13" hidden="1" x14ac:dyDescent="0.2">
      <c r="A436" s="80">
        <v>2014</v>
      </c>
      <c r="B436" s="81" t="s">
        <v>686</v>
      </c>
      <c r="C436" s="81" t="s">
        <v>707</v>
      </c>
      <c r="D436" s="82">
        <v>3.7</v>
      </c>
      <c r="E436" s="80">
        <v>6</v>
      </c>
      <c r="F436" s="80">
        <v>16</v>
      </c>
      <c r="G436" s="80">
        <v>21</v>
      </c>
      <c r="H436" s="80">
        <v>18</v>
      </c>
      <c r="I436" s="81" t="s">
        <v>432</v>
      </c>
      <c r="J436" s="81" t="s">
        <v>436</v>
      </c>
      <c r="K436" s="80">
        <v>6</v>
      </c>
      <c r="L436" s="81" t="s">
        <v>681</v>
      </c>
      <c r="M436" s="81" t="s">
        <v>642</v>
      </c>
    </row>
    <row r="437" spans="1:13" hidden="1" x14ac:dyDescent="0.2">
      <c r="A437" s="80">
        <v>2014</v>
      </c>
      <c r="B437" s="81" t="s">
        <v>686</v>
      </c>
      <c r="C437" s="81" t="s">
        <v>707</v>
      </c>
      <c r="D437" s="82">
        <v>5</v>
      </c>
      <c r="E437" s="80">
        <v>8</v>
      </c>
      <c r="F437" s="80">
        <v>14</v>
      </c>
      <c r="G437" s="80">
        <v>19</v>
      </c>
      <c r="H437" s="80">
        <v>16</v>
      </c>
      <c r="I437" s="81" t="s">
        <v>432</v>
      </c>
      <c r="J437" s="81" t="s">
        <v>580</v>
      </c>
      <c r="K437" s="80">
        <v>6</v>
      </c>
      <c r="L437" s="81" t="s">
        <v>681</v>
      </c>
      <c r="M437" s="81" t="s">
        <v>642</v>
      </c>
    </row>
    <row r="438" spans="1:13" hidden="1" x14ac:dyDescent="0.2">
      <c r="A438" s="80">
        <v>2014</v>
      </c>
      <c r="B438" s="81" t="s">
        <v>686</v>
      </c>
      <c r="C438" s="81" t="s">
        <v>707</v>
      </c>
      <c r="D438" s="82">
        <v>5</v>
      </c>
      <c r="E438" s="80">
        <v>8</v>
      </c>
      <c r="F438" s="80">
        <v>14</v>
      </c>
      <c r="G438" s="80">
        <v>19</v>
      </c>
      <c r="H438" s="80">
        <v>16</v>
      </c>
      <c r="I438" s="81" t="s">
        <v>432</v>
      </c>
      <c r="J438" s="81" t="s">
        <v>436</v>
      </c>
      <c r="K438" s="80">
        <v>6</v>
      </c>
      <c r="L438" s="81" t="s">
        <v>681</v>
      </c>
      <c r="M438" s="81" t="s">
        <v>642</v>
      </c>
    </row>
    <row r="439" spans="1:13" hidden="1" x14ac:dyDescent="0.2">
      <c r="A439" s="80">
        <v>2014</v>
      </c>
      <c r="B439" s="81" t="s">
        <v>686</v>
      </c>
      <c r="C439" s="81" t="s">
        <v>708</v>
      </c>
      <c r="D439" s="82">
        <v>6.2</v>
      </c>
      <c r="E439" s="80">
        <v>8</v>
      </c>
      <c r="F439" s="80">
        <v>11</v>
      </c>
      <c r="G439" s="80">
        <v>16</v>
      </c>
      <c r="H439" s="80">
        <v>13</v>
      </c>
      <c r="I439" s="81" t="s">
        <v>432</v>
      </c>
      <c r="J439" s="81" t="s">
        <v>436</v>
      </c>
      <c r="K439" s="80">
        <v>6</v>
      </c>
      <c r="L439" s="81" t="s">
        <v>681</v>
      </c>
      <c r="M439" s="81" t="s">
        <v>642</v>
      </c>
    </row>
    <row r="440" spans="1:13" hidden="1" x14ac:dyDescent="0.2">
      <c r="A440" s="80">
        <v>2014</v>
      </c>
      <c r="B440" s="81" t="s">
        <v>686</v>
      </c>
      <c r="C440" s="81" t="s">
        <v>709</v>
      </c>
      <c r="D440" s="82">
        <v>1.6</v>
      </c>
      <c r="E440" s="80">
        <v>4</v>
      </c>
      <c r="F440" s="80">
        <v>29</v>
      </c>
      <c r="G440" s="80">
        <v>39</v>
      </c>
      <c r="H440" s="80">
        <v>32</v>
      </c>
      <c r="I440" s="81" t="s">
        <v>432</v>
      </c>
      <c r="J440" s="81" t="s">
        <v>459</v>
      </c>
      <c r="K440" s="80">
        <v>6</v>
      </c>
      <c r="L440" s="81" t="s">
        <v>434</v>
      </c>
      <c r="M440" s="81" t="s">
        <v>457</v>
      </c>
    </row>
    <row r="441" spans="1:13" hidden="1" x14ac:dyDescent="0.2">
      <c r="A441" s="80">
        <v>2014</v>
      </c>
      <c r="B441" s="81" t="s">
        <v>686</v>
      </c>
      <c r="C441" s="81" t="s">
        <v>709</v>
      </c>
      <c r="D441" s="82">
        <v>1.6</v>
      </c>
      <c r="E441" s="80">
        <v>4</v>
      </c>
      <c r="F441" s="80">
        <v>27</v>
      </c>
      <c r="G441" s="80">
        <v>38</v>
      </c>
      <c r="H441" s="80">
        <v>31</v>
      </c>
      <c r="I441" s="81" t="s">
        <v>432</v>
      </c>
      <c r="J441" s="81" t="s">
        <v>437</v>
      </c>
      <c r="K441" s="80">
        <v>5</v>
      </c>
      <c r="L441" s="81" t="s">
        <v>434</v>
      </c>
      <c r="M441" s="81" t="s">
        <v>457</v>
      </c>
    </row>
    <row r="442" spans="1:13" hidden="1" x14ac:dyDescent="0.2">
      <c r="A442" s="80">
        <v>2014</v>
      </c>
      <c r="B442" s="81" t="s">
        <v>686</v>
      </c>
      <c r="C442" s="81" t="s">
        <v>710</v>
      </c>
      <c r="D442" s="82">
        <v>1</v>
      </c>
      <c r="E442" s="80">
        <v>4</v>
      </c>
      <c r="F442" s="80">
        <v>32</v>
      </c>
      <c r="G442" s="80">
        <v>45</v>
      </c>
      <c r="H442" s="80">
        <v>37</v>
      </c>
      <c r="I442" s="81" t="s">
        <v>465</v>
      </c>
      <c r="J442" s="81" t="s">
        <v>437</v>
      </c>
      <c r="K442" s="80">
        <v>5</v>
      </c>
      <c r="L442" s="81" t="s">
        <v>434</v>
      </c>
      <c r="M442" s="81" t="s">
        <v>457</v>
      </c>
    </row>
    <row r="443" spans="1:13" hidden="1" x14ac:dyDescent="0.2">
      <c r="A443" s="80">
        <v>2014</v>
      </c>
      <c r="B443" s="81" t="s">
        <v>686</v>
      </c>
      <c r="C443" s="81" t="s">
        <v>710</v>
      </c>
      <c r="D443" s="82">
        <v>1.6</v>
      </c>
      <c r="E443" s="80">
        <v>4</v>
      </c>
      <c r="F443" s="80">
        <v>30</v>
      </c>
      <c r="G443" s="80">
        <v>41</v>
      </c>
      <c r="H443" s="80">
        <v>34</v>
      </c>
      <c r="I443" s="81" t="s">
        <v>432</v>
      </c>
      <c r="J443" s="81" t="s">
        <v>459</v>
      </c>
      <c r="K443" s="80">
        <v>6</v>
      </c>
      <c r="L443" s="81" t="s">
        <v>434</v>
      </c>
      <c r="M443" s="81" t="s">
        <v>457</v>
      </c>
    </row>
    <row r="444" spans="1:13" hidden="1" x14ac:dyDescent="0.2">
      <c r="A444" s="80">
        <v>2014</v>
      </c>
      <c r="B444" s="81" t="s">
        <v>686</v>
      </c>
      <c r="C444" s="81" t="s">
        <v>711</v>
      </c>
      <c r="D444" s="82">
        <v>1.6</v>
      </c>
      <c r="E444" s="80">
        <v>4</v>
      </c>
      <c r="F444" s="80">
        <v>26</v>
      </c>
      <c r="G444" s="80">
        <v>35</v>
      </c>
      <c r="H444" s="80">
        <v>29</v>
      </c>
      <c r="I444" s="81" t="s">
        <v>465</v>
      </c>
      <c r="J444" s="81" t="s">
        <v>437</v>
      </c>
      <c r="K444" s="80">
        <v>6</v>
      </c>
      <c r="L444" s="81" t="s">
        <v>434</v>
      </c>
      <c r="M444" s="81" t="s">
        <v>435</v>
      </c>
    </row>
    <row r="445" spans="1:13" hidden="1" x14ac:dyDescent="0.2">
      <c r="A445" s="80">
        <v>2014</v>
      </c>
      <c r="B445" s="81" t="s">
        <v>686</v>
      </c>
      <c r="C445" s="81" t="s">
        <v>712</v>
      </c>
      <c r="D445" s="82">
        <v>3.5</v>
      </c>
      <c r="E445" s="80">
        <v>6</v>
      </c>
      <c r="F445" s="80">
        <v>16</v>
      </c>
      <c r="G445" s="80">
        <v>23</v>
      </c>
      <c r="H445" s="80">
        <v>18</v>
      </c>
      <c r="I445" s="81" t="s">
        <v>465</v>
      </c>
      <c r="J445" s="81" t="s">
        <v>436</v>
      </c>
      <c r="K445" s="80">
        <v>6</v>
      </c>
      <c r="L445" s="81" t="s">
        <v>441</v>
      </c>
      <c r="M445" s="81" t="s">
        <v>481</v>
      </c>
    </row>
    <row r="446" spans="1:13" hidden="1" x14ac:dyDescent="0.2">
      <c r="A446" s="80">
        <v>2014</v>
      </c>
      <c r="B446" s="81" t="s">
        <v>686</v>
      </c>
      <c r="C446" s="81" t="s">
        <v>712</v>
      </c>
      <c r="D446" s="82">
        <v>3.5</v>
      </c>
      <c r="E446" s="80">
        <v>6</v>
      </c>
      <c r="F446" s="80">
        <v>17</v>
      </c>
      <c r="G446" s="80">
        <v>23</v>
      </c>
      <c r="H446" s="80">
        <v>19</v>
      </c>
      <c r="I446" s="81" t="s">
        <v>432</v>
      </c>
      <c r="J446" s="81" t="s">
        <v>436</v>
      </c>
      <c r="K446" s="80">
        <v>6</v>
      </c>
      <c r="L446" s="81" t="s">
        <v>441</v>
      </c>
      <c r="M446" s="81" t="s">
        <v>481</v>
      </c>
    </row>
    <row r="447" spans="1:13" hidden="1" x14ac:dyDescent="0.2">
      <c r="A447" s="80">
        <v>2014</v>
      </c>
      <c r="B447" s="81" t="s">
        <v>686</v>
      </c>
      <c r="C447" s="81" t="s">
        <v>713</v>
      </c>
      <c r="D447" s="82">
        <v>3.5</v>
      </c>
      <c r="E447" s="80">
        <v>6</v>
      </c>
      <c r="F447" s="80">
        <v>18</v>
      </c>
      <c r="G447" s="80">
        <v>25</v>
      </c>
      <c r="H447" s="80">
        <v>20</v>
      </c>
      <c r="I447" s="81" t="s">
        <v>432</v>
      </c>
      <c r="J447" s="81" t="s">
        <v>436</v>
      </c>
      <c r="K447" s="80">
        <v>6</v>
      </c>
      <c r="L447" s="81" t="s">
        <v>434</v>
      </c>
      <c r="M447" s="81" t="s">
        <v>582</v>
      </c>
    </row>
    <row r="448" spans="1:13" hidden="1" x14ac:dyDescent="0.2">
      <c r="A448" s="80">
        <v>2014</v>
      </c>
      <c r="B448" s="81" t="s">
        <v>686</v>
      </c>
      <c r="C448" s="81" t="s">
        <v>714</v>
      </c>
      <c r="D448" s="82">
        <v>2</v>
      </c>
      <c r="E448" s="80">
        <v>4</v>
      </c>
      <c r="F448" s="80">
        <v>27</v>
      </c>
      <c r="G448" s="80">
        <v>37</v>
      </c>
      <c r="H448" s="80">
        <v>31</v>
      </c>
      <c r="I448" s="81" t="s">
        <v>432</v>
      </c>
      <c r="J448" s="81" t="s">
        <v>459</v>
      </c>
      <c r="K448" s="80">
        <v>6</v>
      </c>
      <c r="L448" s="81" t="s">
        <v>434</v>
      </c>
      <c r="M448" s="81" t="s">
        <v>435</v>
      </c>
    </row>
    <row r="449" spans="1:13" hidden="1" x14ac:dyDescent="0.2">
      <c r="A449" s="80">
        <v>2014</v>
      </c>
      <c r="B449" s="81" t="s">
        <v>686</v>
      </c>
      <c r="C449" s="81" t="s">
        <v>714</v>
      </c>
      <c r="D449" s="82">
        <v>2</v>
      </c>
      <c r="E449" s="80">
        <v>4</v>
      </c>
      <c r="F449" s="80">
        <v>27</v>
      </c>
      <c r="G449" s="80">
        <v>37</v>
      </c>
      <c r="H449" s="80">
        <v>31</v>
      </c>
      <c r="I449" s="81" t="s">
        <v>432</v>
      </c>
      <c r="J449" s="81" t="s">
        <v>436</v>
      </c>
      <c r="K449" s="80">
        <v>6</v>
      </c>
      <c r="L449" s="81" t="s">
        <v>434</v>
      </c>
      <c r="M449" s="81" t="s">
        <v>435</v>
      </c>
    </row>
    <row r="450" spans="1:13" hidden="1" x14ac:dyDescent="0.2">
      <c r="A450" s="80">
        <v>2014</v>
      </c>
      <c r="B450" s="81" t="s">
        <v>686</v>
      </c>
      <c r="C450" s="81" t="s">
        <v>714</v>
      </c>
      <c r="D450" s="82">
        <v>2</v>
      </c>
      <c r="E450" s="80">
        <v>4</v>
      </c>
      <c r="F450" s="80">
        <v>26</v>
      </c>
      <c r="G450" s="80">
        <v>36</v>
      </c>
      <c r="H450" s="80">
        <v>30</v>
      </c>
      <c r="I450" s="81" t="s">
        <v>432</v>
      </c>
      <c r="J450" s="81" t="s">
        <v>437</v>
      </c>
      <c r="K450" s="80">
        <v>5</v>
      </c>
      <c r="L450" s="81" t="s">
        <v>434</v>
      </c>
      <c r="M450" s="81" t="s">
        <v>435</v>
      </c>
    </row>
    <row r="451" spans="1:13" hidden="1" x14ac:dyDescent="0.2">
      <c r="A451" s="80">
        <v>2014</v>
      </c>
      <c r="B451" s="81" t="s">
        <v>686</v>
      </c>
      <c r="C451" s="81" t="s">
        <v>714</v>
      </c>
      <c r="D451" s="82">
        <v>2</v>
      </c>
      <c r="E451" s="80">
        <v>4</v>
      </c>
      <c r="F451" s="80">
        <v>23</v>
      </c>
      <c r="G451" s="80">
        <v>32</v>
      </c>
      <c r="H451" s="80">
        <v>26</v>
      </c>
      <c r="I451" s="81" t="s">
        <v>465</v>
      </c>
      <c r="J451" s="81" t="s">
        <v>437</v>
      </c>
      <c r="K451" s="80">
        <v>6</v>
      </c>
      <c r="L451" s="81" t="s">
        <v>434</v>
      </c>
      <c r="M451" s="81" t="s">
        <v>435</v>
      </c>
    </row>
    <row r="452" spans="1:13" hidden="1" x14ac:dyDescent="0.2">
      <c r="A452" s="80">
        <v>2014</v>
      </c>
      <c r="B452" s="81" t="s">
        <v>686</v>
      </c>
      <c r="C452" s="81" t="s">
        <v>715</v>
      </c>
      <c r="D452" s="82">
        <v>2</v>
      </c>
      <c r="E452" s="80">
        <v>4</v>
      </c>
      <c r="F452" s="80">
        <v>26</v>
      </c>
      <c r="G452" s="80">
        <v>37</v>
      </c>
      <c r="H452" s="80">
        <v>30</v>
      </c>
      <c r="I452" s="81" t="s">
        <v>432</v>
      </c>
      <c r="J452" s="81" t="s">
        <v>459</v>
      </c>
      <c r="K452" s="80">
        <v>6</v>
      </c>
      <c r="L452" s="81" t="s">
        <v>434</v>
      </c>
      <c r="M452" s="81" t="s">
        <v>435</v>
      </c>
    </row>
    <row r="453" spans="1:13" hidden="1" x14ac:dyDescent="0.2">
      <c r="A453" s="80">
        <v>2014</v>
      </c>
      <c r="B453" s="81" t="s">
        <v>686</v>
      </c>
      <c r="C453" s="81" t="s">
        <v>715</v>
      </c>
      <c r="D453" s="82">
        <v>2</v>
      </c>
      <c r="E453" s="80">
        <v>4</v>
      </c>
      <c r="F453" s="80">
        <v>26</v>
      </c>
      <c r="G453" s="80">
        <v>37</v>
      </c>
      <c r="H453" s="80">
        <v>30</v>
      </c>
      <c r="I453" s="81" t="s">
        <v>432</v>
      </c>
      <c r="J453" s="81" t="s">
        <v>436</v>
      </c>
      <c r="K453" s="80">
        <v>6</v>
      </c>
      <c r="L453" s="81" t="s">
        <v>434</v>
      </c>
      <c r="M453" s="81" t="s">
        <v>435</v>
      </c>
    </row>
    <row r="454" spans="1:13" hidden="1" x14ac:dyDescent="0.2">
      <c r="A454" s="80">
        <v>2014</v>
      </c>
      <c r="B454" s="81" t="s">
        <v>686</v>
      </c>
      <c r="C454" s="81" t="s">
        <v>715</v>
      </c>
      <c r="D454" s="82">
        <v>2</v>
      </c>
      <c r="E454" s="80">
        <v>4</v>
      </c>
      <c r="F454" s="80">
        <v>26</v>
      </c>
      <c r="G454" s="80">
        <v>36</v>
      </c>
      <c r="H454" s="80">
        <v>30</v>
      </c>
      <c r="I454" s="81" t="s">
        <v>432</v>
      </c>
      <c r="J454" s="81" t="s">
        <v>437</v>
      </c>
      <c r="K454" s="80">
        <v>5</v>
      </c>
      <c r="L454" s="81" t="s">
        <v>434</v>
      </c>
      <c r="M454" s="81" t="s">
        <v>435</v>
      </c>
    </row>
    <row r="455" spans="1:13" hidden="1" x14ac:dyDescent="0.2">
      <c r="A455" s="80">
        <v>2014</v>
      </c>
      <c r="B455" s="81" t="s">
        <v>686</v>
      </c>
      <c r="C455" s="81" t="s">
        <v>716</v>
      </c>
      <c r="D455" s="82">
        <v>2</v>
      </c>
      <c r="E455" s="80">
        <v>4</v>
      </c>
      <c r="F455" s="80">
        <v>28</v>
      </c>
      <c r="G455" s="80">
        <v>40</v>
      </c>
      <c r="H455" s="80">
        <v>33</v>
      </c>
      <c r="I455" s="81" t="s">
        <v>432</v>
      </c>
      <c r="J455" s="81" t="s">
        <v>459</v>
      </c>
      <c r="K455" s="80">
        <v>6</v>
      </c>
      <c r="L455" s="81" t="s">
        <v>434</v>
      </c>
      <c r="M455" s="81" t="s">
        <v>435</v>
      </c>
    </row>
    <row r="456" spans="1:13" hidden="1" x14ac:dyDescent="0.2">
      <c r="A456" s="80">
        <v>2014</v>
      </c>
      <c r="B456" s="81" t="s">
        <v>686</v>
      </c>
      <c r="C456" s="81" t="s">
        <v>717</v>
      </c>
      <c r="D456" s="82">
        <v>2</v>
      </c>
      <c r="E456" s="80">
        <v>4</v>
      </c>
      <c r="F456" s="80">
        <v>22</v>
      </c>
      <c r="G456" s="80">
        <v>31</v>
      </c>
      <c r="H456" s="80">
        <v>25</v>
      </c>
      <c r="I456" s="81" t="s">
        <v>465</v>
      </c>
      <c r="J456" s="81" t="s">
        <v>436</v>
      </c>
      <c r="K456" s="80">
        <v>6</v>
      </c>
      <c r="L456" s="81" t="s">
        <v>441</v>
      </c>
      <c r="M456" s="81" t="s">
        <v>446</v>
      </c>
    </row>
    <row r="457" spans="1:13" hidden="1" x14ac:dyDescent="0.2">
      <c r="A457" s="80">
        <v>2014</v>
      </c>
      <c r="B457" s="81" t="s">
        <v>686</v>
      </c>
      <c r="C457" s="81" t="s">
        <v>718</v>
      </c>
      <c r="D457" s="82">
        <v>1.6</v>
      </c>
      <c r="E457" s="80">
        <v>4</v>
      </c>
      <c r="F457" s="80">
        <v>25</v>
      </c>
      <c r="G457" s="80">
        <v>37</v>
      </c>
      <c r="H457" s="80">
        <v>29</v>
      </c>
      <c r="I457" s="81" t="s">
        <v>465</v>
      </c>
      <c r="J457" s="81" t="s">
        <v>437</v>
      </c>
      <c r="K457" s="80">
        <v>6</v>
      </c>
      <c r="L457" s="81" t="s">
        <v>434</v>
      </c>
      <c r="M457" s="81" t="s">
        <v>446</v>
      </c>
    </row>
    <row r="458" spans="1:13" hidden="1" x14ac:dyDescent="0.2">
      <c r="A458" s="80">
        <v>2014</v>
      </c>
      <c r="B458" s="81" t="s">
        <v>686</v>
      </c>
      <c r="C458" s="81" t="s">
        <v>718</v>
      </c>
      <c r="D458" s="82">
        <v>2</v>
      </c>
      <c r="E458" s="80">
        <v>4</v>
      </c>
      <c r="F458" s="80">
        <v>22</v>
      </c>
      <c r="G458" s="80">
        <v>33</v>
      </c>
      <c r="H458" s="80">
        <v>26</v>
      </c>
      <c r="I458" s="81" t="s">
        <v>465</v>
      </c>
      <c r="J458" s="81" t="s">
        <v>436</v>
      </c>
      <c r="K458" s="80">
        <v>6</v>
      </c>
      <c r="L458" s="81" t="s">
        <v>434</v>
      </c>
      <c r="M458" s="81" t="s">
        <v>446</v>
      </c>
    </row>
    <row r="459" spans="1:13" hidden="1" x14ac:dyDescent="0.2">
      <c r="A459" s="80">
        <v>2014</v>
      </c>
      <c r="B459" s="81" t="s">
        <v>686</v>
      </c>
      <c r="C459" s="81" t="s">
        <v>718</v>
      </c>
      <c r="D459" s="82">
        <v>2.5</v>
      </c>
      <c r="E459" s="80">
        <v>4</v>
      </c>
      <c r="F459" s="80">
        <v>22</v>
      </c>
      <c r="G459" s="80">
        <v>34</v>
      </c>
      <c r="H459" s="80">
        <v>26</v>
      </c>
      <c r="I459" s="81" t="s">
        <v>432</v>
      </c>
      <c r="J459" s="81" t="s">
        <v>436</v>
      </c>
      <c r="K459" s="80">
        <v>6</v>
      </c>
      <c r="L459" s="81" t="s">
        <v>434</v>
      </c>
      <c r="M459" s="81" t="s">
        <v>446</v>
      </c>
    </row>
    <row r="460" spans="1:13" hidden="1" x14ac:dyDescent="0.2">
      <c r="A460" s="80">
        <v>2014</v>
      </c>
      <c r="B460" s="81" t="s">
        <v>686</v>
      </c>
      <c r="C460" s="81" t="s">
        <v>719</v>
      </c>
      <c r="D460" s="82">
        <v>2</v>
      </c>
      <c r="E460" s="80">
        <v>4</v>
      </c>
      <c r="F460" s="80">
        <v>47</v>
      </c>
      <c r="G460" s="80">
        <v>47</v>
      </c>
      <c r="H460" s="80">
        <v>47</v>
      </c>
      <c r="I460" s="81" t="s">
        <v>432</v>
      </c>
      <c r="J460" s="81" t="s">
        <v>649</v>
      </c>
      <c r="K460" s="80">
        <v>1</v>
      </c>
      <c r="L460" s="81" t="s">
        <v>434</v>
      </c>
      <c r="M460" s="81" t="s">
        <v>446</v>
      </c>
    </row>
    <row r="461" spans="1:13" hidden="1" x14ac:dyDescent="0.2">
      <c r="A461" s="80">
        <v>2014</v>
      </c>
      <c r="B461" s="81" t="s">
        <v>686</v>
      </c>
      <c r="C461" s="81" t="s">
        <v>720</v>
      </c>
      <c r="D461" s="82">
        <v>3.7</v>
      </c>
      <c r="E461" s="80">
        <v>6</v>
      </c>
      <c r="F461" s="80">
        <v>19</v>
      </c>
      <c r="G461" s="80">
        <v>31</v>
      </c>
      <c r="H461" s="80">
        <v>23</v>
      </c>
      <c r="I461" s="81" t="s">
        <v>432</v>
      </c>
      <c r="J461" s="81" t="s">
        <v>580</v>
      </c>
      <c r="K461" s="80">
        <v>6</v>
      </c>
      <c r="L461" s="81" t="s">
        <v>454</v>
      </c>
      <c r="M461" s="81" t="s">
        <v>457</v>
      </c>
    </row>
    <row r="462" spans="1:13" hidden="1" x14ac:dyDescent="0.2">
      <c r="A462" s="80">
        <v>2014</v>
      </c>
      <c r="B462" s="81" t="s">
        <v>686</v>
      </c>
      <c r="C462" s="81" t="s">
        <v>720</v>
      </c>
      <c r="D462" s="82">
        <v>3.7</v>
      </c>
      <c r="E462" s="80">
        <v>6</v>
      </c>
      <c r="F462" s="80">
        <v>19</v>
      </c>
      <c r="G462" s="80">
        <v>29</v>
      </c>
      <c r="H462" s="80">
        <v>22</v>
      </c>
      <c r="I462" s="81" t="s">
        <v>432</v>
      </c>
      <c r="J462" s="81" t="s">
        <v>437</v>
      </c>
      <c r="K462" s="80">
        <v>6</v>
      </c>
      <c r="L462" s="81" t="s">
        <v>454</v>
      </c>
      <c r="M462" s="81" t="s">
        <v>457</v>
      </c>
    </row>
    <row r="463" spans="1:13" hidden="1" x14ac:dyDescent="0.2">
      <c r="A463" s="80">
        <v>2014</v>
      </c>
      <c r="B463" s="81" t="s">
        <v>686</v>
      </c>
      <c r="C463" s="81" t="s">
        <v>720</v>
      </c>
      <c r="D463" s="82">
        <v>5</v>
      </c>
      <c r="E463" s="80">
        <v>8</v>
      </c>
      <c r="F463" s="80">
        <v>18</v>
      </c>
      <c r="G463" s="80">
        <v>25</v>
      </c>
      <c r="H463" s="80">
        <v>20</v>
      </c>
      <c r="I463" s="81" t="s">
        <v>432</v>
      </c>
      <c r="J463" s="81" t="s">
        <v>580</v>
      </c>
      <c r="K463" s="80">
        <v>6</v>
      </c>
      <c r="L463" s="81" t="s">
        <v>454</v>
      </c>
      <c r="M463" s="81" t="s">
        <v>457</v>
      </c>
    </row>
    <row r="464" spans="1:13" hidden="1" x14ac:dyDescent="0.2">
      <c r="A464" s="80">
        <v>2014</v>
      </c>
      <c r="B464" s="81" t="s">
        <v>686</v>
      </c>
      <c r="C464" s="81" t="s">
        <v>720</v>
      </c>
      <c r="D464" s="82">
        <v>5</v>
      </c>
      <c r="E464" s="80">
        <v>8</v>
      </c>
      <c r="F464" s="80">
        <v>15</v>
      </c>
      <c r="G464" s="80">
        <v>26</v>
      </c>
      <c r="H464" s="80">
        <v>19</v>
      </c>
      <c r="I464" s="81" t="s">
        <v>432</v>
      </c>
      <c r="J464" s="81" t="s">
        <v>437</v>
      </c>
      <c r="K464" s="80">
        <v>6</v>
      </c>
      <c r="L464" s="81" t="s">
        <v>454</v>
      </c>
      <c r="M464" s="81" t="s">
        <v>457</v>
      </c>
    </row>
    <row r="465" spans="1:13" hidden="1" x14ac:dyDescent="0.2">
      <c r="A465" s="80">
        <v>2014</v>
      </c>
      <c r="B465" s="81" t="s">
        <v>686</v>
      </c>
      <c r="C465" s="81" t="s">
        <v>720</v>
      </c>
      <c r="D465" s="82">
        <v>5.8</v>
      </c>
      <c r="E465" s="80">
        <v>8</v>
      </c>
      <c r="F465" s="80">
        <v>15</v>
      </c>
      <c r="G465" s="80">
        <v>24</v>
      </c>
      <c r="H465" s="80">
        <v>18</v>
      </c>
      <c r="I465" s="81" t="s">
        <v>472</v>
      </c>
      <c r="J465" s="81" t="s">
        <v>437</v>
      </c>
      <c r="K465" s="80">
        <v>6</v>
      </c>
      <c r="L465" s="81" t="s">
        <v>454</v>
      </c>
      <c r="M465" s="81" t="s">
        <v>457</v>
      </c>
    </row>
    <row r="466" spans="1:13" hidden="1" x14ac:dyDescent="0.2">
      <c r="A466" s="80">
        <v>2014</v>
      </c>
      <c r="B466" s="81" t="s">
        <v>686</v>
      </c>
      <c r="C466" s="81" t="s">
        <v>721</v>
      </c>
      <c r="D466" s="82">
        <v>3.7</v>
      </c>
      <c r="E466" s="80">
        <v>6</v>
      </c>
      <c r="F466" s="80">
        <v>19</v>
      </c>
      <c r="G466" s="80">
        <v>30</v>
      </c>
      <c r="H466" s="80">
        <v>23</v>
      </c>
      <c r="I466" s="81" t="s">
        <v>432</v>
      </c>
      <c r="J466" s="81" t="s">
        <v>580</v>
      </c>
      <c r="K466" s="80">
        <v>6</v>
      </c>
      <c r="L466" s="81" t="s">
        <v>454</v>
      </c>
      <c r="M466" s="81" t="s">
        <v>457</v>
      </c>
    </row>
    <row r="467" spans="1:13" hidden="1" x14ac:dyDescent="0.2">
      <c r="A467" s="80">
        <v>2014</v>
      </c>
      <c r="B467" s="81" t="s">
        <v>686</v>
      </c>
      <c r="C467" s="81" t="s">
        <v>722</v>
      </c>
      <c r="D467" s="82">
        <v>2</v>
      </c>
      <c r="E467" s="80">
        <v>4</v>
      </c>
      <c r="F467" s="80">
        <v>20</v>
      </c>
      <c r="G467" s="80">
        <v>30</v>
      </c>
      <c r="H467" s="80">
        <v>24</v>
      </c>
      <c r="I467" s="81" t="s">
        <v>465</v>
      </c>
      <c r="J467" s="81" t="s">
        <v>580</v>
      </c>
      <c r="K467" s="80">
        <v>6</v>
      </c>
      <c r="L467" s="81" t="s">
        <v>434</v>
      </c>
      <c r="M467" s="81" t="s">
        <v>476</v>
      </c>
    </row>
    <row r="468" spans="1:13" hidden="1" x14ac:dyDescent="0.2">
      <c r="A468" s="80">
        <v>2014</v>
      </c>
      <c r="B468" s="81" t="s">
        <v>686</v>
      </c>
      <c r="C468" s="81" t="s">
        <v>723</v>
      </c>
      <c r="D468" s="82">
        <v>3.5</v>
      </c>
      <c r="E468" s="80">
        <v>6</v>
      </c>
      <c r="F468" s="80">
        <v>17</v>
      </c>
      <c r="G468" s="80">
        <v>25</v>
      </c>
      <c r="H468" s="80">
        <v>20</v>
      </c>
      <c r="I468" s="81" t="s">
        <v>465</v>
      </c>
      <c r="J468" s="81" t="s">
        <v>436</v>
      </c>
      <c r="K468" s="80">
        <v>6</v>
      </c>
      <c r="L468" s="81" t="s">
        <v>441</v>
      </c>
      <c r="M468" s="81" t="s">
        <v>476</v>
      </c>
    </row>
    <row r="469" spans="1:13" hidden="1" x14ac:dyDescent="0.2">
      <c r="A469" s="80">
        <v>2014</v>
      </c>
      <c r="B469" s="81" t="s">
        <v>686</v>
      </c>
      <c r="C469" s="81" t="s">
        <v>723</v>
      </c>
      <c r="D469" s="82">
        <v>3.5</v>
      </c>
      <c r="E469" s="80">
        <v>6</v>
      </c>
      <c r="F469" s="80">
        <v>18</v>
      </c>
      <c r="G469" s="80">
        <v>26</v>
      </c>
      <c r="H469" s="80">
        <v>21</v>
      </c>
      <c r="I469" s="81" t="s">
        <v>432</v>
      </c>
      <c r="J469" s="81" t="s">
        <v>436</v>
      </c>
      <c r="K469" s="80">
        <v>6</v>
      </c>
      <c r="L469" s="81" t="s">
        <v>441</v>
      </c>
      <c r="M469" s="81" t="s">
        <v>476</v>
      </c>
    </row>
    <row r="470" spans="1:13" hidden="1" x14ac:dyDescent="0.2">
      <c r="A470" s="80">
        <v>2014</v>
      </c>
      <c r="B470" s="81" t="s">
        <v>686</v>
      </c>
      <c r="C470" s="81" t="s">
        <v>724</v>
      </c>
      <c r="D470" s="82">
        <v>3.5</v>
      </c>
      <c r="E470" s="80">
        <v>6</v>
      </c>
      <c r="F470" s="80">
        <v>18</v>
      </c>
      <c r="G470" s="80">
        <v>26</v>
      </c>
      <c r="H470" s="80">
        <v>21</v>
      </c>
      <c r="I470" s="81" t="s">
        <v>432</v>
      </c>
      <c r="J470" s="81" t="s">
        <v>436</v>
      </c>
      <c r="K470" s="80">
        <v>6</v>
      </c>
      <c r="L470" s="81" t="s">
        <v>441</v>
      </c>
      <c r="M470" s="81" t="s">
        <v>476</v>
      </c>
    </row>
    <row r="471" spans="1:13" hidden="1" x14ac:dyDescent="0.2">
      <c r="A471" s="80">
        <v>2014</v>
      </c>
      <c r="B471" s="81" t="s">
        <v>686</v>
      </c>
      <c r="C471" s="81" t="s">
        <v>725</v>
      </c>
      <c r="D471" s="82">
        <v>2</v>
      </c>
      <c r="E471" s="80">
        <v>4</v>
      </c>
      <c r="F471" s="80">
        <v>22</v>
      </c>
      <c r="G471" s="80">
        <v>32</v>
      </c>
      <c r="H471" s="80">
        <v>26</v>
      </c>
      <c r="I471" s="81" t="s">
        <v>465</v>
      </c>
      <c r="J471" s="81" t="s">
        <v>436</v>
      </c>
      <c r="K471" s="80">
        <v>6</v>
      </c>
      <c r="L471" s="81" t="s">
        <v>434</v>
      </c>
      <c r="M471" s="81" t="s">
        <v>476</v>
      </c>
    </row>
    <row r="472" spans="1:13" hidden="1" x14ac:dyDescent="0.2">
      <c r="A472" s="80">
        <v>2014</v>
      </c>
      <c r="B472" s="81" t="s">
        <v>686</v>
      </c>
      <c r="C472" s="81" t="s">
        <v>725</v>
      </c>
      <c r="D472" s="82">
        <v>3.5</v>
      </c>
      <c r="E472" s="80">
        <v>6</v>
      </c>
      <c r="F472" s="80">
        <v>19</v>
      </c>
      <c r="G472" s="80">
        <v>29</v>
      </c>
      <c r="H472" s="80">
        <v>23</v>
      </c>
      <c r="I472" s="81" t="s">
        <v>432</v>
      </c>
      <c r="J472" s="81" t="s">
        <v>436</v>
      </c>
      <c r="K472" s="80">
        <v>6</v>
      </c>
      <c r="L472" s="81" t="s">
        <v>434</v>
      </c>
      <c r="M472" s="81" t="s">
        <v>476</v>
      </c>
    </row>
    <row r="473" spans="1:13" hidden="1" x14ac:dyDescent="0.2">
      <c r="A473" s="80">
        <v>2014</v>
      </c>
      <c r="B473" s="81" t="s">
        <v>686</v>
      </c>
      <c r="C473" s="81" t="s">
        <v>726</v>
      </c>
      <c r="D473" s="82">
        <v>3.5</v>
      </c>
      <c r="E473" s="80">
        <v>6</v>
      </c>
      <c r="F473" s="80">
        <v>19</v>
      </c>
      <c r="G473" s="80">
        <v>29</v>
      </c>
      <c r="H473" s="80">
        <v>23</v>
      </c>
      <c r="I473" s="81" t="s">
        <v>432</v>
      </c>
      <c r="J473" s="81" t="s">
        <v>436</v>
      </c>
      <c r="K473" s="80">
        <v>6</v>
      </c>
      <c r="L473" s="81" t="s">
        <v>434</v>
      </c>
      <c r="M473" s="81" t="s">
        <v>476</v>
      </c>
    </row>
    <row r="474" spans="1:13" hidden="1" x14ac:dyDescent="0.2">
      <c r="A474" s="80">
        <v>2014</v>
      </c>
      <c r="B474" s="81" t="s">
        <v>686</v>
      </c>
      <c r="C474" s="81" t="s">
        <v>727</v>
      </c>
      <c r="D474" s="82">
        <v>2.5</v>
      </c>
      <c r="E474" s="80">
        <v>4</v>
      </c>
      <c r="F474" s="80">
        <v>21</v>
      </c>
      <c r="G474" s="80">
        <v>29</v>
      </c>
      <c r="H474" s="80">
        <v>24</v>
      </c>
      <c r="I474" s="81" t="s">
        <v>432</v>
      </c>
      <c r="J474" s="81" t="s">
        <v>436</v>
      </c>
      <c r="K474" s="80">
        <v>6</v>
      </c>
      <c r="L474" s="81" t="s">
        <v>434</v>
      </c>
      <c r="M474" s="81" t="s">
        <v>609</v>
      </c>
    </row>
    <row r="475" spans="1:13" hidden="1" x14ac:dyDescent="0.2">
      <c r="A475" s="80">
        <v>2014</v>
      </c>
      <c r="B475" s="81" t="s">
        <v>686</v>
      </c>
      <c r="C475" s="81" t="s">
        <v>728</v>
      </c>
      <c r="D475" s="82">
        <v>1.6</v>
      </c>
      <c r="E475" s="80">
        <v>4</v>
      </c>
      <c r="F475" s="80">
        <v>22</v>
      </c>
      <c r="G475" s="80">
        <v>29</v>
      </c>
      <c r="H475" s="80">
        <v>25</v>
      </c>
      <c r="I475" s="81" t="s">
        <v>465</v>
      </c>
      <c r="J475" s="81" t="s">
        <v>436</v>
      </c>
      <c r="K475" s="80">
        <v>6</v>
      </c>
      <c r="L475" s="81" t="s">
        <v>434</v>
      </c>
      <c r="M475" s="81" t="s">
        <v>609</v>
      </c>
    </row>
    <row r="476" spans="1:13" hidden="1" x14ac:dyDescent="0.2">
      <c r="A476" s="80">
        <v>2014</v>
      </c>
      <c r="B476" s="81" t="s">
        <v>686</v>
      </c>
      <c r="C476" s="81" t="s">
        <v>728</v>
      </c>
      <c r="D476" s="82">
        <v>2.5</v>
      </c>
      <c r="E476" s="80">
        <v>4</v>
      </c>
      <c r="F476" s="80">
        <v>20</v>
      </c>
      <c r="G476" s="80">
        <v>28</v>
      </c>
      <c r="H476" s="80">
        <v>23</v>
      </c>
      <c r="I476" s="81" t="s">
        <v>432</v>
      </c>
      <c r="J476" s="81" t="s">
        <v>436</v>
      </c>
      <c r="K476" s="80">
        <v>6</v>
      </c>
      <c r="L476" s="81" t="s">
        <v>434</v>
      </c>
      <c r="M476" s="81" t="s">
        <v>609</v>
      </c>
    </row>
    <row r="477" spans="1:13" hidden="1" x14ac:dyDescent="0.2">
      <c r="A477" s="80">
        <v>2014</v>
      </c>
      <c r="B477" s="81" t="s">
        <v>686</v>
      </c>
      <c r="C477" s="81" t="s">
        <v>729</v>
      </c>
      <c r="D477" s="82">
        <v>2.5</v>
      </c>
      <c r="E477" s="80">
        <v>4</v>
      </c>
      <c r="F477" s="80">
        <v>20</v>
      </c>
      <c r="G477" s="80">
        <v>28</v>
      </c>
      <c r="H477" s="80">
        <v>23</v>
      </c>
      <c r="I477" s="81" t="s">
        <v>432</v>
      </c>
      <c r="J477" s="81" t="s">
        <v>436</v>
      </c>
      <c r="K477" s="80">
        <v>6</v>
      </c>
      <c r="L477" s="81" t="s">
        <v>434</v>
      </c>
      <c r="M477" s="81" t="s">
        <v>609</v>
      </c>
    </row>
    <row r="478" spans="1:13" hidden="1" x14ac:dyDescent="0.2">
      <c r="A478" s="80">
        <v>2014</v>
      </c>
      <c r="B478" s="81" t="s">
        <v>730</v>
      </c>
      <c r="C478" s="81" t="s">
        <v>731</v>
      </c>
      <c r="D478" s="82">
        <v>3.6</v>
      </c>
      <c r="E478" s="80">
        <v>6</v>
      </c>
      <c r="F478" s="80">
        <v>16</v>
      </c>
      <c r="G478" s="80">
        <v>23</v>
      </c>
      <c r="H478" s="80">
        <v>18</v>
      </c>
      <c r="I478" s="81" t="s">
        <v>432</v>
      </c>
      <c r="J478" s="81" t="s">
        <v>580</v>
      </c>
      <c r="K478" s="80">
        <v>6</v>
      </c>
      <c r="L478" s="81" t="s">
        <v>441</v>
      </c>
      <c r="M478" s="81" t="s">
        <v>481</v>
      </c>
    </row>
    <row r="479" spans="1:13" hidden="1" x14ac:dyDescent="0.2">
      <c r="A479" s="80">
        <v>2014</v>
      </c>
      <c r="B479" s="81" t="s">
        <v>730</v>
      </c>
      <c r="C479" s="81" t="s">
        <v>732</v>
      </c>
      <c r="D479" s="82">
        <v>3.6</v>
      </c>
      <c r="E479" s="80">
        <v>6</v>
      </c>
      <c r="F479" s="80">
        <v>17</v>
      </c>
      <c r="G479" s="80">
        <v>24</v>
      </c>
      <c r="H479" s="80">
        <v>19</v>
      </c>
      <c r="I479" s="81" t="s">
        <v>432</v>
      </c>
      <c r="J479" s="81" t="s">
        <v>580</v>
      </c>
      <c r="K479" s="80">
        <v>6</v>
      </c>
      <c r="L479" s="81" t="s">
        <v>434</v>
      </c>
      <c r="M479" s="81" t="s">
        <v>582</v>
      </c>
    </row>
    <row r="480" spans="1:13" hidden="1" x14ac:dyDescent="0.2">
      <c r="A480" s="80">
        <v>2014</v>
      </c>
      <c r="B480" s="81" t="s">
        <v>730</v>
      </c>
      <c r="C480" s="81" t="s">
        <v>733</v>
      </c>
      <c r="D480" s="82">
        <v>5.3</v>
      </c>
      <c r="E480" s="80">
        <v>8</v>
      </c>
      <c r="F480" s="80">
        <v>15</v>
      </c>
      <c r="G480" s="80">
        <v>21</v>
      </c>
      <c r="H480" s="80">
        <v>17</v>
      </c>
      <c r="I480" s="81" t="s">
        <v>432</v>
      </c>
      <c r="J480" s="81" t="s">
        <v>580</v>
      </c>
      <c r="K480" s="80">
        <v>6</v>
      </c>
      <c r="L480" s="81" t="s">
        <v>454</v>
      </c>
      <c r="M480" s="81" t="s">
        <v>582</v>
      </c>
    </row>
    <row r="481" spans="1:13" hidden="1" x14ac:dyDescent="0.2">
      <c r="A481" s="80">
        <v>2014</v>
      </c>
      <c r="B481" s="81" t="s">
        <v>730</v>
      </c>
      <c r="C481" s="81" t="s">
        <v>733</v>
      </c>
      <c r="D481" s="82">
        <v>6.2</v>
      </c>
      <c r="E481" s="80">
        <v>8</v>
      </c>
      <c r="F481" s="80">
        <v>14</v>
      </c>
      <c r="G481" s="80">
        <v>18</v>
      </c>
      <c r="H481" s="80">
        <v>16</v>
      </c>
      <c r="I481" s="81" t="s">
        <v>432</v>
      </c>
      <c r="J481" s="81" t="s">
        <v>580</v>
      </c>
      <c r="K481" s="80">
        <v>6</v>
      </c>
      <c r="L481" s="81" t="s">
        <v>454</v>
      </c>
      <c r="M481" s="81" t="s">
        <v>582</v>
      </c>
    </row>
    <row r="482" spans="1:13" hidden="1" x14ac:dyDescent="0.2">
      <c r="A482" s="80">
        <v>2014</v>
      </c>
      <c r="B482" s="81" t="s">
        <v>730</v>
      </c>
      <c r="C482" s="81" t="s">
        <v>734</v>
      </c>
      <c r="D482" s="82">
        <v>5.3</v>
      </c>
      <c r="E482" s="80">
        <v>8</v>
      </c>
      <c r="F482" s="80">
        <v>15</v>
      </c>
      <c r="G482" s="80">
        <v>21</v>
      </c>
      <c r="H482" s="80">
        <v>17</v>
      </c>
      <c r="I482" s="81" t="s">
        <v>432</v>
      </c>
      <c r="J482" s="81" t="s">
        <v>580</v>
      </c>
      <c r="K482" s="80">
        <v>6</v>
      </c>
      <c r="L482" s="81" t="s">
        <v>454</v>
      </c>
      <c r="M482" s="81" t="s">
        <v>582</v>
      </c>
    </row>
    <row r="483" spans="1:13" hidden="1" x14ac:dyDescent="0.2">
      <c r="A483" s="80">
        <v>2014</v>
      </c>
      <c r="B483" s="81" t="s">
        <v>730</v>
      </c>
      <c r="C483" s="81" t="s">
        <v>734</v>
      </c>
      <c r="D483" s="82">
        <v>6.2</v>
      </c>
      <c r="E483" s="80">
        <v>8</v>
      </c>
      <c r="F483" s="80">
        <v>14</v>
      </c>
      <c r="G483" s="80">
        <v>18</v>
      </c>
      <c r="H483" s="80">
        <v>16</v>
      </c>
      <c r="I483" s="81" t="s">
        <v>432</v>
      </c>
      <c r="J483" s="81" t="s">
        <v>580</v>
      </c>
      <c r="K483" s="80">
        <v>6</v>
      </c>
      <c r="L483" s="81" t="s">
        <v>454</v>
      </c>
      <c r="M483" s="81" t="s">
        <v>582</v>
      </c>
    </row>
    <row r="484" spans="1:13" hidden="1" x14ac:dyDescent="0.2">
      <c r="A484" s="80">
        <v>2014</v>
      </c>
      <c r="B484" s="81" t="s">
        <v>730</v>
      </c>
      <c r="C484" s="81" t="s">
        <v>735</v>
      </c>
      <c r="D484" s="82">
        <v>4.3</v>
      </c>
      <c r="E484" s="80">
        <v>6</v>
      </c>
      <c r="F484" s="80">
        <v>18</v>
      </c>
      <c r="G484" s="80">
        <v>24</v>
      </c>
      <c r="H484" s="80">
        <v>20</v>
      </c>
      <c r="I484" s="81" t="s">
        <v>432</v>
      </c>
      <c r="J484" s="81" t="s">
        <v>580</v>
      </c>
      <c r="K484" s="80">
        <v>6</v>
      </c>
      <c r="L484" s="81" t="s">
        <v>454</v>
      </c>
      <c r="M484" s="81" t="s">
        <v>615</v>
      </c>
    </row>
    <row r="485" spans="1:13" hidden="1" x14ac:dyDescent="0.2">
      <c r="A485" s="80">
        <v>2014</v>
      </c>
      <c r="B485" s="81" t="s">
        <v>730</v>
      </c>
      <c r="C485" s="81" t="s">
        <v>735</v>
      </c>
      <c r="D485" s="82">
        <v>5.3</v>
      </c>
      <c r="E485" s="80">
        <v>8</v>
      </c>
      <c r="F485" s="80">
        <v>16</v>
      </c>
      <c r="G485" s="80">
        <v>23</v>
      </c>
      <c r="H485" s="80">
        <v>19</v>
      </c>
      <c r="I485" s="81" t="s">
        <v>432</v>
      </c>
      <c r="J485" s="81" t="s">
        <v>580</v>
      </c>
      <c r="K485" s="80">
        <v>6</v>
      </c>
      <c r="L485" s="81" t="s">
        <v>454</v>
      </c>
      <c r="M485" s="81" t="s">
        <v>615</v>
      </c>
    </row>
    <row r="486" spans="1:13" hidden="1" x14ac:dyDescent="0.2">
      <c r="A486" s="80">
        <v>2014</v>
      </c>
      <c r="B486" s="81" t="s">
        <v>730</v>
      </c>
      <c r="C486" s="81" t="s">
        <v>735</v>
      </c>
      <c r="D486" s="82">
        <v>6.2</v>
      </c>
      <c r="E486" s="80">
        <v>8</v>
      </c>
      <c r="F486" s="80">
        <v>15</v>
      </c>
      <c r="G486" s="80">
        <v>21</v>
      </c>
      <c r="H486" s="80">
        <v>17</v>
      </c>
      <c r="I486" s="81" t="s">
        <v>432</v>
      </c>
      <c r="J486" s="81" t="s">
        <v>580</v>
      </c>
      <c r="K486" s="80">
        <v>6</v>
      </c>
      <c r="L486" s="81" t="s">
        <v>454</v>
      </c>
      <c r="M486" s="81" t="s">
        <v>615</v>
      </c>
    </row>
    <row r="487" spans="1:13" hidden="1" x14ac:dyDescent="0.2">
      <c r="A487" s="80">
        <v>2014</v>
      </c>
      <c r="B487" s="81" t="s">
        <v>730</v>
      </c>
      <c r="C487" s="81" t="s">
        <v>736</v>
      </c>
      <c r="D487" s="82">
        <v>4.3</v>
      </c>
      <c r="E487" s="80">
        <v>6</v>
      </c>
      <c r="F487" s="80">
        <v>14</v>
      </c>
      <c r="G487" s="80">
        <v>19</v>
      </c>
      <c r="H487" s="80">
        <v>16</v>
      </c>
      <c r="I487" s="81" t="s">
        <v>432</v>
      </c>
      <c r="J487" s="81" t="s">
        <v>580</v>
      </c>
      <c r="K487" s="80">
        <v>4</v>
      </c>
      <c r="L487" s="81" t="s">
        <v>454</v>
      </c>
      <c r="M487" s="81" t="s">
        <v>626</v>
      </c>
    </row>
    <row r="488" spans="1:13" hidden="1" x14ac:dyDescent="0.2">
      <c r="A488" s="80">
        <v>2014</v>
      </c>
      <c r="B488" s="81" t="s">
        <v>730</v>
      </c>
      <c r="C488" s="81" t="s">
        <v>736</v>
      </c>
      <c r="D488" s="82">
        <v>5.3</v>
      </c>
      <c r="E488" s="80">
        <v>8</v>
      </c>
      <c r="F488" s="80">
        <v>13</v>
      </c>
      <c r="G488" s="80">
        <v>18</v>
      </c>
      <c r="H488" s="80">
        <v>15</v>
      </c>
      <c r="I488" s="81" t="s">
        <v>432</v>
      </c>
      <c r="J488" s="81" t="s">
        <v>580</v>
      </c>
      <c r="K488" s="80">
        <v>4</v>
      </c>
      <c r="L488" s="81" t="s">
        <v>454</v>
      </c>
      <c r="M488" s="81" t="s">
        <v>626</v>
      </c>
    </row>
    <row r="489" spans="1:13" hidden="1" x14ac:dyDescent="0.2">
      <c r="A489" s="80">
        <v>2014</v>
      </c>
      <c r="B489" s="81" t="s">
        <v>730</v>
      </c>
      <c r="C489" s="81" t="s">
        <v>737</v>
      </c>
      <c r="D489" s="82">
        <v>5.3</v>
      </c>
      <c r="E489" s="80">
        <v>8</v>
      </c>
      <c r="F489" s="80">
        <v>13</v>
      </c>
      <c r="G489" s="80">
        <v>17</v>
      </c>
      <c r="H489" s="80">
        <v>14</v>
      </c>
      <c r="I489" s="81" t="s">
        <v>432</v>
      </c>
      <c r="J489" s="81" t="s">
        <v>580</v>
      </c>
      <c r="K489" s="80">
        <v>4</v>
      </c>
      <c r="L489" s="81" t="s">
        <v>454</v>
      </c>
      <c r="M489" s="81" t="s">
        <v>628</v>
      </c>
    </row>
    <row r="490" spans="1:13" hidden="1" x14ac:dyDescent="0.2">
      <c r="A490" s="80">
        <v>2014</v>
      </c>
      <c r="B490" s="81" t="s">
        <v>730</v>
      </c>
      <c r="C490" s="81" t="s">
        <v>738</v>
      </c>
      <c r="D490" s="82">
        <v>5.3</v>
      </c>
      <c r="E490" s="80">
        <v>8</v>
      </c>
      <c r="F490" s="80">
        <v>13</v>
      </c>
      <c r="G490" s="80">
        <v>17</v>
      </c>
      <c r="H490" s="80">
        <v>14</v>
      </c>
      <c r="I490" s="81" t="s">
        <v>432</v>
      </c>
      <c r="J490" s="81" t="s">
        <v>580</v>
      </c>
      <c r="K490" s="80">
        <v>4</v>
      </c>
      <c r="L490" s="81" t="s">
        <v>454</v>
      </c>
      <c r="M490" s="81" t="s">
        <v>626</v>
      </c>
    </row>
    <row r="491" spans="1:13" hidden="1" x14ac:dyDescent="0.2">
      <c r="A491" s="80">
        <v>2014</v>
      </c>
      <c r="B491" s="81" t="s">
        <v>730</v>
      </c>
      <c r="C491" s="81" t="s">
        <v>739</v>
      </c>
      <c r="D491" s="82">
        <v>4.8</v>
      </c>
      <c r="E491" s="80">
        <v>8</v>
      </c>
      <c r="F491" s="80">
        <v>11</v>
      </c>
      <c r="G491" s="80">
        <v>17</v>
      </c>
      <c r="H491" s="80">
        <v>13</v>
      </c>
      <c r="I491" s="81" t="s">
        <v>432</v>
      </c>
      <c r="J491" s="81" t="s">
        <v>580</v>
      </c>
      <c r="K491" s="80">
        <v>6</v>
      </c>
      <c r="L491" s="81" t="s">
        <v>454</v>
      </c>
      <c r="M491" s="81" t="s">
        <v>628</v>
      </c>
    </row>
    <row r="492" spans="1:13" hidden="1" x14ac:dyDescent="0.2">
      <c r="A492" s="80">
        <v>2014</v>
      </c>
      <c r="B492" s="81" t="s">
        <v>730</v>
      </c>
      <c r="C492" s="81" t="s">
        <v>739</v>
      </c>
      <c r="D492" s="82">
        <v>6</v>
      </c>
      <c r="E492" s="80">
        <v>8</v>
      </c>
      <c r="F492" s="80">
        <v>11</v>
      </c>
      <c r="G492" s="80">
        <v>16</v>
      </c>
      <c r="H492" s="80">
        <v>13</v>
      </c>
      <c r="I492" s="81" t="s">
        <v>432</v>
      </c>
      <c r="J492" s="81" t="s">
        <v>580</v>
      </c>
      <c r="K492" s="80">
        <v>6</v>
      </c>
      <c r="L492" s="81" t="s">
        <v>454</v>
      </c>
      <c r="M492" s="81" t="s">
        <v>628</v>
      </c>
    </row>
    <row r="493" spans="1:13" hidden="1" x14ac:dyDescent="0.2">
      <c r="A493" s="80">
        <v>2014</v>
      </c>
      <c r="B493" s="81" t="s">
        <v>730</v>
      </c>
      <c r="C493" s="81" t="s">
        <v>740</v>
      </c>
      <c r="D493" s="82">
        <v>6</v>
      </c>
      <c r="E493" s="80">
        <v>8</v>
      </c>
      <c r="F493" s="80">
        <v>10</v>
      </c>
      <c r="G493" s="80">
        <v>15</v>
      </c>
      <c r="H493" s="80">
        <v>12</v>
      </c>
      <c r="I493" s="81" t="s">
        <v>432</v>
      </c>
      <c r="J493" s="81" t="s">
        <v>580</v>
      </c>
      <c r="K493" s="80">
        <v>6</v>
      </c>
      <c r="L493" s="81" t="s">
        <v>454</v>
      </c>
      <c r="M493" s="81" t="s">
        <v>626</v>
      </c>
    </row>
    <row r="494" spans="1:13" hidden="1" x14ac:dyDescent="0.2">
      <c r="A494" s="80">
        <v>2014</v>
      </c>
      <c r="B494" s="81" t="s">
        <v>730</v>
      </c>
      <c r="C494" s="81" t="s">
        <v>741</v>
      </c>
      <c r="D494" s="82">
        <v>4.8</v>
      </c>
      <c r="E494" s="80">
        <v>8</v>
      </c>
      <c r="F494" s="80">
        <v>11</v>
      </c>
      <c r="G494" s="80">
        <v>17</v>
      </c>
      <c r="H494" s="80">
        <v>13</v>
      </c>
      <c r="I494" s="81" t="s">
        <v>432</v>
      </c>
      <c r="J494" s="81" t="s">
        <v>580</v>
      </c>
      <c r="K494" s="80">
        <v>6</v>
      </c>
      <c r="L494" s="81" t="s">
        <v>454</v>
      </c>
      <c r="M494" s="81" t="s">
        <v>628</v>
      </c>
    </row>
    <row r="495" spans="1:13" hidden="1" x14ac:dyDescent="0.2">
      <c r="A495" s="80">
        <v>2014</v>
      </c>
      <c r="B495" s="81" t="s">
        <v>730</v>
      </c>
      <c r="C495" s="81" t="s">
        <v>741</v>
      </c>
      <c r="D495" s="82">
        <v>6</v>
      </c>
      <c r="E495" s="80">
        <v>8</v>
      </c>
      <c r="F495" s="80">
        <v>11</v>
      </c>
      <c r="G495" s="80">
        <v>16</v>
      </c>
      <c r="H495" s="80">
        <v>12</v>
      </c>
      <c r="I495" s="81" t="s">
        <v>432</v>
      </c>
      <c r="J495" s="81" t="s">
        <v>580</v>
      </c>
      <c r="K495" s="80">
        <v>6</v>
      </c>
      <c r="L495" s="81" t="s">
        <v>454</v>
      </c>
      <c r="M495" s="81" t="s">
        <v>628</v>
      </c>
    </row>
    <row r="496" spans="1:13" hidden="1" x14ac:dyDescent="0.2">
      <c r="A496" s="80">
        <v>2014</v>
      </c>
      <c r="B496" s="81" t="s">
        <v>730</v>
      </c>
      <c r="C496" s="81" t="s">
        <v>742</v>
      </c>
      <c r="D496" s="82">
        <v>5.3</v>
      </c>
      <c r="E496" s="80">
        <v>8</v>
      </c>
      <c r="F496" s="80">
        <v>13</v>
      </c>
      <c r="G496" s="80">
        <v>17</v>
      </c>
      <c r="H496" s="80">
        <v>14</v>
      </c>
      <c r="I496" s="81" t="s">
        <v>432</v>
      </c>
      <c r="J496" s="81" t="s">
        <v>580</v>
      </c>
      <c r="K496" s="80">
        <v>4</v>
      </c>
      <c r="L496" s="81" t="s">
        <v>441</v>
      </c>
      <c r="M496" s="81" t="s">
        <v>626</v>
      </c>
    </row>
    <row r="497" spans="1:13" hidden="1" x14ac:dyDescent="0.2">
      <c r="A497" s="80">
        <v>2014</v>
      </c>
      <c r="B497" s="81" t="s">
        <v>730</v>
      </c>
      <c r="C497" s="81" t="s">
        <v>743</v>
      </c>
      <c r="D497" s="82">
        <v>5.3</v>
      </c>
      <c r="E497" s="80">
        <v>8</v>
      </c>
      <c r="F497" s="80">
        <v>13</v>
      </c>
      <c r="G497" s="80">
        <v>17</v>
      </c>
      <c r="H497" s="80">
        <v>14</v>
      </c>
      <c r="I497" s="81" t="s">
        <v>432</v>
      </c>
      <c r="J497" s="81" t="s">
        <v>580</v>
      </c>
      <c r="K497" s="80">
        <v>4</v>
      </c>
      <c r="L497" s="81" t="s">
        <v>441</v>
      </c>
      <c r="M497" s="81" t="s">
        <v>628</v>
      </c>
    </row>
    <row r="498" spans="1:13" hidden="1" x14ac:dyDescent="0.2">
      <c r="A498" s="80">
        <v>2014</v>
      </c>
      <c r="B498" s="81" t="s">
        <v>730</v>
      </c>
      <c r="C498" s="81" t="s">
        <v>744</v>
      </c>
      <c r="D498" s="82">
        <v>5.3</v>
      </c>
      <c r="E498" s="80">
        <v>8</v>
      </c>
      <c r="F498" s="80">
        <v>13</v>
      </c>
      <c r="G498" s="80">
        <v>17</v>
      </c>
      <c r="H498" s="80">
        <v>14</v>
      </c>
      <c r="I498" s="81" t="s">
        <v>432</v>
      </c>
      <c r="J498" s="81" t="s">
        <v>580</v>
      </c>
      <c r="K498" s="80">
        <v>4</v>
      </c>
      <c r="L498" s="81" t="s">
        <v>441</v>
      </c>
      <c r="M498" s="81" t="s">
        <v>626</v>
      </c>
    </row>
    <row r="499" spans="1:13" hidden="1" x14ac:dyDescent="0.2">
      <c r="A499" s="80">
        <v>2014</v>
      </c>
      <c r="B499" s="81" t="s">
        <v>730</v>
      </c>
      <c r="C499" s="81" t="s">
        <v>745</v>
      </c>
      <c r="D499" s="82">
        <v>5.3</v>
      </c>
      <c r="E499" s="80">
        <v>8</v>
      </c>
      <c r="F499" s="80">
        <v>15</v>
      </c>
      <c r="G499" s="80">
        <v>21</v>
      </c>
      <c r="H499" s="80">
        <v>17</v>
      </c>
      <c r="I499" s="81" t="s">
        <v>432</v>
      </c>
      <c r="J499" s="81" t="s">
        <v>580</v>
      </c>
      <c r="K499" s="80">
        <v>6</v>
      </c>
      <c r="L499" s="81" t="s">
        <v>639</v>
      </c>
      <c r="M499" s="81" t="s">
        <v>481</v>
      </c>
    </row>
    <row r="500" spans="1:13" hidden="1" x14ac:dyDescent="0.2">
      <c r="A500" s="80">
        <v>2014</v>
      </c>
      <c r="B500" s="81" t="s">
        <v>730</v>
      </c>
      <c r="C500" s="81" t="s">
        <v>746</v>
      </c>
      <c r="D500" s="82">
        <v>6.2</v>
      </c>
      <c r="E500" s="80">
        <v>8</v>
      </c>
      <c r="F500" s="80">
        <v>13</v>
      </c>
      <c r="G500" s="80">
        <v>18</v>
      </c>
      <c r="H500" s="80">
        <v>15</v>
      </c>
      <c r="I500" s="81" t="s">
        <v>432</v>
      </c>
      <c r="J500" s="81" t="s">
        <v>580</v>
      </c>
      <c r="K500" s="80">
        <v>6</v>
      </c>
      <c r="L500" s="81" t="s">
        <v>441</v>
      </c>
      <c r="M500" s="81" t="s">
        <v>481</v>
      </c>
    </row>
    <row r="501" spans="1:13" hidden="1" x14ac:dyDescent="0.2">
      <c r="A501" s="80">
        <v>2014</v>
      </c>
      <c r="B501" s="81" t="s">
        <v>730</v>
      </c>
      <c r="C501" s="81" t="s">
        <v>747</v>
      </c>
      <c r="D501" s="82">
        <v>5.3</v>
      </c>
      <c r="E501" s="80">
        <v>8</v>
      </c>
      <c r="F501" s="80">
        <v>15</v>
      </c>
      <c r="G501" s="80">
        <v>21</v>
      </c>
      <c r="H501" s="80">
        <v>17</v>
      </c>
      <c r="I501" s="81" t="s">
        <v>432</v>
      </c>
      <c r="J501" s="81" t="s">
        <v>580</v>
      </c>
      <c r="K501" s="80">
        <v>6</v>
      </c>
      <c r="L501" s="81" t="s">
        <v>639</v>
      </c>
      <c r="M501" s="81" t="s">
        <v>481</v>
      </c>
    </row>
    <row r="502" spans="1:13" hidden="1" x14ac:dyDescent="0.2">
      <c r="A502" s="80">
        <v>2014</v>
      </c>
      <c r="B502" s="81" t="s">
        <v>730</v>
      </c>
      <c r="C502" s="81" t="s">
        <v>748</v>
      </c>
      <c r="D502" s="82">
        <v>6.2</v>
      </c>
      <c r="E502" s="80">
        <v>8</v>
      </c>
      <c r="F502" s="80">
        <v>13</v>
      </c>
      <c r="G502" s="80">
        <v>18</v>
      </c>
      <c r="H502" s="80">
        <v>14</v>
      </c>
      <c r="I502" s="81" t="s">
        <v>432</v>
      </c>
      <c r="J502" s="81" t="s">
        <v>580</v>
      </c>
      <c r="K502" s="80">
        <v>6</v>
      </c>
      <c r="L502" s="81" t="s">
        <v>441</v>
      </c>
      <c r="M502" s="81" t="s">
        <v>481</v>
      </c>
    </row>
    <row r="503" spans="1:13" hidden="1" x14ac:dyDescent="0.2">
      <c r="A503" s="80">
        <v>2014</v>
      </c>
      <c r="B503" s="81" t="s">
        <v>730</v>
      </c>
      <c r="C503" s="81" t="s">
        <v>749</v>
      </c>
      <c r="D503" s="82">
        <v>4.3</v>
      </c>
      <c r="E503" s="80">
        <v>6</v>
      </c>
      <c r="F503" s="80">
        <v>17</v>
      </c>
      <c r="G503" s="80">
        <v>22</v>
      </c>
      <c r="H503" s="80">
        <v>19</v>
      </c>
      <c r="I503" s="81" t="s">
        <v>432</v>
      </c>
      <c r="J503" s="81" t="s">
        <v>580</v>
      </c>
      <c r="K503" s="80">
        <v>6</v>
      </c>
      <c r="L503" s="81" t="s">
        <v>639</v>
      </c>
      <c r="M503" s="81" t="s">
        <v>642</v>
      </c>
    </row>
    <row r="504" spans="1:13" hidden="1" x14ac:dyDescent="0.2">
      <c r="A504" s="80">
        <v>2014</v>
      </c>
      <c r="B504" s="81" t="s">
        <v>730</v>
      </c>
      <c r="C504" s="81" t="s">
        <v>749</v>
      </c>
      <c r="D504" s="82">
        <v>5.3</v>
      </c>
      <c r="E504" s="80">
        <v>8</v>
      </c>
      <c r="F504" s="80">
        <v>16</v>
      </c>
      <c r="G504" s="80">
        <v>22</v>
      </c>
      <c r="H504" s="80">
        <v>18</v>
      </c>
      <c r="I504" s="81" t="s">
        <v>432</v>
      </c>
      <c r="J504" s="81" t="s">
        <v>580</v>
      </c>
      <c r="K504" s="80">
        <v>6</v>
      </c>
      <c r="L504" s="81" t="s">
        <v>639</v>
      </c>
      <c r="M504" s="81" t="s">
        <v>642</v>
      </c>
    </row>
    <row r="505" spans="1:13" hidden="1" x14ac:dyDescent="0.2">
      <c r="A505" s="80">
        <v>2014</v>
      </c>
      <c r="B505" s="81" t="s">
        <v>730</v>
      </c>
      <c r="C505" s="81" t="s">
        <v>749</v>
      </c>
      <c r="D505" s="82">
        <v>6.2</v>
      </c>
      <c r="E505" s="80">
        <v>8</v>
      </c>
      <c r="F505" s="80">
        <v>14</v>
      </c>
      <c r="G505" s="80">
        <v>20</v>
      </c>
      <c r="H505" s="80">
        <v>17</v>
      </c>
      <c r="I505" s="81" t="s">
        <v>432</v>
      </c>
      <c r="J505" s="81" t="s">
        <v>580</v>
      </c>
      <c r="K505" s="80">
        <v>6</v>
      </c>
      <c r="L505" s="81" t="s">
        <v>639</v>
      </c>
      <c r="M505" s="81" t="s">
        <v>642</v>
      </c>
    </row>
    <row r="506" spans="1:13" hidden="1" x14ac:dyDescent="0.2">
      <c r="A506" s="80">
        <v>2014</v>
      </c>
      <c r="B506" s="81" t="s">
        <v>730</v>
      </c>
      <c r="C506" s="81" t="s">
        <v>750</v>
      </c>
      <c r="D506" s="82">
        <v>2.4</v>
      </c>
      <c r="E506" s="80">
        <v>4</v>
      </c>
      <c r="F506" s="80">
        <v>20</v>
      </c>
      <c r="G506" s="80">
        <v>29</v>
      </c>
      <c r="H506" s="80">
        <v>23</v>
      </c>
      <c r="I506" s="81" t="s">
        <v>432</v>
      </c>
      <c r="J506" s="81" t="s">
        <v>580</v>
      </c>
      <c r="K506" s="80">
        <v>6</v>
      </c>
      <c r="L506" s="81" t="s">
        <v>441</v>
      </c>
      <c r="M506" s="81" t="s">
        <v>442</v>
      </c>
    </row>
    <row r="507" spans="1:13" hidden="1" x14ac:dyDescent="0.2">
      <c r="A507" s="80">
        <v>2014</v>
      </c>
      <c r="B507" s="81" t="s">
        <v>730</v>
      </c>
      <c r="C507" s="81" t="s">
        <v>750</v>
      </c>
      <c r="D507" s="82">
        <v>2.4</v>
      </c>
      <c r="E507" s="80">
        <v>4</v>
      </c>
      <c r="F507" s="80">
        <v>20</v>
      </c>
      <c r="G507" s="80">
        <v>29</v>
      </c>
      <c r="H507" s="80">
        <v>23</v>
      </c>
      <c r="I507" s="81" t="s">
        <v>432</v>
      </c>
      <c r="J507" s="81" t="s">
        <v>580</v>
      </c>
      <c r="K507" s="80">
        <v>6</v>
      </c>
      <c r="L507" s="81" t="s">
        <v>441</v>
      </c>
      <c r="M507" s="81" t="s">
        <v>442</v>
      </c>
    </row>
    <row r="508" spans="1:13" hidden="1" x14ac:dyDescent="0.2">
      <c r="A508" s="80">
        <v>2014</v>
      </c>
      <c r="B508" s="81" t="s">
        <v>730</v>
      </c>
      <c r="C508" s="81" t="s">
        <v>750</v>
      </c>
      <c r="D508" s="82">
        <v>3.6</v>
      </c>
      <c r="E508" s="80">
        <v>6</v>
      </c>
      <c r="F508" s="80">
        <v>16</v>
      </c>
      <c r="G508" s="80">
        <v>23</v>
      </c>
      <c r="H508" s="80">
        <v>19</v>
      </c>
      <c r="I508" s="81" t="s">
        <v>432</v>
      </c>
      <c r="J508" s="81" t="s">
        <v>580</v>
      </c>
      <c r="K508" s="80">
        <v>6</v>
      </c>
      <c r="L508" s="81" t="s">
        <v>441</v>
      </c>
      <c r="M508" s="81" t="s">
        <v>442</v>
      </c>
    </row>
    <row r="509" spans="1:13" hidden="1" x14ac:dyDescent="0.2">
      <c r="A509" s="80">
        <v>2014</v>
      </c>
      <c r="B509" s="81" t="s">
        <v>730</v>
      </c>
      <c r="C509" s="81" t="s">
        <v>750</v>
      </c>
      <c r="D509" s="82">
        <v>3.6</v>
      </c>
      <c r="E509" s="80">
        <v>6</v>
      </c>
      <c r="F509" s="80">
        <v>16</v>
      </c>
      <c r="G509" s="80">
        <v>23</v>
      </c>
      <c r="H509" s="80">
        <v>19</v>
      </c>
      <c r="I509" s="81" t="s">
        <v>432</v>
      </c>
      <c r="J509" s="81" t="s">
        <v>580</v>
      </c>
      <c r="K509" s="80">
        <v>6</v>
      </c>
      <c r="L509" s="81" t="s">
        <v>441</v>
      </c>
      <c r="M509" s="81" t="s">
        <v>442</v>
      </c>
    </row>
    <row r="510" spans="1:13" hidden="1" x14ac:dyDescent="0.2">
      <c r="A510" s="80">
        <v>2014</v>
      </c>
      <c r="B510" s="81" t="s">
        <v>730</v>
      </c>
      <c r="C510" s="81" t="s">
        <v>751</v>
      </c>
      <c r="D510" s="82">
        <v>2.4</v>
      </c>
      <c r="E510" s="80">
        <v>4</v>
      </c>
      <c r="F510" s="80">
        <v>22</v>
      </c>
      <c r="G510" s="80">
        <v>32</v>
      </c>
      <c r="H510" s="80">
        <v>26</v>
      </c>
      <c r="I510" s="81" t="s">
        <v>432</v>
      </c>
      <c r="J510" s="81" t="s">
        <v>580</v>
      </c>
      <c r="K510" s="80">
        <v>6</v>
      </c>
      <c r="L510" s="81" t="s">
        <v>434</v>
      </c>
      <c r="M510" s="81" t="s">
        <v>439</v>
      </c>
    </row>
    <row r="511" spans="1:13" hidden="1" x14ac:dyDescent="0.2">
      <c r="A511" s="80">
        <v>2014</v>
      </c>
      <c r="B511" s="81" t="s">
        <v>730</v>
      </c>
      <c r="C511" s="81" t="s">
        <v>751</v>
      </c>
      <c r="D511" s="82">
        <v>2.4</v>
      </c>
      <c r="E511" s="80">
        <v>4</v>
      </c>
      <c r="F511" s="80">
        <v>22</v>
      </c>
      <c r="G511" s="80">
        <v>32</v>
      </c>
      <c r="H511" s="80">
        <v>26</v>
      </c>
      <c r="I511" s="81" t="s">
        <v>432</v>
      </c>
      <c r="J511" s="81" t="s">
        <v>580</v>
      </c>
      <c r="K511" s="80">
        <v>6</v>
      </c>
      <c r="L511" s="81" t="s">
        <v>434</v>
      </c>
      <c r="M511" s="81" t="s">
        <v>439</v>
      </c>
    </row>
    <row r="512" spans="1:13" hidden="1" x14ac:dyDescent="0.2">
      <c r="A512" s="80">
        <v>2014</v>
      </c>
      <c r="B512" s="81" t="s">
        <v>730</v>
      </c>
      <c r="C512" s="81" t="s">
        <v>751</v>
      </c>
      <c r="D512" s="82">
        <v>3.6</v>
      </c>
      <c r="E512" s="80">
        <v>6</v>
      </c>
      <c r="F512" s="80">
        <v>17</v>
      </c>
      <c r="G512" s="80">
        <v>24</v>
      </c>
      <c r="H512" s="80">
        <v>20</v>
      </c>
      <c r="I512" s="81" t="s">
        <v>432</v>
      </c>
      <c r="J512" s="81" t="s">
        <v>580</v>
      </c>
      <c r="K512" s="80">
        <v>6</v>
      </c>
      <c r="L512" s="81" t="s">
        <v>434</v>
      </c>
      <c r="M512" s="81" t="s">
        <v>439</v>
      </c>
    </row>
    <row r="513" spans="1:13" hidden="1" x14ac:dyDescent="0.2">
      <c r="A513" s="80">
        <v>2014</v>
      </c>
      <c r="B513" s="81" t="s">
        <v>730</v>
      </c>
      <c r="C513" s="81" t="s">
        <v>751</v>
      </c>
      <c r="D513" s="82">
        <v>3.6</v>
      </c>
      <c r="E513" s="80">
        <v>6</v>
      </c>
      <c r="F513" s="80">
        <v>17</v>
      </c>
      <c r="G513" s="80">
        <v>24</v>
      </c>
      <c r="H513" s="80">
        <v>20</v>
      </c>
      <c r="I513" s="81" t="s">
        <v>432</v>
      </c>
      <c r="J513" s="81" t="s">
        <v>580</v>
      </c>
      <c r="K513" s="80">
        <v>6</v>
      </c>
      <c r="L513" s="81" t="s">
        <v>434</v>
      </c>
      <c r="M513" s="81" t="s">
        <v>439</v>
      </c>
    </row>
    <row r="514" spans="1:13" hidden="1" x14ac:dyDescent="0.2">
      <c r="A514" s="80">
        <v>2014</v>
      </c>
      <c r="B514" s="81" t="s">
        <v>752</v>
      </c>
      <c r="C514" s="81" t="s">
        <v>753</v>
      </c>
      <c r="D514" s="82">
        <v>2</v>
      </c>
      <c r="E514" s="80">
        <v>4</v>
      </c>
      <c r="F514" s="80">
        <v>50</v>
      </c>
      <c r="G514" s="80">
        <v>45</v>
      </c>
      <c r="H514" s="80">
        <v>47</v>
      </c>
      <c r="I514" s="81" t="s">
        <v>432</v>
      </c>
      <c r="J514" s="81" t="s">
        <v>649</v>
      </c>
      <c r="K514" s="80">
        <v>1</v>
      </c>
      <c r="L514" s="81" t="s">
        <v>434</v>
      </c>
      <c r="M514" s="81" t="s">
        <v>446</v>
      </c>
    </row>
    <row r="515" spans="1:13" hidden="1" x14ac:dyDescent="0.2">
      <c r="A515" s="80">
        <v>2014</v>
      </c>
      <c r="B515" s="81" t="s">
        <v>752</v>
      </c>
      <c r="C515" s="81" t="s">
        <v>753</v>
      </c>
      <c r="D515" s="82">
        <v>2.4</v>
      </c>
      <c r="E515" s="80">
        <v>4</v>
      </c>
      <c r="F515" s="80">
        <v>27</v>
      </c>
      <c r="G515" s="80">
        <v>36</v>
      </c>
      <c r="H515" s="80">
        <v>30</v>
      </c>
      <c r="I515" s="81" t="s">
        <v>432</v>
      </c>
      <c r="J515" s="81" t="s">
        <v>649</v>
      </c>
      <c r="K515" s="80">
        <v>1</v>
      </c>
      <c r="L515" s="81" t="s">
        <v>434</v>
      </c>
      <c r="M515" s="81" t="s">
        <v>446</v>
      </c>
    </row>
    <row r="516" spans="1:13" hidden="1" x14ac:dyDescent="0.2">
      <c r="A516" s="80">
        <v>2014</v>
      </c>
      <c r="B516" s="81" t="s">
        <v>752</v>
      </c>
      <c r="C516" s="81" t="s">
        <v>753</v>
      </c>
      <c r="D516" s="82">
        <v>2.4</v>
      </c>
      <c r="E516" s="80">
        <v>4</v>
      </c>
      <c r="F516" s="80">
        <v>26</v>
      </c>
      <c r="G516" s="80">
        <v>34</v>
      </c>
      <c r="H516" s="80">
        <v>29</v>
      </c>
      <c r="I516" s="81" t="s">
        <v>432</v>
      </c>
      <c r="J516" s="81" t="s">
        <v>433</v>
      </c>
      <c r="K516" s="80">
        <v>7</v>
      </c>
      <c r="L516" s="81" t="s">
        <v>434</v>
      </c>
      <c r="M516" s="81" t="s">
        <v>446</v>
      </c>
    </row>
    <row r="517" spans="1:13" hidden="1" x14ac:dyDescent="0.2">
      <c r="A517" s="80">
        <v>2014</v>
      </c>
      <c r="B517" s="81" t="s">
        <v>752</v>
      </c>
      <c r="C517" s="81" t="s">
        <v>753</v>
      </c>
      <c r="D517" s="82">
        <v>2.4</v>
      </c>
      <c r="E517" s="80">
        <v>4</v>
      </c>
      <c r="F517" s="80">
        <v>24</v>
      </c>
      <c r="G517" s="80">
        <v>34</v>
      </c>
      <c r="H517" s="80">
        <v>28</v>
      </c>
      <c r="I517" s="81" t="s">
        <v>432</v>
      </c>
      <c r="J517" s="81" t="s">
        <v>437</v>
      </c>
      <c r="K517" s="80">
        <v>6</v>
      </c>
      <c r="L517" s="81" t="s">
        <v>434</v>
      </c>
      <c r="M517" s="81" t="s">
        <v>446</v>
      </c>
    </row>
    <row r="518" spans="1:13" hidden="1" x14ac:dyDescent="0.2">
      <c r="A518" s="80">
        <v>2014</v>
      </c>
      <c r="B518" s="81" t="s">
        <v>752</v>
      </c>
      <c r="C518" s="81" t="s">
        <v>753</v>
      </c>
      <c r="D518" s="82">
        <v>3.5</v>
      </c>
      <c r="E518" s="80">
        <v>6</v>
      </c>
      <c r="F518" s="80">
        <v>21</v>
      </c>
      <c r="G518" s="80">
        <v>34</v>
      </c>
      <c r="H518" s="80">
        <v>26</v>
      </c>
      <c r="I518" s="81" t="s">
        <v>432</v>
      </c>
      <c r="J518" s="81" t="s">
        <v>580</v>
      </c>
      <c r="K518" s="80">
        <v>6</v>
      </c>
      <c r="L518" s="81" t="s">
        <v>434</v>
      </c>
      <c r="M518" s="81" t="s">
        <v>446</v>
      </c>
    </row>
    <row r="519" spans="1:13" hidden="1" x14ac:dyDescent="0.2">
      <c r="A519" s="80">
        <v>2014</v>
      </c>
      <c r="B519" s="81" t="s">
        <v>752</v>
      </c>
      <c r="C519" s="81" t="s">
        <v>753</v>
      </c>
      <c r="D519" s="82">
        <v>3.5</v>
      </c>
      <c r="E519" s="80">
        <v>6</v>
      </c>
      <c r="F519" s="80">
        <v>21</v>
      </c>
      <c r="G519" s="80">
        <v>32</v>
      </c>
      <c r="H519" s="80">
        <v>25</v>
      </c>
      <c r="I519" s="81" t="s">
        <v>432</v>
      </c>
      <c r="J519" s="81" t="s">
        <v>436</v>
      </c>
      <c r="K519" s="80">
        <v>6</v>
      </c>
      <c r="L519" s="81" t="s">
        <v>434</v>
      </c>
      <c r="M519" s="81" t="s">
        <v>446</v>
      </c>
    </row>
    <row r="520" spans="1:13" hidden="1" x14ac:dyDescent="0.2">
      <c r="A520" s="80">
        <v>2014</v>
      </c>
      <c r="B520" s="81" t="s">
        <v>752</v>
      </c>
      <c r="C520" s="81" t="s">
        <v>753</v>
      </c>
      <c r="D520" s="82">
        <v>3.5</v>
      </c>
      <c r="E520" s="80">
        <v>6</v>
      </c>
      <c r="F520" s="80">
        <v>18</v>
      </c>
      <c r="G520" s="80">
        <v>28</v>
      </c>
      <c r="H520" s="80">
        <v>22</v>
      </c>
      <c r="I520" s="81" t="s">
        <v>432</v>
      </c>
      <c r="J520" s="81" t="s">
        <v>437</v>
      </c>
      <c r="K520" s="80">
        <v>6</v>
      </c>
      <c r="L520" s="81" t="s">
        <v>434</v>
      </c>
      <c r="M520" s="81" t="s">
        <v>446</v>
      </c>
    </row>
    <row r="521" spans="1:13" hidden="1" x14ac:dyDescent="0.2">
      <c r="A521" s="80">
        <v>2014</v>
      </c>
      <c r="B521" s="81" t="s">
        <v>752</v>
      </c>
      <c r="C521" s="81" t="s">
        <v>754</v>
      </c>
      <c r="D521" s="82">
        <v>2.4</v>
      </c>
      <c r="E521" s="80">
        <v>4</v>
      </c>
      <c r="F521" s="80">
        <v>22</v>
      </c>
      <c r="G521" s="80">
        <v>31</v>
      </c>
      <c r="H521" s="80">
        <v>25</v>
      </c>
      <c r="I521" s="81" t="s">
        <v>432</v>
      </c>
      <c r="J521" s="81" t="s">
        <v>580</v>
      </c>
      <c r="K521" s="80">
        <v>5</v>
      </c>
      <c r="L521" s="81" t="s">
        <v>434</v>
      </c>
      <c r="M521" s="81" t="s">
        <v>439</v>
      </c>
    </row>
    <row r="522" spans="1:13" hidden="1" x14ac:dyDescent="0.2">
      <c r="A522" s="80">
        <v>2014</v>
      </c>
      <c r="B522" s="81" t="s">
        <v>752</v>
      </c>
      <c r="C522" s="81" t="s">
        <v>754</v>
      </c>
      <c r="D522" s="82">
        <v>3.5</v>
      </c>
      <c r="E522" s="80">
        <v>6</v>
      </c>
      <c r="F522" s="80">
        <v>20</v>
      </c>
      <c r="G522" s="80">
        <v>30</v>
      </c>
      <c r="H522" s="80">
        <v>23</v>
      </c>
      <c r="I522" s="81" t="s">
        <v>432</v>
      </c>
      <c r="J522" s="81" t="s">
        <v>436</v>
      </c>
      <c r="K522" s="80">
        <v>6</v>
      </c>
      <c r="L522" s="81" t="s">
        <v>434</v>
      </c>
      <c r="M522" s="81" t="s">
        <v>439</v>
      </c>
    </row>
    <row r="523" spans="1:13" hidden="1" x14ac:dyDescent="0.2">
      <c r="A523" s="80">
        <v>2014</v>
      </c>
      <c r="B523" s="81" t="s">
        <v>752</v>
      </c>
      <c r="C523" s="81" t="s">
        <v>755</v>
      </c>
      <c r="D523" s="82">
        <v>3.5</v>
      </c>
      <c r="E523" s="80">
        <v>6</v>
      </c>
      <c r="F523" s="80">
        <v>19</v>
      </c>
      <c r="G523" s="80">
        <v>28</v>
      </c>
      <c r="H523" s="80">
        <v>22</v>
      </c>
      <c r="I523" s="81" t="s">
        <v>432</v>
      </c>
      <c r="J523" s="81" t="s">
        <v>436</v>
      </c>
      <c r="K523" s="80">
        <v>6</v>
      </c>
      <c r="L523" s="81" t="s">
        <v>441</v>
      </c>
      <c r="M523" s="81" t="s">
        <v>442</v>
      </c>
    </row>
    <row r="524" spans="1:13" hidden="1" x14ac:dyDescent="0.2">
      <c r="A524" s="80">
        <v>2014</v>
      </c>
      <c r="B524" s="81" t="s">
        <v>752</v>
      </c>
      <c r="C524" s="81" t="s">
        <v>756</v>
      </c>
      <c r="D524" s="82">
        <v>2.4</v>
      </c>
      <c r="E524" s="80">
        <v>4</v>
      </c>
      <c r="F524" s="80">
        <v>23</v>
      </c>
      <c r="G524" s="80">
        <v>31</v>
      </c>
      <c r="H524" s="80">
        <v>26</v>
      </c>
      <c r="I524" s="81" t="s">
        <v>432</v>
      </c>
      <c r="J524" s="81" t="s">
        <v>580</v>
      </c>
      <c r="K524" s="80">
        <v>5</v>
      </c>
      <c r="L524" s="81" t="s">
        <v>434</v>
      </c>
      <c r="M524" s="81" t="s">
        <v>439</v>
      </c>
    </row>
    <row r="525" spans="1:13" hidden="1" x14ac:dyDescent="0.2">
      <c r="A525" s="80">
        <v>2014</v>
      </c>
      <c r="B525" s="81" t="s">
        <v>752</v>
      </c>
      <c r="C525" s="81" t="s">
        <v>757</v>
      </c>
      <c r="D525" s="82">
        <v>2.4</v>
      </c>
      <c r="E525" s="80">
        <v>4</v>
      </c>
      <c r="F525" s="80">
        <v>22</v>
      </c>
      <c r="G525" s="80">
        <v>30</v>
      </c>
      <c r="H525" s="80">
        <v>25</v>
      </c>
      <c r="I525" s="81" t="s">
        <v>432</v>
      </c>
      <c r="J525" s="81" t="s">
        <v>580</v>
      </c>
      <c r="K525" s="80">
        <v>5</v>
      </c>
      <c r="L525" s="81" t="s">
        <v>441</v>
      </c>
      <c r="M525" s="81" t="s">
        <v>442</v>
      </c>
    </row>
    <row r="526" spans="1:13" hidden="1" x14ac:dyDescent="0.2">
      <c r="A526" s="80">
        <v>2014</v>
      </c>
      <c r="B526" s="81" t="s">
        <v>752</v>
      </c>
      <c r="C526" s="81" t="s">
        <v>758</v>
      </c>
      <c r="D526" s="82">
        <v>1.5</v>
      </c>
      <c r="E526" s="80">
        <v>4</v>
      </c>
      <c r="F526" s="80">
        <v>36</v>
      </c>
      <c r="G526" s="80">
        <v>39</v>
      </c>
      <c r="H526" s="80">
        <v>37</v>
      </c>
      <c r="I526" s="81" t="s">
        <v>432</v>
      </c>
      <c r="J526" s="81" t="s">
        <v>433</v>
      </c>
      <c r="K526" s="80">
        <v>7</v>
      </c>
      <c r="L526" s="81" t="s">
        <v>434</v>
      </c>
      <c r="M526" s="81" t="s">
        <v>460</v>
      </c>
    </row>
    <row r="527" spans="1:13" hidden="1" x14ac:dyDescent="0.2">
      <c r="A527" s="80">
        <v>2014</v>
      </c>
      <c r="B527" s="81" t="s">
        <v>752</v>
      </c>
      <c r="C527" s="81" t="s">
        <v>758</v>
      </c>
      <c r="D527" s="82">
        <v>1.5</v>
      </c>
      <c r="E527" s="80">
        <v>4</v>
      </c>
      <c r="F527" s="80">
        <v>31</v>
      </c>
      <c r="G527" s="80">
        <v>38</v>
      </c>
      <c r="H527" s="80">
        <v>34</v>
      </c>
      <c r="I527" s="81" t="s">
        <v>432</v>
      </c>
      <c r="J527" s="81" t="s">
        <v>437</v>
      </c>
      <c r="K527" s="80">
        <v>6</v>
      </c>
      <c r="L527" s="81" t="s">
        <v>434</v>
      </c>
      <c r="M527" s="81" t="s">
        <v>460</v>
      </c>
    </row>
    <row r="528" spans="1:13" hidden="1" x14ac:dyDescent="0.2">
      <c r="A528" s="80">
        <v>2014</v>
      </c>
      <c r="B528" s="81" t="s">
        <v>752</v>
      </c>
      <c r="C528" s="81" t="s">
        <v>759</v>
      </c>
      <c r="D528" s="82">
        <v>1.3</v>
      </c>
      <c r="E528" s="80">
        <v>4</v>
      </c>
      <c r="F528" s="80">
        <v>41</v>
      </c>
      <c r="G528" s="80">
        <v>44</v>
      </c>
      <c r="H528" s="80">
        <v>42</v>
      </c>
      <c r="I528" s="81" t="s">
        <v>432</v>
      </c>
      <c r="J528" s="81" t="s">
        <v>649</v>
      </c>
      <c r="K528" s="80">
        <v>1</v>
      </c>
      <c r="L528" s="81" t="s">
        <v>434</v>
      </c>
      <c r="M528" s="81" t="s">
        <v>435</v>
      </c>
    </row>
    <row r="529" spans="1:13" hidden="1" x14ac:dyDescent="0.2">
      <c r="A529" s="80">
        <v>2014</v>
      </c>
      <c r="B529" s="81" t="s">
        <v>752</v>
      </c>
      <c r="C529" s="81" t="s">
        <v>759</v>
      </c>
      <c r="D529" s="82">
        <v>1.3</v>
      </c>
      <c r="E529" s="80">
        <v>4</v>
      </c>
      <c r="F529" s="80">
        <v>41</v>
      </c>
      <c r="G529" s="80">
        <v>44</v>
      </c>
      <c r="H529" s="80">
        <v>42</v>
      </c>
      <c r="I529" s="81" t="s">
        <v>432</v>
      </c>
      <c r="J529" s="81" t="s">
        <v>433</v>
      </c>
      <c r="K529" s="80">
        <v>7</v>
      </c>
      <c r="L529" s="81" t="s">
        <v>434</v>
      </c>
      <c r="M529" s="81" t="s">
        <v>435</v>
      </c>
    </row>
    <row r="530" spans="1:13" hidden="1" x14ac:dyDescent="0.2">
      <c r="A530" s="80">
        <v>2014</v>
      </c>
      <c r="B530" s="81" t="s">
        <v>752</v>
      </c>
      <c r="C530" s="81" t="s">
        <v>760</v>
      </c>
      <c r="D530" s="82">
        <v>3.5</v>
      </c>
      <c r="E530" s="80">
        <v>6</v>
      </c>
      <c r="F530" s="80">
        <v>19</v>
      </c>
      <c r="G530" s="80">
        <v>28</v>
      </c>
      <c r="H530" s="80">
        <v>22</v>
      </c>
      <c r="I530" s="81" t="s">
        <v>432</v>
      </c>
      <c r="J530" s="81" t="s">
        <v>580</v>
      </c>
      <c r="K530" s="80">
        <v>6</v>
      </c>
      <c r="L530" s="81" t="s">
        <v>434</v>
      </c>
      <c r="M530" s="81" t="s">
        <v>659</v>
      </c>
    </row>
    <row r="531" spans="1:13" hidden="1" x14ac:dyDescent="0.2">
      <c r="A531" s="80">
        <v>2014</v>
      </c>
      <c r="B531" s="81" t="s">
        <v>752</v>
      </c>
      <c r="C531" s="81" t="s">
        <v>761</v>
      </c>
      <c r="D531" s="82">
        <v>3.5</v>
      </c>
      <c r="E531" s="80">
        <v>6</v>
      </c>
      <c r="F531" s="80">
        <v>18</v>
      </c>
      <c r="G531" s="80">
        <v>25</v>
      </c>
      <c r="H531" s="80">
        <v>21</v>
      </c>
      <c r="I531" s="81" t="s">
        <v>432</v>
      </c>
      <c r="J531" s="81" t="s">
        <v>580</v>
      </c>
      <c r="K531" s="80">
        <v>5</v>
      </c>
      <c r="L531" s="81" t="s">
        <v>434</v>
      </c>
      <c r="M531" s="81" t="s">
        <v>439</v>
      </c>
    </row>
    <row r="532" spans="1:13" hidden="1" x14ac:dyDescent="0.2">
      <c r="A532" s="80">
        <v>2014</v>
      </c>
      <c r="B532" s="81" t="s">
        <v>752</v>
      </c>
      <c r="C532" s="81" t="s">
        <v>762</v>
      </c>
      <c r="D532" s="82">
        <v>3.5</v>
      </c>
      <c r="E532" s="80">
        <v>6</v>
      </c>
      <c r="F532" s="80">
        <v>17</v>
      </c>
      <c r="G532" s="80">
        <v>24</v>
      </c>
      <c r="H532" s="80">
        <v>20</v>
      </c>
      <c r="I532" s="81" t="s">
        <v>432</v>
      </c>
      <c r="J532" s="81" t="s">
        <v>580</v>
      </c>
      <c r="K532" s="80">
        <v>5</v>
      </c>
      <c r="L532" s="81" t="s">
        <v>441</v>
      </c>
      <c r="M532" s="81" t="s">
        <v>442</v>
      </c>
    </row>
    <row r="533" spans="1:13" hidden="1" x14ac:dyDescent="0.2">
      <c r="A533" s="80">
        <v>2014</v>
      </c>
      <c r="B533" s="81" t="s">
        <v>752</v>
      </c>
      <c r="C533" s="81" t="s">
        <v>763</v>
      </c>
      <c r="D533" s="82">
        <v>3.5</v>
      </c>
      <c r="E533" s="80">
        <v>6</v>
      </c>
      <c r="F533" s="80">
        <v>15</v>
      </c>
      <c r="G533" s="80">
        <v>21</v>
      </c>
      <c r="H533" s="80">
        <v>17</v>
      </c>
      <c r="I533" s="81" t="s">
        <v>432</v>
      </c>
      <c r="J533" s="81" t="s">
        <v>580</v>
      </c>
      <c r="K533" s="80">
        <v>5</v>
      </c>
      <c r="L533" s="81" t="s">
        <v>441</v>
      </c>
      <c r="M533" s="81" t="s">
        <v>642</v>
      </c>
    </row>
    <row r="534" spans="1:13" hidden="1" x14ac:dyDescent="0.2">
      <c r="A534" s="80">
        <v>2014</v>
      </c>
      <c r="B534" s="81" t="s">
        <v>764</v>
      </c>
      <c r="C534" s="81" t="s">
        <v>765</v>
      </c>
      <c r="D534" s="82">
        <v>1.6</v>
      </c>
      <c r="E534" s="80">
        <v>4</v>
      </c>
      <c r="F534" s="80">
        <v>27</v>
      </c>
      <c r="G534" s="80">
        <v>37</v>
      </c>
      <c r="H534" s="80">
        <v>31</v>
      </c>
      <c r="I534" s="81" t="s">
        <v>432</v>
      </c>
      <c r="J534" s="81" t="s">
        <v>580</v>
      </c>
      <c r="K534" s="80">
        <v>6</v>
      </c>
      <c r="L534" s="81" t="s">
        <v>434</v>
      </c>
      <c r="M534" s="81" t="s">
        <v>435</v>
      </c>
    </row>
    <row r="535" spans="1:13" hidden="1" x14ac:dyDescent="0.2">
      <c r="A535" s="80">
        <v>2014</v>
      </c>
      <c r="B535" s="81" t="s">
        <v>764</v>
      </c>
      <c r="C535" s="81" t="s">
        <v>765</v>
      </c>
      <c r="D535" s="82">
        <v>1.6</v>
      </c>
      <c r="E535" s="80">
        <v>4</v>
      </c>
      <c r="F535" s="80">
        <v>27</v>
      </c>
      <c r="G535" s="80">
        <v>38</v>
      </c>
      <c r="H535" s="80">
        <v>31</v>
      </c>
      <c r="I535" s="81" t="s">
        <v>432</v>
      </c>
      <c r="J535" s="81" t="s">
        <v>437</v>
      </c>
      <c r="K535" s="80">
        <v>6</v>
      </c>
      <c r="L535" s="81" t="s">
        <v>434</v>
      </c>
      <c r="M535" s="81" t="s">
        <v>435</v>
      </c>
    </row>
    <row r="536" spans="1:13" hidden="1" x14ac:dyDescent="0.2">
      <c r="A536" s="80">
        <v>2014</v>
      </c>
      <c r="B536" s="81" t="s">
        <v>764</v>
      </c>
      <c r="C536" s="81" t="s">
        <v>766</v>
      </c>
      <c r="D536" s="82">
        <v>3.3</v>
      </c>
      <c r="E536" s="80">
        <v>6</v>
      </c>
      <c r="F536" s="80">
        <v>19</v>
      </c>
      <c r="G536" s="80">
        <v>29</v>
      </c>
      <c r="H536" s="80">
        <v>23</v>
      </c>
      <c r="I536" s="81" t="s">
        <v>432</v>
      </c>
      <c r="J536" s="81" t="s">
        <v>580</v>
      </c>
      <c r="K536" s="80">
        <v>6</v>
      </c>
      <c r="L536" s="81" t="s">
        <v>434</v>
      </c>
      <c r="M536" s="81" t="s">
        <v>476</v>
      </c>
    </row>
    <row r="537" spans="1:13" hidden="1" x14ac:dyDescent="0.2">
      <c r="A537" s="80">
        <v>2014</v>
      </c>
      <c r="B537" s="81" t="s">
        <v>764</v>
      </c>
      <c r="C537" s="81" t="s">
        <v>767</v>
      </c>
      <c r="D537" s="82">
        <v>1.8</v>
      </c>
      <c r="E537" s="80">
        <v>4</v>
      </c>
      <c r="F537" s="80">
        <v>28</v>
      </c>
      <c r="G537" s="80">
        <v>38</v>
      </c>
      <c r="H537" s="80">
        <v>32</v>
      </c>
      <c r="I537" s="81" t="s">
        <v>432</v>
      </c>
      <c r="J537" s="81" t="s">
        <v>580</v>
      </c>
      <c r="K537" s="80">
        <v>6</v>
      </c>
      <c r="L537" s="81" t="s">
        <v>434</v>
      </c>
      <c r="M537" s="81" t="s">
        <v>446</v>
      </c>
    </row>
    <row r="538" spans="1:13" hidden="1" x14ac:dyDescent="0.2">
      <c r="A538" s="80">
        <v>2014</v>
      </c>
      <c r="B538" s="81" t="s">
        <v>764</v>
      </c>
      <c r="C538" s="81" t="s">
        <v>767</v>
      </c>
      <c r="D538" s="82">
        <v>1.8</v>
      </c>
      <c r="E538" s="80">
        <v>4</v>
      </c>
      <c r="F538" s="80">
        <v>27</v>
      </c>
      <c r="G538" s="80">
        <v>37</v>
      </c>
      <c r="H538" s="80">
        <v>31</v>
      </c>
      <c r="I538" s="81" t="s">
        <v>432</v>
      </c>
      <c r="J538" s="81" t="s">
        <v>437</v>
      </c>
      <c r="K538" s="80">
        <v>6</v>
      </c>
      <c r="L538" s="81" t="s">
        <v>434</v>
      </c>
      <c r="M538" s="81" t="s">
        <v>446</v>
      </c>
    </row>
    <row r="539" spans="1:13" hidden="1" x14ac:dyDescent="0.2">
      <c r="A539" s="80">
        <v>2014</v>
      </c>
      <c r="B539" s="81" t="s">
        <v>764</v>
      </c>
      <c r="C539" s="81" t="s">
        <v>767</v>
      </c>
      <c r="D539" s="82">
        <v>2</v>
      </c>
      <c r="E539" s="80">
        <v>4</v>
      </c>
      <c r="F539" s="80">
        <v>24</v>
      </c>
      <c r="G539" s="80">
        <v>35</v>
      </c>
      <c r="H539" s="80">
        <v>28</v>
      </c>
      <c r="I539" s="81" t="s">
        <v>432</v>
      </c>
      <c r="J539" s="81" t="s">
        <v>580</v>
      </c>
      <c r="K539" s="80">
        <v>6</v>
      </c>
      <c r="L539" s="81" t="s">
        <v>434</v>
      </c>
      <c r="M539" s="81" t="s">
        <v>446</v>
      </c>
    </row>
    <row r="540" spans="1:13" hidden="1" x14ac:dyDescent="0.2">
      <c r="A540" s="80">
        <v>2014</v>
      </c>
      <c r="B540" s="81" t="s">
        <v>764</v>
      </c>
      <c r="C540" s="81" t="s">
        <v>767</v>
      </c>
      <c r="D540" s="82">
        <v>2</v>
      </c>
      <c r="E540" s="80">
        <v>4</v>
      </c>
      <c r="F540" s="80">
        <v>24</v>
      </c>
      <c r="G540" s="80">
        <v>34</v>
      </c>
      <c r="H540" s="80">
        <v>28</v>
      </c>
      <c r="I540" s="81" t="s">
        <v>432</v>
      </c>
      <c r="J540" s="81" t="s">
        <v>437</v>
      </c>
      <c r="K540" s="80">
        <v>6</v>
      </c>
      <c r="L540" s="81" t="s">
        <v>434</v>
      </c>
      <c r="M540" s="81" t="s">
        <v>446</v>
      </c>
    </row>
    <row r="541" spans="1:13" hidden="1" x14ac:dyDescent="0.2">
      <c r="A541" s="80">
        <v>2014</v>
      </c>
      <c r="B541" s="81" t="s">
        <v>764</v>
      </c>
      <c r="C541" s="81" t="s">
        <v>768</v>
      </c>
      <c r="D541" s="82">
        <v>2</v>
      </c>
      <c r="E541" s="80">
        <v>4</v>
      </c>
      <c r="F541" s="80">
        <v>24</v>
      </c>
      <c r="G541" s="80">
        <v>34</v>
      </c>
      <c r="H541" s="80">
        <v>28</v>
      </c>
      <c r="I541" s="81" t="s">
        <v>432</v>
      </c>
      <c r="J541" s="81" t="s">
        <v>580</v>
      </c>
      <c r="K541" s="80">
        <v>6</v>
      </c>
      <c r="L541" s="81" t="s">
        <v>434</v>
      </c>
      <c r="M541" s="81" t="s">
        <v>446</v>
      </c>
    </row>
    <row r="542" spans="1:13" hidden="1" x14ac:dyDescent="0.2">
      <c r="A542" s="80">
        <v>2014</v>
      </c>
      <c r="B542" s="81" t="s">
        <v>764</v>
      </c>
      <c r="C542" s="81" t="s">
        <v>769</v>
      </c>
      <c r="D542" s="82">
        <v>2</v>
      </c>
      <c r="E542" s="80">
        <v>4</v>
      </c>
      <c r="F542" s="80">
        <v>24</v>
      </c>
      <c r="G542" s="80">
        <v>33</v>
      </c>
      <c r="H542" s="80">
        <v>27</v>
      </c>
      <c r="I542" s="81" t="s">
        <v>432</v>
      </c>
      <c r="J542" s="81" t="s">
        <v>580</v>
      </c>
      <c r="K542" s="80">
        <v>6</v>
      </c>
      <c r="L542" s="81" t="s">
        <v>434</v>
      </c>
      <c r="M542" s="81" t="s">
        <v>446</v>
      </c>
    </row>
    <row r="543" spans="1:13" hidden="1" x14ac:dyDescent="0.2">
      <c r="A543" s="80">
        <v>2014</v>
      </c>
      <c r="B543" s="81" t="s">
        <v>764</v>
      </c>
      <c r="C543" s="81" t="s">
        <v>769</v>
      </c>
      <c r="D543" s="82">
        <v>2</v>
      </c>
      <c r="E543" s="80">
        <v>4</v>
      </c>
      <c r="F543" s="80">
        <v>24</v>
      </c>
      <c r="G543" s="80">
        <v>34</v>
      </c>
      <c r="H543" s="80">
        <v>28</v>
      </c>
      <c r="I543" s="81" t="s">
        <v>432</v>
      </c>
      <c r="J543" s="81" t="s">
        <v>437</v>
      </c>
      <c r="K543" s="80">
        <v>6</v>
      </c>
      <c r="L543" s="81" t="s">
        <v>434</v>
      </c>
      <c r="M543" s="81" t="s">
        <v>446</v>
      </c>
    </row>
    <row r="544" spans="1:13" hidden="1" x14ac:dyDescent="0.2">
      <c r="A544" s="80">
        <v>2014</v>
      </c>
      <c r="B544" s="81" t="s">
        <v>764</v>
      </c>
      <c r="C544" s="81" t="s">
        <v>770</v>
      </c>
      <c r="D544" s="82">
        <v>1.8</v>
      </c>
      <c r="E544" s="80">
        <v>4</v>
      </c>
      <c r="F544" s="80">
        <v>27</v>
      </c>
      <c r="G544" s="80">
        <v>37</v>
      </c>
      <c r="H544" s="80">
        <v>31</v>
      </c>
      <c r="I544" s="81" t="s">
        <v>432</v>
      </c>
      <c r="J544" s="81" t="s">
        <v>580</v>
      </c>
      <c r="K544" s="80">
        <v>6</v>
      </c>
      <c r="L544" s="81" t="s">
        <v>434</v>
      </c>
      <c r="M544" s="81" t="s">
        <v>446</v>
      </c>
    </row>
    <row r="545" spans="1:13" hidden="1" x14ac:dyDescent="0.2">
      <c r="A545" s="80">
        <v>2014</v>
      </c>
      <c r="B545" s="81" t="s">
        <v>764</v>
      </c>
      <c r="C545" s="81" t="s">
        <v>771</v>
      </c>
      <c r="D545" s="82">
        <v>5</v>
      </c>
      <c r="E545" s="80">
        <v>8</v>
      </c>
      <c r="F545" s="80">
        <v>15</v>
      </c>
      <c r="G545" s="80">
        <v>23</v>
      </c>
      <c r="H545" s="80">
        <v>18</v>
      </c>
      <c r="I545" s="81" t="s">
        <v>432</v>
      </c>
      <c r="J545" s="81" t="s">
        <v>580</v>
      </c>
      <c r="K545" s="80">
        <v>8</v>
      </c>
      <c r="L545" s="81" t="s">
        <v>454</v>
      </c>
      <c r="M545" s="81" t="s">
        <v>476</v>
      </c>
    </row>
    <row r="546" spans="1:13" hidden="1" x14ac:dyDescent="0.2">
      <c r="A546" s="80">
        <v>2014</v>
      </c>
      <c r="B546" s="81" t="s">
        <v>764</v>
      </c>
      <c r="C546" s="81" t="s">
        <v>772</v>
      </c>
      <c r="D546" s="82">
        <v>3.8</v>
      </c>
      <c r="E546" s="80">
        <v>6</v>
      </c>
      <c r="F546" s="80">
        <v>18</v>
      </c>
      <c r="G546" s="80">
        <v>27</v>
      </c>
      <c r="H546" s="80">
        <v>21</v>
      </c>
      <c r="I546" s="81" t="s">
        <v>432</v>
      </c>
      <c r="J546" s="81" t="s">
        <v>580</v>
      </c>
      <c r="K546" s="80">
        <v>8</v>
      </c>
      <c r="L546" s="81" t="s">
        <v>454</v>
      </c>
      <c r="M546" s="81" t="s">
        <v>476</v>
      </c>
    </row>
    <row r="547" spans="1:13" hidden="1" x14ac:dyDescent="0.2">
      <c r="A547" s="80">
        <v>2014</v>
      </c>
      <c r="B547" s="81" t="s">
        <v>764</v>
      </c>
      <c r="C547" s="81" t="s">
        <v>773</v>
      </c>
      <c r="D547" s="82">
        <v>2</v>
      </c>
      <c r="E547" s="80">
        <v>4</v>
      </c>
      <c r="F547" s="80">
        <v>17</v>
      </c>
      <c r="G547" s="80">
        <v>27</v>
      </c>
      <c r="H547" s="80">
        <v>21</v>
      </c>
      <c r="I547" s="81" t="s">
        <v>465</v>
      </c>
      <c r="J547" s="81" t="s">
        <v>580</v>
      </c>
      <c r="K547" s="80">
        <v>8</v>
      </c>
      <c r="L547" s="81" t="s">
        <v>454</v>
      </c>
      <c r="M547" s="81" t="s">
        <v>457</v>
      </c>
    </row>
    <row r="548" spans="1:13" hidden="1" x14ac:dyDescent="0.2">
      <c r="A548" s="80">
        <v>2014</v>
      </c>
      <c r="B548" s="81" t="s">
        <v>764</v>
      </c>
      <c r="C548" s="81" t="s">
        <v>773</v>
      </c>
      <c r="D548" s="82">
        <v>2</v>
      </c>
      <c r="E548" s="80">
        <v>4</v>
      </c>
      <c r="F548" s="80">
        <v>19</v>
      </c>
      <c r="G548" s="80">
        <v>27</v>
      </c>
      <c r="H548" s="80">
        <v>22</v>
      </c>
      <c r="I548" s="81" t="s">
        <v>465</v>
      </c>
      <c r="J548" s="81" t="s">
        <v>437</v>
      </c>
      <c r="K548" s="80">
        <v>6</v>
      </c>
      <c r="L548" s="81" t="s">
        <v>454</v>
      </c>
      <c r="M548" s="81" t="s">
        <v>457</v>
      </c>
    </row>
    <row r="549" spans="1:13" hidden="1" x14ac:dyDescent="0.2">
      <c r="A549" s="80">
        <v>2014</v>
      </c>
      <c r="B549" s="81" t="s">
        <v>764</v>
      </c>
      <c r="C549" s="81" t="s">
        <v>773</v>
      </c>
      <c r="D549" s="82">
        <v>3.8</v>
      </c>
      <c r="E549" s="80">
        <v>6</v>
      </c>
      <c r="F549" s="80">
        <v>16</v>
      </c>
      <c r="G549" s="80">
        <v>25</v>
      </c>
      <c r="H549" s="80">
        <v>19</v>
      </c>
      <c r="I549" s="81" t="s">
        <v>432</v>
      </c>
      <c r="J549" s="81" t="s">
        <v>580</v>
      </c>
      <c r="K549" s="80">
        <v>8</v>
      </c>
      <c r="L549" s="81" t="s">
        <v>454</v>
      </c>
      <c r="M549" s="81" t="s">
        <v>457</v>
      </c>
    </row>
    <row r="550" spans="1:13" hidden="1" x14ac:dyDescent="0.2">
      <c r="A550" s="80">
        <v>2014</v>
      </c>
      <c r="B550" s="81" t="s">
        <v>764</v>
      </c>
      <c r="C550" s="81" t="s">
        <v>773</v>
      </c>
      <c r="D550" s="82">
        <v>3.8</v>
      </c>
      <c r="E550" s="80">
        <v>6</v>
      </c>
      <c r="F550" s="80">
        <v>16</v>
      </c>
      <c r="G550" s="80">
        <v>24</v>
      </c>
      <c r="H550" s="80">
        <v>19</v>
      </c>
      <c r="I550" s="81" t="s">
        <v>432</v>
      </c>
      <c r="J550" s="81" t="s">
        <v>437</v>
      </c>
      <c r="K550" s="80">
        <v>6</v>
      </c>
      <c r="L550" s="81" t="s">
        <v>454</v>
      </c>
      <c r="M550" s="81" t="s">
        <v>457</v>
      </c>
    </row>
    <row r="551" spans="1:13" hidden="1" x14ac:dyDescent="0.2">
      <c r="A551" s="80">
        <v>2014</v>
      </c>
      <c r="B551" s="81" t="s">
        <v>764</v>
      </c>
      <c r="C551" s="81" t="s">
        <v>774</v>
      </c>
      <c r="D551" s="82">
        <v>5</v>
      </c>
      <c r="E551" s="80">
        <v>8</v>
      </c>
      <c r="F551" s="80">
        <v>15</v>
      </c>
      <c r="G551" s="80">
        <v>23</v>
      </c>
      <c r="H551" s="80">
        <v>18</v>
      </c>
      <c r="I551" s="81" t="s">
        <v>432</v>
      </c>
      <c r="J551" s="81" t="s">
        <v>580</v>
      </c>
      <c r="K551" s="80">
        <v>8</v>
      </c>
      <c r="L551" s="81" t="s">
        <v>454</v>
      </c>
      <c r="M551" s="81" t="s">
        <v>476</v>
      </c>
    </row>
    <row r="552" spans="1:13" hidden="1" x14ac:dyDescent="0.2">
      <c r="A552" s="80">
        <v>2014</v>
      </c>
      <c r="B552" s="81" t="s">
        <v>764</v>
      </c>
      <c r="C552" s="81" t="s">
        <v>775</v>
      </c>
      <c r="D552" s="82">
        <v>3.3</v>
      </c>
      <c r="E552" s="80">
        <v>6</v>
      </c>
      <c r="F552" s="80">
        <v>18</v>
      </c>
      <c r="G552" s="80">
        <v>25</v>
      </c>
      <c r="H552" s="80">
        <v>21</v>
      </c>
      <c r="I552" s="81" t="s">
        <v>432</v>
      </c>
      <c r="J552" s="81" t="s">
        <v>580</v>
      </c>
      <c r="K552" s="80">
        <v>6</v>
      </c>
      <c r="L552" s="81" t="s">
        <v>434</v>
      </c>
      <c r="M552" s="81" t="s">
        <v>439</v>
      </c>
    </row>
    <row r="553" spans="1:13" hidden="1" x14ac:dyDescent="0.2">
      <c r="A553" s="80">
        <v>2014</v>
      </c>
      <c r="B553" s="81" t="s">
        <v>764</v>
      </c>
      <c r="C553" s="81" t="s">
        <v>776</v>
      </c>
      <c r="D553" s="82">
        <v>3.3</v>
      </c>
      <c r="E553" s="80">
        <v>6</v>
      </c>
      <c r="F553" s="80">
        <v>18</v>
      </c>
      <c r="G553" s="80">
        <v>24</v>
      </c>
      <c r="H553" s="80">
        <v>20</v>
      </c>
      <c r="I553" s="81" t="s">
        <v>432</v>
      </c>
      <c r="J553" s="81" t="s">
        <v>580</v>
      </c>
      <c r="K553" s="80">
        <v>6</v>
      </c>
      <c r="L553" s="81" t="s">
        <v>639</v>
      </c>
      <c r="M553" s="81" t="s">
        <v>442</v>
      </c>
    </row>
    <row r="554" spans="1:13" hidden="1" x14ac:dyDescent="0.2">
      <c r="A554" s="80">
        <v>2014</v>
      </c>
      <c r="B554" s="81" t="s">
        <v>764</v>
      </c>
      <c r="C554" s="81" t="s">
        <v>777</v>
      </c>
      <c r="D554" s="82">
        <v>2</v>
      </c>
      <c r="E554" s="80">
        <v>4</v>
      </c>
      <c r="F554" s="80">
        <v>19</v>
      </c>
      <c r="G554" s="80">
        <v>27</v>
      </c>
      <c r="H554" s="80">
        <v>22</v>
      </c>
      <c r="I554" s="81" t="s">
        <v>465</v>
      </c>
      <c r="J554" s="81" t="s">
        <v>580</v>
      </c>
      <c r="K554" s="80">
        <v>6</v>
      </c>
      <c r="L554" s="81" t="s">
        <v>434</v>
      </c>
      <c r="M554" s="81" t="s">
        <v>439</v>
      </c>
    </row>
    <row r="555" spans="1:13" hidden="1" x14ac:dyDescent="0.2">
      <c r="A555" s="80">
        <v>2014</v>
      </c>
      <c r="B555" s="81" t="s">
        <v>764</v>
      </c>
      <c r="C555" s="81" t="s">
        <v>777</v>
      </c>
      <c r="D555" s="82">
        <v>2.4</v>
      </c>
      <c r="E555" s="80">
        <v>4</v>
      </c>
      <c r="F555" s="80">
        <v>20</v>
      </c>
      <c r="G555" s="80">
        <v>27</v>
      </c>
      <c r="H555" s="80">
        <v>23</v>
      </c>
      <c r="I555" s="81" t="s">
        <v>432</v>
      </c>
      <c r="J555" s="81" t="s">
        <v>580</v>
      </c>
      <c r="K555" s="80">
        <v>6</v>
      </c>
      <c r="L555" s="81" t="s">
        <v>434</v>
      </c>
      <c r="M555" s="81" t="s">
        <v>439</v>
      </c>
    </row>
    <row r="556" spans="1:13" hidden="1" x14ac:dyDescent="0.2">
      <c r="A556" s="80">
        <v>2014</v>
      </c>
      <c r="B556" s="81" t="s">
        <v>764</v>
      </c>
      <c r="C556" s="81" t="s">
        <v>778</v>
      </c>
      <c r="D556" s="82">
        <v>2</v>
      </c>
      <c r="E556" s="80">
        <v>4</v>
      </c>
      <c r="F556" s="80">
        <v>18</v>
      </c>
      <c r="G556" s="80">
        <v>24</v>
      </c>
      <c r="H556" s="80">
        <v>21</v>
      </c>
      <c r="I556" s="81" t="s">
        <v>465</v>
      </c>
      <c r="J556" s="81" t="s">
        <v>580</v>
      </c>
      <c r="K556" s="80">
        <v>6</v>
      </c>
      <c r="L556" s="81" t="s">
        <v>639</v>
      </c>
      <c r="M556" s="81" t="s">
        <v>442</v>
      </c>
    </row>
    <row r="557" spans="1:13" hidden="1" x14ac:dyDescent="0.2">
      <c r="A557" s="80">
        <v>2014</v>
      </c>
      <c r="B557" s="81" t="s">
        <v>764</v>
      </c>
      <c r="C557" s="81" t="s">
        <v>778</v>
      </c>
      <c r="D557" s="82">
        <v>2.4</v>
      </c>
      <c r="E557" s="80">
        <v>4</v>
      </c>
      <c r="F557" s="80">
        <v>19</v>
      </c>
      <c r="G557" s="80">
        <v>25</v>
      </c>
      <c r="H557" s="80">
        <v>21</v>
      </c>
      <c r="I557" s="81" t="s">
        <v>432</v>
      </c>
      <c r="J557" s="81" t="s">
        <v>580</v>
      </c>
      <c r="K557" s="80">
        <v>6</v>
      </c>
      <c r="L557" s="81" t="s">
        <v>639</v>
      </c>
      <c r="M557" s="81" t="s">
        <v>442</v>
      </c>
    </row>
    <row r="558" spans="1:13" hidden="1" x14ac:dyDescent="0.2">
      <c r="A558" s="80">
        <v>2014</v>
      </c>
      <c r="B558" s="81" t="s">
        <v>764</v>
      </c>
      <c r="C558" s="81" t="s">
        <v>779</v>
      </c>
      <c r="D558" s="82">
        <v>2</v>
      </c>
      <c r="E558" s="80">
        <v>4</v>
      </c>
      <c r="F558" s="80">
        <v>21</v>
      </c>
      <c r="G558" s="80">
        <v>32</v>
      </c>
      <c r="H558" s="80">
        <v>25</v>
      </c>
      <c r="I558" s="81" t="s">
        <v>465</v>
      </c>
      <c r="J558" s="81" t="s">
        <v>580</v>
      </c>
      <c r="K558" s="80">
        <v>6</v>
      </c>
      <c r="L558" s="81" t="s">
        <v>434</v>
      </c>
      <c r="M558" s="81" t="s">
        <v>476</v>
      </c>
    </row>
    <row r="559" spans="1:13" hidden="1" x14ac:dyDescent="0.2">
      <c r="A559" s="80">
        <v>2014</v>
      </c>
      <c r="B559" s="81" t="s">
        <v>764</v>
      </c>
      <c r="C559" s="81" t="s">
        <v>779</v>
      </c>
      <c r="D559" s="82">
        <v>2.4</v>
      </c>
      <c r="E559" s="80">
        <v>4</v>
      </c>
      <c r="F559" s="80">
        <v>24</v>
      </c>
      <c r="G559" s="80">
        <v>35</v>
      </c>
      <c r="H559" s="80">
        <v>28</v>
      </c>
      <c r="I559" s="81" t="s">
        <v>432</v>
      </c>
      <c r="J559" s="81" t="s">
        <v>580</v>
      </c>
      <c r="K559" s="80">
        <v>6</v>
      </c>
      <c r="L559" s="81" t="s">
        <v>434</v>
      </c>
      <c r="M559" s="81" t="s">
        <v>476</v>
      </c>
    </row>
    <row r="560" spans="1:13" hidden="1" x14ac:dyDescent="0.2">
      <c r="A560" s="80">
        <v>2014</v>
      </c>
      <c r="B560" s="81" t="s">
        <v>764</v>
      </c>
      <c r="C560" s="81" t="s">
        <v>780</v>
      </c>
      <c r="D560" s="82">
        <v>2.4</v>
      </c>
      <c r="E560" s="80">
        <v>4</v>
      </c>
      <c r="F560" s="80">
        <v>36</v>
      </c>
      <c r="G560" s="80">
        <v>40</v>
      </c>
      <c r="H560" s="80">
        <v>38</v>
      </c>
      <c r="I560" s="81" t="s">
        <v>432</v>
      </c>
      <c r="J560" s="81" t="s">
        <v>459</v>
      </c>
      <c r="K560" s="80">
        <v>6</v>
      </c>
      <c r="L560" s="81" t="s">
        <v>434</v>
      </c>
      <c r="M560" s="81" t="s">
        <v>446</v>
      </c>
    </row>
    <row r="561" spans="1:13" hidden="1" x14ac:dyDescent="0.2">
      <c r="A561" s="80">
        <v>2014</v>
      </c>
      <c r="B561" s="81" t="s">
        <v>764</v>
      </c>
      <c r="C561" s="81" t="s">
        <v>781</v>
      </c>
      <c r="D561" s="82">
        <v>2.4</v>
      </c>
      <c r="E561" s="80">
        <v>4</v>
      </c>
      <c r="F561" s="80">
        <v>36</v>
      </c>
      <c r="G561" s="80">
        <v>40</v>
      </c>
      <c r="H561" s="80">
        <v>37</v>
      </c>
      <c r="I561" s="81" t="s">
        <v>432</v>
      </c>
      <c r="J561" s="81" t="s">
        <v>459</v>
      </c>
      <c r="K561" s="80">
        <v>6</v>
      </c>
      <c r="L561" s="81" t="s">
        <v>434</v>
      </c>
      <c r="M561" s="81" t="s">
        <v>446</v>
      </c>
    </row>
    <row r="562" spans="1:13" hidden="1" x14ac:dyDescent="0.2">
      <c r="A562" s="80">
        <v>2014</v>
      </c>
      <c r="B562" s="81" t="s">
        <v>764</v>
      </c>
      <c r="C562" s="81" t="s">
        <v>782</v>
      </c>
      <c r="D562" s="82">
        <v>2</v>
      </c>
      <c r="E562" s="80">
        <v>4</v>
      </c>
      <c r="F562" s="80">
        <v>23</v>
      </c>
      <c r="G562" s="80">
        <v>29</v>
      </c>
      <c r="H562" s="80">
        <v>25</v>
      </c>
      <c r="I562" s="81" t="s">
        <v>432</v>
      </c>
      <c r="J562" s="81" t="s">
        <v>580</v>
      </c>
      <c r="K562" s="80">
        <v>6</v>
      </c>
      <c r="L562" s="81" t="s">
        <v>434</v>
      </c>
      <c r="M562" s="81" t="s">
        <v>439</v>
      </c>
    </row>
    <row r="563" spans="1:13" hidden="1" x14ac:dyDescent="0.2">
      <c r="A563" s="80">
        <v>2014</v>
      </c>
      <c r="B563" s="81" t="s">
        <v>764</v>
      </c>
      <c r="C563" s="81" t="s">
        <v>782</v>
      </c>
      <c r="D563" s="82">
        <v>2.4</v>
      </c>
      <c r="E563" s="80">
        <v>4</v>
      </c>
      <c r="F563" s="80">
        <v>21</v>
      </c>
      <c r="G563" s="80">
        <v>28</v>
      </c>
      <c r="H563" s="80">
        <v>24</v>
      </c>
      <c r="I563" s="81" t="s">
        <v>432</v>
      </c>
      <c r="J563" s="81" t="s">
        <v>580</v>
      </c>
      <c r="K563" s="80">
        <v>6</v>
      </c>
      <c r="L563" s="81" t="s">
        <v>434</v>
      </c>
      <c r="M563" s="81" t="s">
        <v>439</v>
      </c>
    </row>
    <row r="564" spans="1:13" hidden="1" x14ac:dyDescent="0.2">
      <c r="A564" s="80">
        <v>2014</v>
      </c>
      <c r="B564" s="81" t="s">
        <v>764</v>
      </c>
      <c r="C564" s="81" t="s">
        <v>783</v>
      </c>
      <c r="D564" s="82">
        <v>2</v>
      </c>
      <c r="E564" s="80">
        <v>4</v>
      </c>
      <c r="F564" s="80">
        <v>21</v>
      </c>
      <c r="G564" s="80">
        <v>25</v>
      </c>
      <c r="H564" s="80">
        <v>23</v>
      </c>
      <c r="I564" s="81" t="s">
        <v>432</v>
      </c>
      <c r="J564" s="81" t="s">
        <v>580</v>
      </c>
      <c r="K564" s="80">
        <v>6</v>
      </c>
      <c r="L564" s="81" t="s">
        <v>639</v>
      </c>
      <c r="M564" s="81" t="s">
        <v>442</v>
      </c>
    </row>
    <row r="565" spans="1:13" hidden="1" x14ac:dyDescent="0.2">
      <c r="A565" s="80">
        <v>2014</v>
      </c>
      <c r="B565" s="81" t="s">
        <v>764</v>
      </c>
      <c r="C565" s="81" t="s">
        <v>783</v>
      </c>
      <c r="D565" s="82">
        <v>2.4</v>
      </c>
      <c r="E565" s="80">
        <v>4</v>
      </c>
      <c r="F565" s="80">
        <v>20</v>
      </c>
      <c r="G565" s="80">
        <v>25</v>
      </c>
      <c r="H565" s="80">
        <v>22</v>
      </c>
      <c r="I565" s="81" t="s">
        <v>432</v>
      </c>
      <c r="J565" s="81" t="s">
        <v>580</v>
      </c>
      <c r="K565" s="80">
        <v>6</v>
      </c>
      <c r="L565" s="81" t="s">
        <v>639</v>
      </c>
      <c r="M565" s="81" t="s">
        <v>442</v>
      </c>
    </row>
    <row r="566" spans="1:13" hidden="1" x14ac:dyDescent="0.2">
      <c r="A566" s="80">
        <v>2014</v>
      </c>
      <c r="B566" s="81" t="s">
        <v>764</v>
      </c>
      <c r="C566" s="81" t="s">
        <v>784</v>
      </c>
      <c r="D566" s="82">
        <v>1.6</v>
      </c>
      <c r="E566" s="80">
        <v>4</v>
      </c>
      <c r="F566" s="80">
        <v>24</v>
      </c>
      <c r="G566" s="80">
        <v>31</v>
      </c>
      <c r="H566" s="80">
        <v>27</v>
      </c>
      <c r="I566" s="81" t="s">
        <v>465</v>
      </c>
      <c r="J566" s="81" t="s">
        <v>580</v>
      </c>
      <c r="K566" s="80">
        <v>6</v>
      </c>
      <c r="L566" s="81" t="s">
        <v>434</v>
      </c>
      <c r="M566" s="81" t="s">
        <v>435</v>
      </c>
    </row>
    <row r="567" spans="1:13" hidden="1" x14ac:dyDescent="0.2">
      <c r="A567" s="80">
        <v>2014</v>
      </c>
      <c r="B567" s="81" t="s">
        <v>764</v>
      </c>
      <c r="C567" s="81" t="s">
        <v>784</v>
      </c>
      <c r="D567" s="82">
        <v>1.6</v>
      </c>
      <c r="E567" s="80">
        <v>4</v>
      </c>
      <c r="F567" s="80">
        <v>28</v>
      </c>
      <c r="G567" s="80">
        <v>36</v>
      </c>
      <c r="H567" s="80">
        <v>31</v>
      </c>
      <c r="I567" s="81" t="s">
        <v>432</v>
      </c>
      <c r="J567" s="81" t="s">
        <v>459</v>
      </c>
      <c r="K567" s="80">
        <v>6</v>
      </c>
      <c r="L567" s="81" t="s">
        <v>434</v>
      </c>
      <c r="M567" s="81" t="s">
        <v>435</v>
      </c>
    </row>
    <row r="568" spans="1:13" hidden="1" x14ac:dyDescent="0.2">
      <c r="A568" s="80">
        <v>2014</v>
      </c>
      <c r="B568" s="81" t="s">
        <v>764</v>
      </c>
      <c r="C568" s="81" t="s">
        <v>784</v>
      </c>
      <c r="D568" s="82">
        <v>1.6</v>
      </c>
      <c r="E568" s="80">
        <v>4</v>
      </c>
      <c r="F568" s="80">
        <v>26</v>
      </c>
      <c r="G568" s="80">
        <v>35</v>
      </c>
      <c r="H568" s="80">
        <v>30</v>
      </c>
      <c r="I568" s="81" t="s">
        <v>432</v>
      </c>
      <c r="J568" s="81" t="s">
        <v>437</v>
      </c>
      <c r="K568" s="80">
        <v>6</v>
      </c>
      <c r="L568" s="81" t="s">
        <v>434</v>
      </c>
      <c r="M568" s="81" t="s">
        <v>435</v>
      </c>
    </row>
    <row r="569" spans="1:13" hidden="1" x14ac:dyDescent="0.2">
      <c r="A569" s="80">
        <v>2014</v>
      </c>
      <c r="B569" s="81" t="s">
        <v>764</v>
      </c>
      <c r="C569" s="81" t="s">
        <v>784</v>
      </c>
      <c r="D569" s="82">
        <v>1.6</v>
      </c>
      <c r="E569" s="80">
        <v>4</v>
      </c>
      <c r="F569" s="80">
        <v>24</v>
      </c>
      <c r="G569" s="80">
        <v>33</v>
      </c>
      <c r="H569" s="80">
        <v>28</v>
      </c>
      <c r="I569" s="81" t="s">
        <v>465</v>
      </c>
      <c r="J569" s="81" t="s">
        <v>437</v>
      </c>
      <c r="K569" s="80">
        <v>6</v>
      </c>
      <c r="L569" s="81" t="s">
        <v>434</v>
      </c>
      <c r="M569" s="81" t="s">
        <v>435</v>
      </c>
    </row>
    <row r="570" spans="1:13" hidden="1" x14ac:dyDescent="0.2">
      <c r="A570" s="80">
        <v>2014</v>
      </c>
      <c r="B570" s="81" t="s">
        <v>785</v>
      </c>
      <c r="C570" s="81" t="s">
        <v>786</v>
      </c>
      <c r="D570" s="82">
        <v>3.7</v>
      </c>
      <c r="E570" s="80">
        <v>6</v>
      </c>
      <c r="F570" s="80">
        <v>20</v>
      </c>
      <c r="G570" s="80">
        <v>29</v>
      </c>
      <c r="H570" s="80">
        <v>23</v>
      </c>
      <c r="I570" s="81" t="s">
        <v>432</v>
      </c>
      <c r="J570" s="81" t="s">
        <v>436</v>
      </c>
      <c r="K570" s="80">
        <v>7</v>
      </c>
      <c r="L570" s="81" t="s">
        <v>454</v>
      </c>
      <c r="M570" s="81" t="s">
        <v>446</v>
      </c>
    </row>
    <row r="571" spans="1:13" hidden="1" x14ac:dyDescent="0.2">
      <c r="A571" s="80">
        <v>2014</v>
      </c>
      <c r="B571" s="81" t="s">
        <v>785</v>
      </c>
      <c r="C571" s="81" t="s">
        <v>787</v>
      </c>
      <c r="D571" s="82">
        <v>3.7</v>
      </c>
      <c r="E571" s="80">
        <v>6</v>
      </c>
      <c r="F571" s="80">
        <v>19</v>
      </c>
      <c r="G571" s="80">
        <v>27</v>
      </c>
      <c r="H571" s="80">
        <v>22</v>
      </c>
      <c r="I571" s="81" t="s">
        <v>432</v>
      </c>
      <c r="J571" s="81" t="s">
        <v>436</v>
      </c>
      <c r="K571" s="80">
        <v>7</v>
      </c>
      <c r="L571" s="81" t="s">
        <v>441</v>
      </c>
      <c r="M571" s="81" t="s">
        <v>446</v>
      </c>
    </row>
    <row r="572" spans="1:13" hidden="1" x14ac:dyDescent="0.2">
      <c r="A572" s="80">
        <v>2014</v>
      </c>
      <c r="B572" s="81" t="s">
        <v>785</v>
      </c>
      <c r="C572" s="81" t="s">
        <v>788</v>
      </c>
      <c r="D572" s="82">
        <v>3.5</v>
      </c>
      <c r="E572" s="80">
        <v>6</v>
      </c>
      <c r="F572" s="80">
        <v>29</v>
      </c>
      <c r="G572" s="80">
        <v>36</v>
      </c>
      <c r="H572" s="80">
        <v>31</v>
      </c>
      <c r="I572" s="81" t="s">
        <v>432</v>
      </c>
      <c r="J572" s="81" t="s">
        <v>436</v>
      </c>
      <c r="K572" s="80">
        <v>7</v>
      </c>
      <c r="L572" s="81" t="s">
        <v>454</v>
      </c>
      <c r="M572" s="81" t="s">
        <v>435</v>
      </c>
    </row>
    <row r="573" spans="1:13" hidden="1" x14ac:dyDescent="0.2">
      <c r="A573" s="80">
        <v>2014</v>
      </c>
      <c r="B573" s="81" t="s">
        <v>785</v>
      </c>
      <c r="C573" s="81" t="s">
        <v>789</v>
      </c>
      <c r="D573" s="82">
        <v>3.5</v>
      </c>
      <c r="E573" s="80">
        <v>6</v>
      </c>
      <c r="F573" s="80">
        <v>28</v>
      </c>
      <c r="G573" s="80">
        <v>35</v>
      </c>
      <c r="H573" s="80">
        <v>30</v>
      </c>
      <c r="I573" s="81" t="s">
        <v>432</v>
      </c>
      <c r="J573" s="81" t="s">
        <v>436</v>
      </c>
      <c r="K573" s="80">
        <v>7</v>
      </c>
      <c r="L573" s="81" t="s">
        <v>441</v>
      </c>
      <c r="M573" s="81" t="s">
        <v>435</v>
      </c>
    </row>
    <row r="574" spans="1:13" hidden="1" x14ac:dyDescent="0.2">
      <c r="A574" s="80">
        <v>2014</v>
      </c>
      <c r="B574" s="81" t="s">
        <v>785</v>
      </c>
      <c r="C574" s="81" t="s">
        <v>790</v>
      </c>
      <c r="D574" s="82">
        <v>3.7</v>
      </c>
      <c r="E574" s="80">
        <v>6</v>
      </c>
      <c r="F574" s="80">
        <v>20</v>
      </c>
      <c r="G574" s="80">
        <v>30</v>
      </c>
      <c r="H574" s="80">
        <v>23</v>
      </c>
      <c r="I574" s="81" t="s">
        <v>432</v>
      </c>
      <c r="J574" s="81" t="s">
        <v>436</v>
      </c>
      <c r="K574" s="80">
        <v>7</v>
      </c>
      <c r="L574" s="81" t="s">
        <v>454</v>
      </c>
      <c r="M574" s="81" t="s">
        <v>446</v>
      </c>
    </row>
    <row r="575" spans="1:13" hidden="1" x14ac:dyDescent="0.2">
      <c r="A575" s="80">
        <v>2014</v>
      </c>
      <c r="B575" s="81" t="s">
        <v>785</v>
      </c>
      <c r="C575" s="81" t="s">
        <v>791</v>
      </c>
      <c r="D575" s="82">
        <v>3.7</v>
      </c>
      <c r="E575" s="80">
        <v>6</v>
      </c>
      <c r="F575" s="80">
        <v>19</v>
      </c>
      <c r="G575" s="80">
        <v>27</v>
      </c>
      <c r="H575" s="80">
        <v>22</v>
      </c>
      <c r="I575" s="81" t="s">
        <v>432</v>
      </c>
      <c r="J575" s="81" t="s">
        <v>436</v>
      </c>
      <c r="K575" s="80">
        <v>7</v>
      </c>
      <c r="L575" s="81" t="s">
        <v>441</v>
      </c>
      <c r="M575" s="81" t="s">
        <v>446</v>
      </c>
    </row>
    <row r="576" spans="1:13" hidden="1" x14ac:dyDescent="0.2">
      <c r="A576" s="80">
        <v>2014</v>
      </c>
      <c r="B576" s="81" t="s">
        <v>785</v>
      </c>
      <c r="C576" s="81" t="s">
        <v>792</v>
      </c>
      <c r="D576" s="82">
        <v>3.5</v>
      </c>
      <c r="E576" s="80">
        <v>6</v>
      </c>
      <c r="F576" s="80">
        <v>28</v>
      </c>
      <c r="G576" s="80">
        <v>34</v>
      </c>
      <c r="H576" s="80">
        <v>30</v>
      </c>
      <c r="I576" s="81" t="s">
        <v>432</v>
      </c>
      <c r="J576" s="81" t="s">
        <v>436</v>
      </c>
      <c r="K576" s="80">
        <v>7</v>
      </c>
      <c r="L576" s="81" t="s">
        <v>454</v>
      </c>
      <c r="M576" s="81" t="s">
        <v>435</v>
      </c>
    </row>
    <row r="577" spans="1:13" hidden="1" x14ac:dyDescent="0.2">
      <c r="A577" s="80">
        <v>2014</v>
      </c>
      <c r="B577" s="81" t="s">
        <v>785</v>
      </c>
      <c r="C577" s="81" t="s">
        <v>793</v>
      </c>
      <c r="D577" s="82">
        <v>3.5</v>
      </c>
      <c r="E577" s="80">
        <v>6</v>
      </c>
      <c r="F577" s="80">
        <v>27</v>
      </c>
      <c r="G577" s="80">
        <v>31</v>
      </c>
      <c r="H577" s="80">
        <v>28</v>
      </c>
      <c r="I577" s="81" t="s">
        <v>432</v>
      </c>
      <c r="J577" s="81" t="s">
        <v>436</v>
      </c>
      <c r="K577" s="80">
        <v>7</v>
      </c>
      <c r="L577" s="81" t="s">
        <v>441</v>
      </c>
      <c r="M577" s="81" t="s">
        <v>435</v>
      </c>
    </row>
    <row r="578" spans="1:13" hidden="1" x14ac:dyDescent="0.2">
      <c r="A578" s="80">
        <v>2014</v>
      </c>
      <c r="B578" s="81" t="s">
        <v>785</v>
      </c>
      <c r="C578" s="81" t="s">
        <v>794</v>
      </c>
      <c r="D578" s="82">
        <v>3.7</v>
      </c>
      <c r="E578" s="80">
        <v>6</v>
      </c>
      <c r="F578" s="80">
        <v>18</v>
      </c>
      <c r="G578" s="80">
        <v>25</v>
      </c>
      <c r="H578" s="80">
        <v>20</v>
      </c>
      <c r="I578" s="81" t="s">
        <v>432</v>
      </c>
      <c r="J578" s="81" t="s">
        <v>436</v>
      </c>
      <c r="K578" s="80">
        <v>7</v>
      </c>
      <c r="L578" s="81" t="s">
        <v>441</v>
      </c>
      <c r="M578" s="81" t="s">
        <v>457</v>
      </c>
    </row>
    <row r="579" spans="1:13" hidden="1" x14ac:dyDescent="0.2">
      <c r="A579" s="80">
        <v>2014</v>
      </c>
      <c r="B579" s="81" t="s">
        <v>785</v>
      </c>
      <c r="C579" s="81" t="s">
        <v>795</v>
      </c>
      <c r="D579" s="82">
        <v>3.7</v>
      </c>
      <c r="E579" s="80">
        <v>6</v>
      </c>
      <c r="F579" s="80">
        <v>18</v>
      </c>
      <c r="G579" s="80">
        <v>26</v>
      </c>
      <c r="H579" s="80">
        <v>20</v>
      </c>
      <c r="I579" s="81" t="s">
        <v>432</v>
      </c>
      <c r="J579" s="81" t="s">
        <v>436</v>
      </c>
      <c r="K579" s="80">
        <v>7</v>
      </c>
      <c r="L579" s="81" t="s">
        <v>454</v>
      </c>
      <c r="M579" s="81" t="s">
        <v>457</v>
      </c>
    </row>
    <row r="580" spans="1:13" hidden="1" x14ac:dyDescent="0.2">
      <c r="A580" s="80">
        <v>2014</v>
      </c>
      <c r="B580" s="81" t="s">
        <v>785</v>
      </c>
      <c r="C580" s="81" t="s">
        <v>795</v>
      </c>
      <c r="D580" s="82">
        <v>3.7</v>
      </c>
      <c r="E580" s="80">
        <v>6</v>
      </c>
      <c r="F580" s="80">
        <v>16</v>
      </c>
      <c r="G580" s="80">
        <v>24</v>
      </c>
      <c r="H580" s="80">
        <v>19</v>
      </c>
      <c r="I580" s="81" t="s">
        <v>432</v>
      </c>
      <c r="J580" s="81" t="s">
        <v>437</v>
      </c>
      <c r="K580" s="80">
        <v>6</v>
      </c>
      <c r="L580" s="81" t="s">
        <v>454</v>
      </c>
      <c r="M580" s="81" t="s">
        <v>457</v>
      </c>
    </row>
    <row r="581" spans="1:13" hidden="1" x14ac:dyDescent="0.2">
      <c r="A581" s="80">
        <v>2014</v>
      </c>
      <c r="B581" s="81" t="s">
        <v>785</v>
      </c>
      <c r="C581" s="81" t="s">
        <v>796</v>
      </c>
      <c r="D581" s="82">
        <v>3.7</v>
      </c>
      <c r="E581" s="80">
        <v>6</v>
      </c>
      <c r="F581" s="80">
        <v>19</v>
      </c>
      <c r="G581" s="80">
        <v>27</v>
      </c>
      <c r="H581" s="80">
        <v>22</v>
      </c>
      <c r="I581" s="81" t="s">
        <v>432</v>
      </c>
      <c r="J581" s="81" t="s">
        <v>436</v>
      </c>
      <c r="K581" s="80">
        <v>7</v>
      </c>
      <c r="L581" s="81" t="s">
        <v>454</v>
      </c>
      <c r="M581" s="81" t="s">
        <v>457</v>
      </c>
    </row>
    <row r="582" spans="1:13" hidden="1" x14ac:dyDescent="0.2">
      <c r="A582" s="80">
        <v>2014</v>
      </c>
      <c r="B582" s="81" t="s">
        <v>785</v>
      </c>
      <c r="C582" s="81" t="s">
        <v>796</v>
      </c>
      <c r="D582" s="82">
        <v>3.7</v>
      </c>
      <c r="E582" s="80">
        <v>6</v>
      </c>
      <c r="F582" s="80">
        <v>17</v>
      </c>
      <c r="G582" s="80">
        <v>25</v>
      </c>
      <c r="H582" s="80">
        <v>20</v>
      </c>
      <c r="I582" s="81" t="s">
        <v>432</v>
      </c>
      <c r="J582" s="81" t="s">
        <v>437</v>
      </c>
      <c r="K582" s="80">
        <v>6</v>
      </c>
      <c r="L582" s="81" t="s">
        <v>454</v>
      </c>
      <c r="M582" s="81" t="s">
        <v>457</v>
      </c>
    </row>
    <row r="583" spans="1:13" hidden="1" x14ac:dyDescent="0.2">
      <c r="A583" s="80">
        <v>2014</v>
      </c>
      <c r="B583" s="81" t="s">
        <v>785</v>
      </c>
      <c r="C583" s="81" t="s">
        <v>797</v>
      </c>
      <c r="D583" s="82">
        <v>3.7</v>
      </c>
      <c r="E583" s="80">
        <v>6</v>
      </c>
      <c r="F583" s="80">
        <v>18</v>
      </c>
      <c r="G583" s="80">
        <v>26</v>
      </c>
      <c r="H583" s="80">
        <v>21</v>
      </c>
      <c r="I583" s="81" t="s">
        <v>432</v>
      </c>
      <c r="J583" s="81" t="s">
        <v>436</v>
      </c>
      <c r="K583" s="80">
        <v>7</v>
      </c>
      <c r="L583" s="81" t="s">
        <v>454</v>
      </c>
      <c r="M583" s="81" t="s">
        <v>446</v>
      </c>
    </row>
    <row r="584" spans="1:13" hidden="1" x14ac:dyDescent="0.2">
      <c r="A584" s="80">
        <v>2014</v>
      </c>
      <c r="B584" s="81" t="s">
        <v>785</v>
      </c>
      <c r="C584" s="81" t="s">
        <v>797</v>
      </c>
      <c r="D584" s="82">
        <v>5.6</v>
      </c>
      <c r="E584" s="80">
        <v>8</v>
      </c>
      <c r="F584" s="80">
        <v>16</v>
      </c>
      <c r="G584" s="80">
        <v>24</v>
      </c>
      <c r="H584" s="80">
        <v>19</v>
      </c>
      <c r="I584" s="81" t="s">
        <v>432</v>
      </c>
      <c r="J584" s="81" t="s">
        <v>436</v>
      </c>
      <c r="K584" s="80">
        <v>7</v>
      </c>
      <c r="L584" s="81" t="s">
        <v>454</v>
      </c>
      <c r="M584" s="81" t="s">
        <v>446</v>
      </c>
    </row>
    <row r="585" spans="1:13" hidden="1" x14ac:dyDescent="0.2">
      <c r="A585" s="80">
        <v>2014</v>
      </c>
      <c r="B585" s="81" t="s">
        <v>785</v>
      </c>
      <c r="C585" s="81" t="s">
        <v>798</v>
      </c>
      <c r="D585" s="82">
        <v>3.7</v>
      </c>
      <c r="E585" s="80">
        <v>6</v>
      </c>
      <c r="F585" s="80">
        <v>17</v>
      </c>
      <c r="G585" s="80">
        <v>24</v>
      </c>
      <c r="H585" s="80">
        <v>20</v>
      </c>
      <c r="I585" s="81" t="s">
        <v>432</v>
      </c>
      <c r="J585" s="81" t="s">
        <v>436</v>
      </c>
      <c r="K585" s="80">
        <v>7</v>
      </c>
      <c r="L585" s="81" t="s">
        <v>441</v>
      </c>
      <c r="M585" s="81" t="s">
        <v>446</v>
      </c>
    </row>
    <row r="586" spans="1:13" hidden="1" x14ac:dyDescent="0.2">
      <c r="A586" s="80">
        <v>2014</v>
      </c>
      <c r="B586" s="81" t="s">
        <v>785</v>
      </c>
      <c r="C586" s="81" t="s">
        <v>798</v>
      </c>
      <c r="D586" s="82">
        <v>5.6</v>
      </c>
      <c r="E586" s="80">
        <v>8</v>
      </c>
      <c r="F586" s="80">
        <v>16</v>
      </c>
      <c r="G586" s="80">
        <v>23</v>
      </c>
      <c r="H586" s="80">
        <v>18</v>
      </c>
      <c r="I586" s="81" t="s">
        <v>432</v>
      </c>
      <c r="J586" s="81" t="s">
        <v>436</v>
      </c>
      <c r="K586" s="80">
        <v>7</v>
      </c>
      <c r="L586" s="81" t="s">
        <v>441</v>
      </c>
      <c r="M586" s="81" t="s">
        <v>446</v>
      </c>
    </row>
    <row r="587" spans="1:13" hidden="1" x14ac:dyDescent="0.2">
      <c r="A587" s="80">
        <v>2014</v>
      </c>
      <c r="B587" s="81" t="s">
        <v>785</v>
      </c>
      <c r="C587" s="81" t="s">
        <v>799</v>
      </c>
      <c r="D587" s="82">
        <v>3.5</v>
      </c>
      <c r="E587" s="80">
        <v>6</v>
      </c>
      <c r="F587" s="80">
        <v>29</v>
      </c>
      <c r="G587" s="80">
        <v>34</v>
      </c>
      <c r="H587" s="80">
        <v>31</v>
      </c>
      <c r="I587" s="81" t="s">
        <v>432</v>
      </c>
      <c r="J587" s="81" t="s">
        <v>436</v>
      </c>
      <c r="K587" s="80">
        <v>7</v>
      </c>
      <c r="L587" s="81" t="s">
        <v>454</v>
      </c>
      <c r="M587" s="81" t="s">
        <v>446</v>
      </c>
    </row>
    <row r="588" spans="1:13" hidden="1" x14ac:dyDescent="0.2">
      <c r="A588" s="80">
        <v>2014</v>
      </c>
      <c r="B588" s="81" t="s">
        <v>785</v>
      </c>
      <c r="C588" s="81" t="s">
        <v>800</v>
      </c>
      <c r="D588" s="82">
        <v>3.7</v>
      </c>
      <c r="E588" s="80">
        <v>6</v>
      </c>
      <c r="F588" s="80">
        <v>17</v>
      </c>
      <c r="G588" s="80">
        <v>25</v>
      </c>
      <c r="H588" s="80">
        <v>20</v>
      </c>
      <c r="I588" s="81" t="s">
        <v>432</v>
      </c>
      <c r="J588" s="81" t="s">
        <v>436</v>
      </c>
      <c r="K588" s="80">
        <v>7</v>
      </c>
      <c r="L588" s="81" t="s">
        <v>454</v>
      </c>
      <c r="M588" s="81" t="s">
        <v>451</v>
      </c>
    </row>
    <row r="589" spans="1:13" hidden="1" x14ac:dyDescent="0.2">
      <c r="A589" s="80">
        <v>2014</v>
      </c>
      <c r="B589" s="81" t="s">
        <v>785</v>
      </c>
      <c r="C589" s="81" t="s">
        <v>801</v>
      </c>
      <c r="D589" s="82">
        <v>3.7</v>
      </c>
      <c r="E589" s="80">
        <v>6</v>
      </c>
      <c r="F589" s="80">
        <v>17</v>
      </c>
      <c r="G589" s="80">
        <v>24</v>
      </c>
      <c r="H589" s="80">
        <v>20</v>
      </c>
      <c r="I589" s="81" t="s">
        <v>432</v>
      </c>
      <c r="J589" s="81" t="s">
        <v>436</v>
      </c>
      <c r="K589" s="80">
        <v>7</v>
      </c>
      <c r="L589" s="81" t="s">
        <v>441</v>
      </c>
      <c r="M589" s="81" t="s">
        <v>451</v>
      </c>
    </row>
    <row r="590" spans="1:13" hidden="1" x14ac:dyDescent="0.2">
      <c r="A590" s="80">
        <v>2014</v>
      </c>
      <c r="B590" s="81" t="s">
        <v>785</v>
      </c>
      <c r="C590" s="81" t="s">
        <v>802</v>
      </c>
      <c r="D590" s="82">
        <v>3.5</v>
      </c>
      <c r="E590" s="80">
        <v>6</v>
      </c>
      <c r="F590" s="80">
        <v>19</v>
      </c>
      <c r="G590" s="80">
        <v>25</v>
      </c>
      <c r="H590" s="80">
        <v>21</v>
      </c>
      <c r="I590" s="81" t="s">
        <v>432</v>
      </c>
      <c r="J590" s="81" t="s">
        <v>433</v>
      </c>
      <c r="K590" s="80">
        <v>7</v>
      </c>
      <c r="L590" s="81" t="s">
        <v>441</v>
      </c>
      <c r="M590" s="81" t="s">
        <v>442</v>
      </c>
    </row>
    <row r="591" spans="1:13" hidden="1" x14ac:dyDescent="0.2">
      <c r="A591" s="80">
        <v>2014</v>
      </c>
      <c r="B591" s="81" t="s">
        <v>785</v>
      </c>
      <c r="C591" s="81" t="s">
        <v>802</v>
      </c>
      <c r="D591" s="82">
        <v>2.5</v>
      </c>
      <c r="E591" s="80">
        <v>4</v>
      </c>
      <c r="F591" s="80">
        <v>25</v>
      </c>
      <c r="G591" s="80">
        <v>28</v>
      </c>
      <c r="H591" s="80">
        <v>26</v>
      </c>
      <c r="I591" s="81" t="s">
        <v>472</v>
      </c>
      <c r="J591" s="81" t="s">
        <v>433</v>
      </c>
      <c r="K591" s="80">
        <v>7</v>
      </c>
      <c r="L591" s="81" t="s">
        <v>441</v>
      </c>
      <c r="M591" s="81" t="s">
        <v>481</v>
      </c>
    </row>
    <row r="592" spans="1:13" hidden="1" x14ac:dyDescent="0.2">
      <c r="A592" s="80">
        <v>2014</v>
      </c>
      <c r="B592" s="81" t="s">
        <v>785</v>
      </c>
      <c r="C592" s="81" t="s">
        <v>803</v>
      </c>
      <c r="D592" s="82">
        <v>3.5</v>
      </c>
      <c r="E592" s="80">
        <v>6</v>
      </c>
      <c r="F592" s="80">
        <v>20</v>
      </c>
      <c r="G592" s="80">
        <v>26</v>
      </c>
      <c r="H592" s="80">
        <v>22</v>
      </c>
      <c r="I592" s="81" t="s">
        <v>432</v>
      </c>
      <c r="J592" s="81" t="s">
        <v>433</v>
      </c>
      <c r="K592" s="80">
        <v>7</v>
      </c>
      <c r="L592" s="81" t="s">
        <v>434</v>
      </c>
      <c r="M592" s="81" t="s">
        <v>439</v>
      </c>
    </row>
    <row r="593" spans="1:13" hidden="1" x14ac:dyDescent="0.2">
      <c r="A593" s="80">
        <v>2014</v>
      </c>
      <c r="B593" s="81" t="s">
        <v>785</v>
      </c>
      <c r="C593" s="81" t="s">
        <v>803</v>
      </c>
      <c r="D593" s="82">
        <v>2.5</v>
      </c>
      <c r="E593" s="80">
        <v>4</v>
      </c>
      <c r="F593" s="80">
        <v>26</v>
      </c>
      <c r="G593" s="80">
        <v>28</v>
      </c>
      <c r="H593" s="80">
        <v>26</v>
      </c>
      <c r="I593" s="81" t="s">
        <v>472</v>
      </c>
      <c r="J593" s="81" t="s">
        <v>433</v>
      </c>
      <c r="K593" s="80">
        <v>7</v>
      </c>
      <c r="L593" s="81" t="s">
        <v>434</v>
      </c>
      <c r="M593" s="81" t="s">
        <v>582</v>
      </c>
    </row>
    <row r="594" spans="1:13" hidden="1" x14ac:dyDescent="0.2">
      <c r="A594" s="80">
        <v>2014</v>
      </c>
      <c r="B594" s="81" t="s">
        <v>785</v>
      </c>
      <c r="C594" s="81" t="s">
        <v>804</v>
      </c>
      <c r="D594" s="82">
        <v>3.7</v>
      </c>
      <c r="E594" s="80">
        <v>6</v>
      </c>
      <c r="F594" s="80">
        <v>16</v>
      </c>
      <c r="G594" s="80">
        <v>22</v>
      </c>
      <c r="H594" s="80">
        <v>18</v>
      </c>
      <c r="I594" s="81" t="s">
        <v>432</v>
      </c>
      <c r="J594" s="81" t="s">
        <v>436</v>
      </c>
      <c r="K594" s="80">
        <v>7</v>
      </c>
      <c r="L594" s="81" t="s">
        <v>441</v>
      </c>
      <c r="M594" s="81" t="s">
        <v>442</v>
      </c>
    </row>
    <row r="595" spans="1:13" hidden="1" x14ac:dyDescent="0.2">
      <c r="A595" s="80">
        <v>2014</v>
      </c>
      <c r="B595" s="81" t="s">
        <v>785</v>
      </c>
      <c r="C595" s="81" t="s">
        <v>804</v>
      </c>
      <c r="D595" s="82">
        <v>5</v>
      </c>
      <c r="E595" s="80">
        <v>8</v>
      </c>
      <c r="F595" s="80">
        <v>14</v>
      </c>
      <c r="G595" s="80">
        <v>20</v>
      </c>
      <c r="H595" s="80">
        <v>16</v>
      </c>
      <c r="I595" s="81" t="s">
        <v>432</v>
      </c>
      <c r="J595" s="81" t="s">
        <v>436</v>
      </c>
      <c r="K595" s="80">
        <v>7</v>
      </c>
      <c r="L595" s="81" t="s">
        <v>441</v>
      </c>
      <c r="M595" s="81" t="s">
        <v>442</v>
      </c>
    </row>
    <row r="596" spans="1:13" hidden="1" x14ac:dyDescent="0.2">
      <c r="A596" s="80">
        <v>2014</v>
      </c>
      <c r="B596" s="81" t="s">
        <v>785</v>
      </c>
      <c r="C596" s="81" t="s">
        <v>805</v>
      </c>
      <c r="D596" s="82">
        <v>3.7</v>
      </c>
      <c r="E596" s="80">
        <v>6</v>
      </c>
      <c r="F596" s="80">
        <v>17</v>
      </c>
      <c r="G596" s="80">
        <v>24</v>
      </c>
      <c r="H596" s="80">
        <v>19</v>
      </c>
      <c r="I596" s="81" t="s">
        <v>432</v>
      </c>
      <c r="J596" s="81" t="s">
        <v>436</v>
      </c>
      <c r="K596" s="80">
        <v>7</v>
      </c>
      <c r="L596" s="81" t="s">
        <v>454</v>
      </c>
      <c r="M596" s="81" t="s">
        <v>439</v>
      </c>
    </row>
    <row r="597" spans="1:13" hidden="1" x14ac:dyDescent="0.2">
      <c r="A597" s="80">
        <v>2014</v>
      </c>
      <c r="B597" s="81" t="s">
        <v>785</v>
      </c>
      <c r="C597" s="81" t="s">
        <v>806</v>
      </c>
      <c r="D597" s="82">
        <v>5.6</v>
      </c>
      <c r="E597" s="80">
        <v>8</v>
      </c>
      <c r="F597" s="80">
        <v>14</v>
      </c>
      <c r="G597" s="80">
        <v>20</v>
      </c>
      <c r="H597" s="80">
        <v>16</v>
      </c>
      <c r="I597" s="81" t="s">
        <v>432</v>
      </c>
      <c r="J597" s="81" t="s">
        <v>436</v>
      </c>
      <c r="K597" s="80">
        <v>7</v>
      </c>
      <c r="L597" s="81" t="s">
        <v>454</v>
      </c>
      <c r="M597" s="81" t="s">
        <v>582</v>
      </c>
    </row>
    <row r="598" spans="1:13" hidden="1" x14ac:dyDescent="0.2">
      <c r="A598" s="80">
        <v>2014</v>
      </c>
      <c r="B598" s="81" t="s">
        <v>785</v>
      </c>
      <c r="C598" s="81" t="s">
        <v>807</v>
      </c>
      <c r="D598" s="82">
        <v>5.6</v>
      </c>
      <c r="E598" s="80">
        <v>8</v>
      </c>
      <c r="F598" s="80">
        <v>14</v>
      </c>
      <c r="G598" s="80">
        <v>20</v>
      </c>
      <c r="H598" s="80">
        <v>16</v>
      </c>
      <c r="I598" s="81" t="s">
        <v>432</v>
      </c>
      <c r="J598" s="81" t="s">
        <v>436</v>
      </c>
      <c r="K598" s="80">
        <v>7</v>
      </c>
      <c r="L598" s="81" t="s">
        <v>639</v>
      </c>
      <c r="M598" s="81" t="s">
        <v>481</v>
      </c>
    </row>
    <row r="599" spans="1:13" hidden="1" x14ac:dyDescent="0.2">
      <c r="A599" s="80">
        <v>2014</v>
      </c>
      <c r="B599" s="81" t="s">
        <v>808</v>
      </c>
      <c r="C599" s="81" t="s">
        <v>809</v>
      </c>
      <c r="D599" s="82">
        <v>3</v>
      </c>
      <c r="E599" s="80">
        <v>6</v>
      </c>
      <c r="F599" s="80">
        <v>20</v>
      </c>
      <c r="G599" s="80">
        <v>28</v>
      </c>
      <c r="H599" s="80">
        <v>23</v>
      </c>
      <c r="I599" s="81" t="s">
        <v>472</v>
      </c>
      <c r="J599" s="81" t="s">
        <v>436</v>
      </c>
      <c r="K599" s="80">
        <v>8</v>
      </c>
      <c r="L599" s="81" t="s">
        <v>454</v>
      </c>
      <c r="M599" s="81" t="s">
        <v>460</v>
      </c>
    </row>
    <row r="600" spans="1:13" hidden="1" x14ac:dyDescent="0.2">
      <c r="A600" s="80">
        <v>2014</v>
      </c>
      <c r="B600" s="81" t="s">
        <v>808</v>
      </c>
      <c r="C600" s="81" t="s">
        <v>810</v>
      </c>
      <c r="D600" s="82">
        <v>3</v>
      </c>
      <c r="E600" s="80">
        <v>6</v>
      </c>
      <c r="F600" s="80">
        <v>19</v>
      </c>
      <c r="G600" s="80">
        <v>27</v>
      </c>
      <c r="H600" s="80">
        <v>22</v>
      </c>
      <c r="I600" s="81" t="s">
        <v>472</v>
      </c>
      <c r="J600" s="81" t="s">
        <v>436</v>
      </c>
      <c r="K600" s="80">
        <v>8</v>
      </c>
      <c r="L600" s="81" t="s">
        <v>454</v>
      </c>
      <c r="M600" s="81" t="s">
        <v>460</v>
      </c>
    </row>
    <row r="601" spans="1:13" hidden="1" x14ac:dyDescent="0.2">
      <c r="A601" s="80">
        <v>2014</v>
      </c>
      <c r="B601" s="81" t="s">
        <v>808</v>
      </c>
      <c r="C601" s="81" t="s">
        <v>811</v>
      </c>
      <c r="D601" s="82">
        <v>5</v>
      </c>
      <c r="E601" s="80">
        <v>8</v>
      </c>
      <c r="F601" s="80">
        <v>16</v>
      </c>
      <c r="G601" s="80">
        <v>23</v>
      </c>
      <c r="H601" s="80">
        <v>18</v>
      </c>
      <c r="I601" s="81" t="s">
        <v>472</v>
      </c>
      <c r="J601" s="81" t="s">
        <v>436</v>
      </c>
      <c r="K601" s="80">
        <v>8</v>
      </c>
      <c r="L601" s="81" t="s">
        <v>454</v>
      </c>
      <c r="M601" s="81" t="s">
        <v>460</v>
      </c>
    </row>
    <row r="602" spans="1:13" hidden="1" x14ac:dyDescent="0.2">
      <c r="A602" s="80">
        <v>2014</v>
      </c>
      <c r="B602" s="81" t="s">
        <v>808</v>
      </c>
      <c r="C602" s="81" t="s">
        <v>812</v>
      </c>
      <c r="D602" s="82">
        <v>2</v>
      </c>
      <c r="E602" s="80">
        <v>4</v>
      </c>
      <c r="F602" s="80">
        <v>19</v>
      </c>
      <c r="G602" s="80">
        <v>30</v>
      </c>
      <c r="H602" s="80">
        <v>23</v>
      </c>
      <c r="I602" s="81" t="s">
        <v>465</v>
      </c>
      <c r="J602" s="81" t="s">
        <v>436</v>
      </c>
      <c r="K602" s="80">
        <v>8</v>
      </c>
      <c r="L602" s="81" t="s">
        <v>454</v>
      </c>
      <c r="M602" s="81" t="s">
        <v>446</v>
      </c>
    </row>
    <row r="603" spans="1:13" hidden="1" x14ac:dyDescent="0.2">
      <c r="A603" s="80">
        <v>2014</v>
      </c>
      <c r="B603" s="81" t="s">
        <v>808</v>
      </c>
      <c r="C603" s="81" t="s">
        <v>812</v>
      </c>
      <c r="D603" s="82">
        <v>5</v>
      </c>
      <c r="E603" s="80">
        <v>8</v>
      </c>
      <c r="F603" s="80">
        <v>15</v>
      </c>
      <c r="G603" s="80">
        <v>23</v>
      </c>
      <c r="H603" s="80">
        <v>18</v>
      </c>
      <c r="I603" s="81" t="s">
        <v>472</v>
      </c>
      <c r="J603" s="81" t="s">
        <v>436</v>
      </c>
      <c r="K603" s="80">
        <v>8</v>
      </c>
      <c r="L603" s="81" t="s">
        <v>454</v>
      </c>
      <c r="M603" s="81" t="s">
        <v>446</v>
      </c>
    </row>
    <row r="604" spans="1:13" hidden="1" x14ac:dyDescent="0.2">
      <c r="A604" s="80">
        <v>2014</v>
      </c>
      <c r="B604" s="81" t="s">
        <v>808</v>
      </c>
      <c r="C604" s="81" t="s">
        <v>813</v>
      </c>
      <c r="D604" s="82">
        <v>3</v>
      </c>
      <c r="E604" s="80">
        <v>6</v>
      </c>
      <c r="F604" s="80">
        <v>16</v>
      </c>
      <c r="G604" s="80">
        <v>26</v>
      </c>
      <c r="H604" s="80">
        <v>19</v>
      </c>
      <c r="I604" s="81" t="s">
        <v>472</v>
      </c>
      <c r="J604" s="81" t="s">
        <v>436</v>
      </c>
      <c r="K604" s="80">
        <v>8</v>
      </c>
      <c r="L604" s="81" t="s">
        <v>441</v>
      </c>
      <c r="M604" s="81" t="s">
        <v>446</v>
      </c>
    </row>
    <row r="605" spans="1:13" hidden="1" x14ac:dyDescent="0.2">
      <c r="A605" s="80">
        <v>2014</v>
      </c>
      <c r="B605" s="81" t="s">
        <v>808</v>
      </c>
      <c r="C605" s="81" t="s">
        <v>814</v>
      </c>
      <c r="D605" s="82">
        <v>3</v>
      </c>
      <c r="E605" s="80">
        <v>6</v>
      </c>
      <c r="F605" s="80">
        <v>17</v>
      </c>
      <c r="G605" s="80">
        <v>28</v>
      </c>
      <c r="H605" s="80">
        <v>21</v>
      </c>
      <c r="I605" s="81" t="s">
        <v>472</v>
      </c>
      <c r="J605" s="81" t="s">
        <v>436</v>
      </c>
      <c r="K605" s="80">
        <v>8</v>
      </c>
      <c r="L605" s="81" t="s">
        <v>454</v>
      </c>
      <c r="M605" s="81" t="s">
        <v>446</v>
      </c>
    </row>
    <row r="606" spans="1:13" hidden="1" x14ac:dyDescent="0.2">
      <c r="A606" s="80">
        <v>2014</v>
      </c>
      <c r="B606" s="81" t="s">
        <v>808</v>
      </c>
      <c r="C606" s="81" t="s">
        <v>814</v>
      </c>
      <c r="D606" s="82">
        <v>5</v>
      </c>
      <c r="E606" s="80">
        <v>8</v>
      </c>
      <c r="F606" s="80">
        <v>15</v>
      </c>
      <c r="G606" s="80">
        <v>23</v>
      </c>
      <c r="H606" s="80">
        <v>18</v>
      </c>
      <c r="I606" s="81" t="s">
        <v>472</v>
      </c>
      <c r="J606" s="81" t="s">
        <v>436</v>
      </c>
      <c r="K606" s="80">
        <v>8</v>
      </c>
      <c r="L606" s="81" t="s">
        <v>454</v>
      </c>
      <c r="M606" s="81" t="s">
        <v>446</v>
      </c>
    </row>
    <row r="607" spans="1:13" hidden="1" x14ac:dyDescent="0.2">
      <c r="A607" s="80">
        <v>2014</v>
      </c>
      <c r="B607" s="81" t="s">
        <v>808</v>
      </c>
      <c r="C607" s="81" t="s">
        <v>815</v>
      </c>
      <c r="D607" s="82">
        <v>5</v>
      </c>
      <c r="E607" s="80">
        <v>8</v>
      </c>
      <c r="F607" s="80">
        <v>15</v>
      </c>
      <c r="G607" s="80">
        <v>23</v>
      </c>
      <c r="H607" s="80">
        <v>18</v>
      </c>
      <c r="I607" s="81" t="s">
        <v>472</v>
      </c>
      <c r="J607" s="81" t="s">
        <v>436</v>
      </c>
      <c r="K607" s="80">
        <v>8</v>
      </c>
      <c r="L607" s="81" t="s">
        <v>454</v>
      </c>
      <c r="M607" s="81" t="s">
        <v>476</v>
      </c>
    </row>
    <row r="608" spans="1:13" hidden="1" x14ac:dyDescent="0.2">
      <c r="A608" s="80">
        <v>2014</v>
      </c>
      <c r="B608" s="81" t="s">
        <v>808</v>
      </c>
      <c r="C608" s="81" t="s">
        <v>816</v>
      </c>
      <c r="D608" s="82">
        <v>3</v>
      </c>
      <c r="E608" s="80">
        <v>6</v>
      </c>
      <c r="F608" s="80">
        <v>16</v>
      </c>
      <c r="G608" s="80">
        <v>24</v>
      </c>
      <c r="H608" s="80">
        <v>19</v>
      </c>
      <c r="I608" s="81" t="s">
        <v>472</v>
      </c>
      <c r="J608" s="81" t="s">
        <v>436</v>
      </c>
      <c r="K608" s="80">
        <v>8</v>
      </c>
      <c r="L608" s="81" t="s">
        <v>441</v>
      </c>
      <c r="M608" s="81" t="s">
        <v>476</v>
      </c>
    </row>
    <row r="609" spans="1:13" hidden="1" x14ac:dyDescent="0.2">
      <c r="A609" s="80">
        <v>2014</v>
      </c>
      <c r="B609" s="81" t="s">
        <v>808</v>
      </c>
      <c r="C609" s="81" t="s">
        <v>817</v>
      </c>
      <c r="D609" s="82">
        <v>3</v>
      </c>
      <c r="E609" s="80">
        <v>6</v>
      </c>
      <c r="F609" s="80">
        <v>18</v>
      </c>
      <c r="G609" s="80">
        <v>27</v>
      </c>
      <c r="H609" s="80">
        <v>21</v>
      </c>
      <c r="I609" s="81" t="s">
        <v>472</v>
      </c>
      <c r="J609" s="81" t="s">
        <v>436</v>
      </c>
      <c r="K609" s="80">
        <v>8</v>
      </c>
      <c r="L609" s="81" t="s">
        <v>454</v>
      </c>
      <c r="M609" s="81" t="s">
        <v>476</v>
      </c>
    </row>
    <row r="610" spans="1:13" hidden="1" x14ac:dyDescent="0.2">
      <c r="A610" s="80">
        <v>2014</v>
      </c>
      <c r="B610" s="81" t="s">
        <v>808</v>
      </c>
      <c r="C610" s="81" t="s">
        <v>817</v>
      </c>
      <c r="D610" s="82">
        <v>5</v>
      </c>
      <c r="E610" s="80">
        <v>8</v>
      </c>
      <c r="F610" s="80">
        <v>15</v>
      </c>
      <c r="G610" s="80">
        <v>23</v>
      </c>
      <c r="H610" s="80">
        <v>18</v>
      </c>
      <c r="I610" s="81" t="s">
        <v>472</v>
      </c>
      <c r="J610" s="81" t="s">
        <v>436</v>
      </c>
      <c r="K610" s="80">
        <v>8</v>
      </c>
      <c r="L610" s="81" t="s">
        <v>454</v>
      </c>
      <c r="M610" s="81" t="s">
        <v>476</v>
      </c>
    </row>
    <row r="611" spans="1:13" hidden="1" x14ac:dyDescent="0.2">
      <c r="A611" s="80">
        <v>2014</v>
      </c>
      <c r="B611" s="81" t="s">
        <v>808</v>
      </c>
      <c r="C611" s="81" t="s">
        <v>818</v>
      </c>
      <c r="D611" s="82">
        <v>5</v>
      </c>
      <c r="E611" s="80">
        <v>8</v>
      </c>
      <c r="F611" s="80">
        <v>15</v>
      </c>
      <c r="G611" s="80">
        <v>23</v>
      </c>
      <c r="H611" s="80">
        <v>18</v>
      </c>
      <c r="I611" s="81" t="s">
        <v>472</v>
      </c>
      <c r="J611" s="81" t="s">
        <v>436</v>
      </c>
      <c r="K611" s="80">
        <v>8</v>
      </c>
      <c r="L611" s="81" t="s">
        <v>454</v>
      </c>
      <c r="M611" s="81" t="s">
        <v>476</v>
      </c>
    </row>
    <row r="612" spans="1:13" hidden="1" x14ac:dyDescent="0.2">
      <c r="A612" s="80">
        <v>2014</v>
      </c>
      <c r="B612" s="81" t="s">
        <v>808</v>
      </c>
      <c r="C612" s="81" t="s">
        <v>819</v>
      </c>
      <c r="D612" s="82">
        <v>3</v>
      </c>
      <c r="E612" s="80">
        <v>6</v>
      </c>
      <c r="F612" s="80">
        <v>16</v>
      </c>
      <c r="G612" s="80">
        <v>24</v>
      </c>
      <c r="H612" s="80">
        <v>19</v>
      </c>
      <c r="I612" s="81" t="s">
        <v>472</v>
      </c>
      <c r="J612" s="81" t="s">
        <v>436</v>
      </c>
      <c r="K612" s="80">
        <v>8</v>
      </c>
      <c r="L612" s="81" t="s">
        <v>441</v>
      </c>
      <c r="M612" s="81" t="s">
        <v>476</v>
      </c>
    </row>
    <row r="613" spans="1:13" hidden="1" x14ac:dyDescent="0.2">
      <c r="A613" s="80">
        <v>2014</v>
      </c>
      <c r="B613" s="81" t="s">
        <v>808</v>
      </c>
      <c r="C613" s="81" t="s">
        <v>820</v>
      </c>
      <c r="D613" s="82">
        <v>3</v>
      </c>
      <c r="E613" s="80">
        <v>6</v>
      </c>
      <c r="F613" s="80">
        <v>17</v>
      </c>
      <c r="G613" s="80">
        <v>27</v>
      </c>
      <c r="H613" s="80">
        <v>20</v>
      </c>
      <c r="I613" s="81" t="s">
        <v>472</v>
      </c>
      <c r="J613" s="81" t="s">
        <v>436</v>
      </c>
      <c r="K613" s="80">
        <v>8</v>
      </c>
      <c r="L613" s="81" t="s">
        <v>454</v>
      </c>
      <c r="M613" s="81" t="s">
        <v>476</v>
      </c>
    </row>
    <row r="614" spans="1:13" hidden="1" x14ac:dyDescent="0.2">
      <c r="A614" s="80">
        <v>2014</v>
      </c>
      <c r="B614" s="81" t="s">
        <v>808</v>
      </c>
      <c r="C614" s="81" t="s">
        <v>820</v>
      </c>
      <c r="D614" s="82">
        <v>5</v>
      </c>
      <c r="E614" s="80">
        <v>8</v>
      </c>
      <c r="F614" s="80">
        <v>15</v>
      </c>
      <c r="G614" s="80">
        <v>23</v>
      </c>
      <c r="H614" s="80">
        <v>18</v>
      </c>
      <c r="I614" s="81" t="s">
        <v>472</v>
      </c>
      <c r="J614" s="81" t="s">
        <v>436</v>
      </c>
      <c r="K614" s="80">
        <v>8</v>
      </c>
      <c r="L614" s="81" t="s">
        <v>454</v>
      </c>
      <c r="M614" s="81" t="s">
        <v>476</v>
      </c>
    </row>
    <row r="615" spans="1:13" hidden="1" x14ac:dyDescent="0.2">
      <c r="A615" s="80">
        <v>2014</v>
      </c>
      <c r="B615" s="81" t="s">
        <v>808</v>
      </c>
      <c r="C615" s="81" t="s">
        <v>821</v>
      </c>
      <c r="D615" s="82">
        <v>5</v>
      </c>
      <c r="E615" s="80">
        <v>8</v>
      </c>
      <c r="F615" s="80">
        <v>16</v>
      </c>
      <c r="G615" s="80">
        <v>24</v>
      </c>
      <c r="H615" s="80">
        <v>19</v>
      </c>
      <c r="I615" s="81" t="s">
        <v>432</v>
      </c>
      <c r="J615" s="81" t="s">
        <v>436</v>
      </c>
      <c r="K615" s="80">
        <v>6</v>
      </c>
      <c r="L615" s="81" t="s">
        <v>454</v>
      </c>
      <c r="M615" s="81" t="s">
        <v>455</v>
      </c>
    </row>
    <row r="616" spans="1:13" hidden="1" x14ac:dyDescent="0.2">
      <c r="A616" s="80">
        <v>2014</v>
      </c>
      <c r="B616" s="81" t="s">
        <v>808</v>
      </c>
      <c r="C616" s="81" t="s">
        <v>821</v>
      </c>
      <c r="D616" s="82">
        <v>5</v>
      </c>
      <c r="E616" s="80">
        <v>8</v>
      </c>
      <c r="F616" s="80">
        <v>15</v>
      </c>
      <c r="G616" s="80">
        <v>22</v>
      </c>
      <c r="H616" s="80">
        <v>18</v>
      </c>
      <c r="I616" s="81" t="s">
        <v>472</v>
      </c>
      <c r="J616" s="81" t="s">
        <v>436</v>
      </c>
      <c r="K616" s="80">
        <v>6</v>
      </c>
      <c r="L616" s="81" t="s">
        <v>454</v>
      </c>
      <c r="M616" s="81" t="s">
        <v>455</v>
      </c>
    </row>
    <row r="617" spans="1:13" hidden="1" x14ac:dyDescent="0.2">
      <c r="A617" s="80">
        <v>2014</v>
      </c>
      <c r="B617" s="81" t="s">
        <v>808</v>
      </c>
      <c r="C617" s="81" t="s">
        <v>822</v>
      </c>
      <c r="D617" s="82">
        <v>5</v>
      </c>
      <c r="E617" s="80">
        <v>8</v>
      </c>
      <c r="F617" s="80">
        <v>16</v>
      </c>
      <c r="G617" s="80">
        <v>22</v>
      </c>
      <c r="H617" s="80">
        <v>18</v>
      </c>
      <c r="I617" s="81" t="s">
        <v>432</v>
      </c>
      <c r="J617" s="81" t="s">
        <v>436</v>
      </c>
      <c r="K617" s="80">
        <v>6</v>
      </c>
      <c r="L617" s="81" t="s">
        <v>454</v>
      </c>
      <c r="M617" s="81" t="s">
        <v>455</v>
      </c>
    </row>
    <row r="618" spans="1:13" hidden="1" x14ac:dyDescent="0.2">
      <c r="A618" s="80">
        <v>2014</v>
      </c>
      <c r="B618" s="81" t="s">
        <v>808</v>
      </c>
      <c r="C618" s="81" t="s">
        <v>822</v>
      </c>
      <c r="D618" s="82">
        <v>5</v>
      </c>
      <c r="E618" s="80">
        <v>8</v>
      </c>
      <c r="F618" s="80">
        <v>15</v>
      </c>
      <c r="G618" s="80">
        <v>22</v>
      </c>
      <c r="H618" s="80">
        <v>17</v>
      </c>
      <c r="I618" s="81" t="s">
        <v>472</v>
      </c>
      <c r="J618" s="81" t="s">
        <v>436</v>
      </c>
      <c r="K618" s="80">
        <v>6</v>
      </c>
      <c r="L618" s="81" t="s">
        <v>454</v>
      </c>
      <c r="M618" s="81" t="s">
        <v>455</v>
      </c>
    </row>
    <row r="619" spans="1:13" hidden="1" x14ac:dyDescent="0.2">
      <c r="A619" s="80">
        <v>2014</v>
      </c>
      <c r="B619" s="81" t="s">
        <v>823</v>
      </c>
      <c r="C619" s="81" t="s">
        <v>824</v>
      </c>
      <c r="D619" s="82">
        <v>2.4</v>
      </c>
      <c r="E619" s="80">
        <v>4</v>
      </c>
      <c r="F619" s="80">
        <v>21</v>
      </c>
      <c r="G619" s="80">
        <v>28</v>
      </c>
      <c r="H619" s="80">
        <v>24</v>
      </c>
      <c r="I619" s="81" t="s">
        <v>432</v>
      </c>
      <c r="J619" s="81" t="s">
        <v>580</v>
      </c>
      <c r="K619" s="80">
        <v>9</v>
      </c>
      <c r="L619" s="81" t="s">
        <v>441</v>
      </c>
      <c r="M619" s="81" t="s">
        <v>442</v>
      </c>
    </row>
    <row r="620" spans="1:13" hidden="1" x14ac:dyDescent="0.2">
      <c r="A620" s="80">
        <v>2014</v>
      </c>
      <c r="B620" s="81" t="s">
        <v>823</v>
      </c>
      <c r="C620" s="81" t="s">
        <v>824</v>
      </c>
      <c r="D620" s="82">
        <v>3.2</v>
      </c>
      <c r="E620" s="80">
        <v>6</v>
      </c>
      <c r="F620" s="80">
        <v>19</v>
      </c>
      <c r="G620" s="80">
        <v>27</v>
      </c>
      <c r="H620" s="80">
        <v>22</v>
      </c>
      <c r="I620" s="81" t="s">
        <v>432</v>
      </c>
      <c r="J620" s="81" t="s">
        <v>580</v>
      </c>
      <c r="K620" s="80">
        <v>9</v>
      </c>
      <c r="L620" s="81" t="s">
        <v>639</v>
      </c>
      <c r="M620" s="81" t="s">
        <v>442</v>
      </c>
    </row>
    <row r="621" spans="1:13" hidden="1" x14ac:dyDescent="0.2">
      <c r="A621" s="80">
        <v>2014</v>
      </c>
      <c r="B621" s="81" t="s">
        <v>823</v>
      </c>
      <c r="C621" s="81" t="s">
        <v>825</v>
      </c>
      <c r="D621" s="82">
        <v>2.4</v>
      </c>
      <c r="E621" s="80">
        <v>4</v>
      </c>
      <c r="F621" s="80">
        <v>21</v>
      </c>
      <c r="G621" s="80">
        <v>27</v>
      </c>
      <c r="H621" s="80">
        <v>23</v>
      </c>
      <c r="I621" s="81" t="s">
        <v>432</v>
      </c>
      <c r="J621" s="81" t="s">
        <v>580</v>
      </c>
      <c r="K621" s="80">
        <v>9</v>
      </c>
      <c r="L621" s="81" t="s">
        <v>639</v>
      </c>
      <c r="M621" s="81" t="s">
        <v>442</v>
      </c>
    </row>
    <row r="622" spans="1:13" hidden="1" x14ac:dyDescent="0.2">
      <c r="A622" s="80">
        <v>2014</v>
      </c>
      <c r="B622" s="81" t="s">
        <v>823</v>
      </c>
      <c r="C622" s="81" t="s">
        <v>825</v>
      </c>
      <c r="D622" s="82">
        <v>3.2</v>
      </c>
      <c r="E622" s="80">
        <v>6</v>
      </c>
      <c r="F622" s="80">
        <v>19</v>
      </c>
      <c r="G622" s="80">
        <v>26</v>
      </c>
      <c r="H622" s="80">
        <v>21</v>
      </c>
      <c r="I622" s="81" t="s">
        <v>432</v>
      </c>
      <c r="J622" s="81" t="s">
        <v>580</v>
      </c>
      <c r="K622" s="80">
        <v>9</v>
      </c>
      <c r="L622" s="81" t="s">
        <v>639</v>
      </c>
      <c r="M622" s="81" t="s">
        <v>442</v>
      </c>
    </row>
    <row r="623" spans="1:13" hidden="1" x14ac:dyDescent="0.2">
      <c r="A623" s="80">
        <v>2014</v>
      </c>
      <c r="B623" s="81" t="s">
        <v>823</v>
      </c>
      <c r="C623" s="81" t="s">
        <v>826</v>
      </c>
      <c r="D623" s="82">
        <v>2.4</v>
      </c>
      <c r="E623" s="80">
        <v>4</v>
      </c>
      <c r="F623" s="80">
        <v>22</v>
      </c>
      <c r="G623" s="80">
        <v>31</v>
      </c>
      <c r="H623" s="80">
        <v>25</v>
      </c>
      <c r="I623" s="81" t="s">
        <v>432</v>
      </c>
      <c r="J623" s="81" t="s">
        <v>580</v>
      </c>
      <c r="K623" s="80">
        <v>9</v>
      </c>
      <c r="L623" s="81" t="s">
        <v>434</v>
      </c>
      <c r="M623" s="81" t="s">
        <v>439</v>
      </c>
    </row>
    <row r="624" spans="1:13" hidden="1" x14ac:dyDescent="0.2">
      <c r="A624" s="80">
        <v>2014</v>
      </c>
      <c r="B624" s="81" t="s">
        <v>823</v>
      </c>
      <c r="C624" s="81" t="s">
        <v>826</v>
      </c>
      <c r="D624" s="82">
        <v>3.2</v>
      </c>
      <c r="E624" s="80">
        <v>6</v>
      </c>
      <c r="F624" s="80">
        <v>19</v>
      </c>
      <c r="G624" s="80">
        <v>28</v>
      </c>
      <c r="H624" s="80">
        <v>22</v>
      </c>
      <c r="I624" s="81" t="s">
        <v>432</v>
      </c>
      <c r="J624" s="81" t="s">
        <v>580</v>
      </c>
      <c r="K624" s="80">
        <v>9</v>
      </c>
      <c r="L624" s="81" t="s">
        <v>434</v>
      </c>
      <c r="M624" s="81" t="s">
        <v>439</v>
      </c>
    </row>
    <row r="625" spans="1:13" hidden="1" x14ac:dyDescent="0.2">
      <c r="A625" s="80">
        <v>2014</v>
      </c>
      <c r="B625" s="81" t="s">
        <v>823</v>
      </c>
      <c r="C625" s="81" t="s">
        <v>827</v>
      </c>
      <c r="D625" s="82">
        <v>2.4</v>
      </c>
      <c r="E625" s="80">
        <v>4</v>
      </c>
      <c r="F625" s="80">
        <v>19</v>
      </c>
      <c r="G625" s="80">
        <v>25</v>
      </c>
      <c r="H625" s="80">
        <v>22</v>
      </c>
      <c r="I625" s="81" t="s">
        <v>432</v>
      </c>
      <c r="J625" s="81" t="s">
        <v>580</v>
      </c>
      <c r="K625" s="80">
        <v>9</v>
      </c>
      <c r="L625" s="81" t="s">
        <v>639</v>
      </c>
      <c r="M625" s="81" t="s">
        <v>442</v>
      </c>
    </row>
    <row r="626" spans="1:13" hidden="1" x14ac:dyDescent="0.2">
      <c r="A626" s="80">
        <v>2014</v>
      </c>
      <c r="B626" s="81" t="s">
        <v>823</v>
      </c>
      <c r="C626" s="81" t="s">
        <v>827</v>
      </c>
      <c r="D626" s="82">
        <v>3.2</v>
      </c>
      <c r="E626" s="80">
        <v>6</v>
      </c>
      <c r="F626" s="80">
        <v>18</v>
      </c>
      <c r="G626" s="80">
        <v>25</v>
      </c>
      <c r="H626" s="80">
        <v>20</v>
      </c>
      <c r="I626" s="81" t="s">
        <v>432</v>
      </c>
      <c r="J626" s="81" t="s">
        <v>580</v>
      </c>
      <c r="K626" s="80">
        <v>9</v>
      </c>
      <c r="L626" s="81" t="s">
        <v>639</v>
      </c>
      <c r="M626" s="81" t="s">
        <v>442</v>
      </c>
    </row>
    <row r="627" spans="1:13" hidden="1" x14ac:dyDescent="0.2">
      <c r="A627" s="80">
        <v>2014</v>
      </c>
      <c r="B627" s="81" t="s">
        <v>823</v>
      </c>
      <c r="C627" s="81" t="s">
        <v>828</v>
      </c>
      <c r="D627" s="82">
        <v>2.4</v>
      </c>
      <c r="E627" s="80">
        <v>4</v>
      </c>
      <c r="F627" s="80">
        <v>21</v>
      </c>
      <c r="G627" s="80">
        <v>27</v>
      </c>
      <c r="H627" s="80">
        <v>23</v>
      </c>
      <c r="I627" s="81" t="s">
        <v>432</v>
      </c>
      <c r="J627" s="81" t="s">
        <v>580</v>
      </c>
      <c r="K627" s="80">
        <v>6</v>
      </c>
      <c r="L627" s="81" t="s">
        <v>639</v>
      </c>
      <c r="M627" s="81" t="s">
        <v>442</v>
      </c>
    </row>
    <row r="628" spans="1:13" hidden="1" x14ac:dyDescent="0.2">
      <c r="A628" s="80">
        <v>2014</v>
      </c>
      <c r="B628" s="81" t="s">
        <v>823</v>
      </c>
      <c r="C628" s="81" t="s">
        <v>828</v>
      </c>
      <c r="D628" s="82">
        <v>2.4</v>
      </c>
      <c r="E628" s="80">
        <v>4</v>
      </c>
      <c r="F628" s="80">
        <v>20</v>
      </c>
      <c r="G628" s="80">
        <v>23</v>
      </c>
      <c r="H628" s="80">
        <v>21</v>
      </c>
      <c r="I628" s="81" t="s">
        <v>432</v>
      </c>
      <c r="J628" s="81" t="s">
        <v>649</v>
      </c>
      <c r="K628" s="80">
        <v>1</v>
      </c>
      <c r="L628" s="81" t="s">
        <v>639</v>
      </c>
      <c r="M628" s="81" t="s">
        <v>442</v>
      </c>
    </row>
    <row r="629" spans="1:13" hidden="1" x14ac:dyDescent="0.2">
      <c r="A629" s="80">
        <v>2014</v>
      </c>
      <c r="B629" s="81" t="s">
        <v>823</v>
      </c>
      <c r="C629" s="81" t="s">
        <v>828</v>
      </c>
      <c r="D629" s="82">
        <v>2.4</v>
      </c>
      <c r="E629" s="80">
        <v>4</v>
      </c>
      <c r="F629" s="80">
        <v>23</v>
      </c>
      <c r="G629" s="80">
        <v>28</v>
      </c>
      <c r="H629" s="80">
        <v>25</v>
      </c>
      <c r="I629" s="81" t="s">
        <v>432</v>
      </c>
      <c r="J629" s="81" t="s">
        <v>437</v>
      </c>
      <c r="K629" s="80">
        <v>5</v>
      </c>
      <c r="L629" s="81" t="s">
        <v>639</v>
      </c>
      <c r="M629" s="81" t="s">
        <v>442</v>
      </c>
    </row>
    <row r="630" spans="1:13" hidden="1" x14ac:dyDescent="0.2">
      <c r="A630" s="80">
        <v>2014</v>
      </c>
      <c r="B630" s="81" t="s">
        <v>823</v>
      </c>
      <c r="C630" s="81" t="s">
        <v>829</v>
      </c>
      <c r="D630" s="82">
        <v>2</v>
      </c>
      <c r="E630" s="80">
        <v>4</v>
      </c>
      <c r="F630" s="80">
        <v>21</v>
      </c>
      <c r="G630" s="80">
        <v>28</v>
      </c>
      <c r="H630" s="80">
        <v>24</v>
      </c>
      <c r="I630" s="81" t="s">
        <v>432</v>
      </c>
      <c r="J630" s="81" t="s">
        <v>580</v>
      </c>
      <c r="K630" s="80">
        <v>6</v>
      </c>
      <c r="L630" s="81" t="s">
        <v>434</v>
      </c>
      <c r="M630" s="81" t="s">
        <v>439</v>
      </c>
    </row>
    <row r="631" spans="1:13" hidden="1" x14ac:dyDescent="0.2">
      <c r="A631" s="80">
        <v>2014</v>
      </c>
      <c r="B631" s="81" t="s">
        <v>823</v>
      </c>
      <c r="C631" s="81" t="s">
        <v>829</v>
      </c>
      <c r="D631" s="82">
        <v>2</v>
      </c>
      <c r="E631" s="80">
        <v>4</v>
      </c>
      <c r="F631" s="80">
        <v>22</v>
      </c>
      <c r="G631" s="80">
        <v>27</v>
      </c>
      <c r="H631" s="80">
        <v>24</v>
      </c>
      <c r="I631" s="81" t="s">
        <v>432</v>
      </c>
      <c r="J631" s="81" t="s">
        <v>649</v>
      </c>
      <c r="K631" s="80">
        <v>1</v>
      </c>
      <c r="L631" s="81" t="s">
        <v>434</v>
      </c>
      <c r="M631" s="81" t="s">
        <v>439</v>
      </c>
    </row>
    <row r="632" spans="1:13" hidden="1" x14ac:dyDescent="0.2">
      <c r="A632" s="80">
        <v>2014</v>
      </c>
      <c r="B632" s="81" t="s">
        <v>823</v>
      </c>
      <c r="C632" s="81" t="s">
        <v>829</v>
      </c>
      <c r="D632" s="82">
        <v>2</v>
      </c>
      <c r="E632" s="80">
        <v>4</v>
      </c>
      <c r="F632" s="80">
        <v>23</v>
      </c>
      <c r="G632" s="80">
        <v>30</v>
      </c>
      <c r="H632" s="80">
        <v>26</v>
      </c>
      <c r="I632" s="81" t="s">
        <v>432</v>
      </c>
      <c r="J632" s="81" t="s">
        <v>437</v>
      </c>
      <c r="K632" s="80">
        <v>5</v>
      </c>
      <c r="L632" s="81" t="s">
        <v>434</v>
      </c>
      <c r="M632" s="81" t="s">
        <v>439</v>
      </c>
    </row>
    <row r="633" spans="1:13" hidden="1" x14ac:dyDescent="0.2">
      <c r="A633" s="80">
        <v>2014</v>
      </c>
      <c r="B633" s="81" t="s">
        <v>823</v>
      </c>
      <c r="C633" s="81" t="s">
        <v>829</v>
      </c>
      <c r="D633" s="82">
        <v>2.4</v>
      </c>
      <c r="E633" s="80">
        <v>4</v>
      </c>
      <c r="F633" s="80">
        <v>21</v>
      </c>
      <c r="G633" s="80">
        <v>28</v>
      </c>
      <c r="H633" s="80">
        <v>24</v>
      </c>
      <c r="I633" s="81" t="s">
        <v>432</v>
      </c>
      <c r="J633" s="81" t="s">
        <v>580</v>
      </c>
      <c r="K633" s="80">
        <v>6</v>
      </c>
      <c r="L633" s="81" t="s">
        <v>434</v>
      </c>
      <c r="M633" s="81" t="s">
        <v>439</v>
      </c>
    </row>
    <row r="634" spans="1:13" hidden="1" x14ac:dyDescent="0.2">
      <c r="A634" s="80">
        <v>2014</v>
      </c>
      <c r="B634" s="81" t="s">
        <v>823</v>
      </c>
      <c r="C634" s="81" t="s">
        <v>829</v>
      </c>
      <c r="D634" s="82">
        <v>2.4</v>
      </c>
      <c r="E634" s="80">
        <v>4</v>
      </c>
      <c r="F634" s="80">
        <v>23</v>
      </c>
      <c r="G634" s="80">
        <v>28</v>
      </c>
      <c r="H634" s="80">
        <v>25</v>
      </c>
      <c r="I634" s="81" t="s">
        <v>432</v>
      </c>
      <c r="J634" s="81" t="s">
        <v>437</v>
      </c>
      <c r="K634" s="80">
        <v>5</v>
      </c>
      <c r="L634" s="81" t="s">
        <v>434</v>
      </c>
      <c r="M634" s="81" t="s">
        <v>439</v>
      </c>
    </row>
    <row r="635" spans="1:13" hidden="1" x14ac:dyDescent="0.2">
      <c r="A635" s="80">
        <v>2014</v>
      </c>
      <c r="B635" s="81" t="s">
        <v>823</v>
      </c>
      <c r="C635" s="81" t="s">
        <v>830</v>
      </c>
      <c r="D635" s="82">
        <v>3</v>
      </c>
      <c r="E635" s="80">
        <v>6</v>
      </c>
      <c r="F635" s="80">
        <v>22</v>
      </c>
      <c r="G635" s="80">
        <v>30</v>
      </c>
      <c r="H635" s="80">
        <v>25</v>
      </c>
      <c r="I635" s="81" t="s">
        <v>465</v>
      </c>
      <c r="J635" s="81" t="s">
        <v>580</v>
      </c>
      <c r="K635" s="80">
        <v>8</v>
      </c>
      <c r="L635" s="81" t="s">
        <v>454</v>
      </c>
      <c r="M635" s="81" t="s">
        <v>582</v>
      </c>
    </row>
    <row r="636" spans="1:13" hidden="1" x14ac:dyDescent="0.2">
      <c r="A636" s="80">
        <v>2014</v>
      </c>
      <c r="B636" s="81" t="s">
        <v>823</v>
      </c>
      <c r="C636" s="81" t="s">
        <v>830</v>
      </c>
      <c r="D636" s="82">
        <v>3.6</v>
      </c>
      <c r="E636" s="80">
        <v>6</v>
      </c>
      <c r="F636" s="80">
        <v>17</v>
      </c>
      <c r="G636" s="80">
        <v>25</v>
      </c>
      <c r="H636" s="80">
        <v>20</v>
      </c>
      <c r="I636" s="81" t="s">
        <v>432</v>
      </c>
      <c r="J636" s="81" t="s">
        <v>580</v>
      </c>
      <c r="K636" s="80">
        <v>8</v>
      </c>
      <c r="L636" s="81" t="s">
        <v>454</v>
      </c>
      <c r="M636" s="81" t="s">
        <v>582</v>
      </c>
    </row>
    <row r="637" spans="1:13" hidden="1" x14ac:dyDescent="0.2">
      <c r="A637" s="80">
        <v>2014</v>
      </c>
      <c r="B637" s="81" t="s">
        <v>823</v>
      </c>
      <c r="C637" s="81" t="s">
        <v>830</v>
      </c>
      <c r="D637" s="82">
        <v>5.7</v>
      </c>
      <c r="E637" s="80">
        <v>8</v>
      </c>
      <c r="F637" s="80">
        <v>14</v>
      </c>
      <c r="G637" s="80">
        <v>22</v>
      </c>
      <c r="H637" s="80">
        <v>17</v>
      </c>
      <c r="I637" s="81" t="s">
        <v>432</v>
      </c>
      <c r="J637" s="81" t="s">
        <v>580</v>
      </c>
      <c r="K637" s="80">
        <v>8</v>
      </c>
      <c r="L637" s="81" t="s">
        <v>454</v>
      </c>
      <c r="M637" s="81" t="s">
        <v>582</v>
      </c>
    </row>
    <row r="638" spans="1:13" hidden="1" x14ac:dyDescent="0.2">
      <c r="A638" s="80">
        <v>2014</v>
      </c>
      <c r="B638" s="81" t="s">
        <v>823</v>
      </c>
      <c r="C638" s="81" t="s">
        <v>831</v>
      </c>
      <c r="D638" s="82">
        <v>3</v>
      </c>
      <c r="E638" s="80">
        <v>6</v>
      </c>
      <c r="F638" s="80">
        <v>21</v>
      </c>
      <c r="G638" s="80">
        <v>28</v>
      </c>
      <c r="H638" s="80">
        <v>24</v>
      </c>
      <c r="I638" s="81" t="s">
        <v>465</v>
      </c>
      <c r="J638" s="81" t="s">
        <v>580</v>
      </c>
      <c r="K638" s="80">
        <v>8</v>
      </c>
      <c r="L638" s="81" t="s">
        <v>639</v>
      </c>
      <c r="M638" s="81" t="s">
        <v>481</v>
      </c>
    </row>
    <row r="639" spans="1:13" hidden="1" x14ac:dyDescent="0.2">
      <c r="A639" s="80">
        <v>2014</v>
      </c>
      <c r="B639" s="81" t="s">
        <v>823</v>
      </c>
      <c r="C639" s="81" t="s">
        <v>831</v>
      </c>
      <c r="D639" s="82">
        <v>3.6</v>
      </c>
      <c r="E639" s="80">
        <v>6</v>
      </c>
      <c r="F639" s="80">
        <v>17</v>
      </c>
      <c r="G639" s="80">
        <v>24</v>
      </c>
      <c r="H639" s="80">
        <v>19</v>
      </c>
      <c r="I639" s="81" t="s">
        <v>432</v>
      </c>
      <c r="J639" s="81" t="s">
        <v>580</v>
      </c>
      <c r="K639" s="80">
        <v>8</v>
      </c>
      <c r="L639" s="81" t="s">
        <v>639</v>
      </c>
      <c r="M639" s="81" t="s">
        <v>481</v>
      </c>
    </row>
    <row r="640" spans="1:13" hidden="1" x14ac:dyDescent="0.2">
      <c r="A640" s="80">
        <v>2014</v>
      </c>
      <c r="B640" s="81" t="s">
        <v>823</v>
      </c>
      <c r="C640" s="81" t="s">
        <v>831</v>
      </c>
      <c r="D640" s="82">
        <v>5.7</v>
      </c>
      <c r="E640" s="80">
        <v>8</v>
      </c>
      <c r="F640" s="80">
        <v>14</v>
      </c>
      <c r="G640" s="80">
        <v>20</v>
      </c>
      <c r="H640" s="80">
        <v>16</v>
      </c>
      <c r="I640" s="81" t="s">
        <v>432</v>
      </c>
      <c r="J640" s="81" t="s">
        <v>580</v>
      </c>
      <c r="K640" s="80">
        <v>8</v>
      </c>
      <c r="L640" s="81" t="s">
        <v>639</v>
      </c>
      <c r="M640" s="81" t="s">
        <v>481</v>
      </c>
    </row>
    <row r="641" spans="1:13" hidden="1" x14ac:dyDescent="0.2">
      <c r="A641" s="80">
        <v>2014</v>
      </c>
      <c r="B641" s="81" t="s">
        <v>823</v>
      </c>
      <c r="C641" s="81" t="s">
        <v>832</v>
      </c>
      <c r="D641" s="82">
        <v>6.4</v>
      </c>
      <c r="E641" s="80">
        <v>8</v>
      </c>
      <c r="F641" s="80">
        <v>13</v>
      </c>
      <c r="G641" s="80">
        <v>19</v>
      </c>
      <c r="H641" s="80">
        <v>15</v>
      </c>
      <c r="I641" s="81" t="s">
        <v>432</v>
      </c>
      <c r="J641" s="81" t="s">
        <v>580</v>
      </c>
      <c r="K641" s="80">
        <v>8</v>
      </c>
      <c r="L641" s="81" t="s">
        <v>639</v>
      </c>
      <c r="M641" s="81" t="s">
        <v>481</v>
      </c>
    </row>
    <row r="642" spans="1:13" hidden="1" x14ac:dyDescent="0.2">
      <c r="A642" s="80">
        <v>2014</v>
      </c>
      <c r="B642" s="81" t="s">
        <v>823</v>
      </c>
      <c r="C642" s="81" t="s">
        <v>833</v>
      </c>
      <c r="D642" s="82">
        <v>2.4</v>
      </c>
      <c r="E642" s="80">
        <v>4</v>
      </c>
      <c r="F642" s="80">
        <v>21</v>
      </c>
      <c r="G642" s="80">
        <v>27</v>
      </c>
      <c r="H642" s="80">
        <v>23</v>
      </c>
      <c r="I642" s="81" t="s">
        <v>432</v>
      </c>
      <c r="J642" s="81" t="s">
        <v>580</v>
      </c>
      <c r="K642" s="80">
        <v>6</v>
      </c>
      <c r="L642" s="81" t="s">
        <v>639</v>
      </c>
      <c r="M642" s="81" t="s">
        <v>442</v>
      </c>
    </row>
    <row r="643" spans="1:13" hidden="1" x14ac:dyDescent="0.2">
      <c r="A643" s="80">
        <v>2014</v>
      </c>
      <c r="B643" s="81" t="s">
        <v>823</v>
      </c>
      <c r="C643" s="81" t="s">
        <v>833</v>
      </c>
      <c r="D643" s="82">
        <v>2.4</v>
      </c>
      <c r="E643" s="80">
        <v>4</v>
      </c>
      <c r="F643" s="80">
        <v>20</v>
      </c>
      <c r="G643" s="80">
        <v>23</v>
      </c>
      <c r="H643" s="80">
        <v>21</v>
      </c>
      <c r="I643" s="81" t="s">
        <v>432</v>
      </c>
      <c r="J643" s="81" t="s">
        <v>649</v>
      </c>
      <c r="K643" s="80">
        <v>1</v>
      </c>
      <c r="L643" s="81" t="s">
        <v>639</v>
      </c>
      <c r="M643" s="81" t="s">
        <v>442</v>
      </c>
    </row>
    <row r="644" spans="1:13" hidden="1" x14ac:dyDescent="0.2">
      <c r="A644" s="80">
        <v>2014</v>
      </c>
      <c r="B644" s="81" t="s">
        <v>823</v>
      </c>
      <c r="C644" s="81" t="s">
        <v>833</v>
      </c>
      <c r="D644" s="82">
        <v>2.4</v>
      </c>
      <c r="E644" s="80">
        <v>4</v>
      </c>
      <c r="F644" s="80">
        <v>23</v>
      </c>
      <c r="G644" s="80">
        <v>28</v>
      </c>
      <c r="H644" s="80">
        <v>25</v>
      </c>
      <c r="I644" s="81" t="s">
        <v>432</v>
      </c>
      <c r="J644" s="81" t="s">
        <v>437</v>
      </c>
      <c r="K644" s="80">
        <v>5</v>
      </c>
      <c r="L644" s="81" t="s">
        <v>639</v>
      </c>
      <c r="M644" s="81" t="s">
        <v>442</v>
      </c>
    </row>
    <row r="645" spans="1:13" hidden="1" x14ac:dyDescent="0.2">
      <c r="A645" s="80">
        <v>2014</v>
      </c>
      <c r="B645" s="81" t="s">
        <v>823</v>
      </c>
      <c r="C645" s="81" t="s">
        <v>834</v>
      </c>
      <c r="D645" s="82">
        <v>2</v>
      </c>
      <c r="E645" s="80">
        <v>4</v>
      </c>
      <c r="F645" s="80">
        <v>21</v>
      </c>
      <c r="G645" s="80">
        <v>28</v>
      </c>
      <c r="H645" s="80">
        <v>24</v>
      </c>
      <c r="I645" s="81" t="s">
        <v>432</v>
      </c>
      <c r="J645" s="81" t="s">
        <v>580</v>
      </c>
      <c r="K645" s="80">
        <v>6</v>
      </c>
      <c r="L645" s="81" t="s">
        <v>434</v>
      </c>
      <c r="M645" s="81" t="s">
        <v>439</v>
      </c>
    </row>
    <row r="646" spans="1:13" hidden="1" x14ac:dyDescent="0.2">
      <c r="A646" s="80">
        <v>2014</v>
      </c>
      <c r="B646" s="81" t="s">
        <v>823</v>
      </c>
      <c r="C646" s="81" t="s">
        <v>834</v>
      </c>
      <c r="D646" s="82">
        <v>2</v>
      </c>
      <c r="E646" s="80">
        <v>4</v>
      </c>
      <c r="F646" s="80">
        <v>22</v>
      </c>
      <c r="G646" s="80">
        <v>27</v>
      </c>
      <c r="H646" s="80">
        <v>24</v>
      </c>
      <c r="I646" s="81" t="s">
        <v>432</v>
      </c>
      <c r="J646" s="81" t="s">
        <v>649</v>
      </c>
      <c r="K646" s="80">
        <v>1</v>
      </c>
      <c r="L646" s="81" t="s">
        <v>434</v>
      </c>
      <c r="M646" s="81" t="s">
        <v>439</v>
      </c>
    </row>
    <row r="647" spans="1:13" hidden="1" x14ac:dyDescent="0.2">
      <c r="A647" s="80">
        <v>2014</v>
      </c>
      <c r="B647" s="81" t="s">
        <v>823</v>
      </c>
      <c r="C647" s="81" t="s">
        <v>834</v>
      </c>
      <c r="D647" s="82">
        <v>2</v>
      </c>
      <c r="E647" s="80">
        <v>4</v>
      </c>
      <c r="F647" s="80">
        <v>23</v>
      </c>
      <c r="G647" s="80">
        <v>30</v>
      </c>
      <c r="H647" s="80">
        <v>26</v>
      </c>
      <c r="I647" s="81" t="s">
        <v>432</v>
      </c>
      <c r="J647" s="81" t="s">
        <v>437</v>
      </c>
      <c r="K647" s="80">
        <v>5</v>
      </c>
      <c r="L647" s="81" t="s">
        <v>434</v>
      </c>
      <c r="M647" s="81" t="s">
        <v>439</v>
      </c>
    </row>
    <row r="648" spans="1:13" hidden="1" x14ac:dyDescent="0.2">
      <c r="A648" s="80">
        <v>2014</v>
      </c>
      <c r="B648" s="81" t="s">
        <v>823</v>
      </c>
      <c r="C648" s="81" t="s">
        <v>834</v>
      </c>
      <c r="D648" s="82">
        <v>2.4</v>
      </c>
      <c r="E648" s="80">
        <v>4</v>
      </c>
      <c r="F648" s="80">
        <v>21</v>
      </c>
      <c r="G648" s="80">
        <v>28</v>
      </c>
      <c r="H648" s="80">
        <v>24</v>
      </c>
      <c r="I648" s="81" t="s">
        <v>432</v>
      </c>
      <c r="J648" s="81" t="s">
        <v>580</v>
      </c>
      <c r="K648" s="80">
        <v>6</v>
      </c>
      <c r="L648" s="81" t="s">
        <v>434</v>
      </c>
      <c r="M648" s="81" t="s">
        <v>439</v>
      </c>
    </row>
    <row r="649" spans="1:13" hidden="1" x14ac:dyDescent="0.2">
      <c r="A649" s="80">
        <v>2014</v>
      </c>
      <c r="B649" s="81" t="s">
        <v>823</v>
      </c>
      <c r="C649" s="81" t="s">
        <v>834</v>
      </c>
      <c r="D649" s="82">
        <v>2.4</v>
      </c>
      <c r="E649" s="80">
        <v>4</v>
      </c>
      <c r="F649" s="80">
        <v>23</v>
      </c>
      <c r="G649" s="80">
        <v>28</v>
      </c>
      <c r="H649" s="80">
        <v>25</v>
      </c>
      <c r="I649" s="81" t="s">
        <v>432</v>
      </c>
      <c r="J649" s="81" t="s">
        <v>437</v>
      </c>
      <c r="K649" s="80">
        <v>5</v>
      </c>
      <c r="L649" s="81" t="s">
        <v>434</v>
      </c>
      <c r="M649" s="81" t="s">
        <v>439</v>
      </c>
    </row>
    <row r="650" spans="1:13" hidden="1" x14ac:dyDescent="0.2">
      <c r="A650" s="80">
        <v>2014</v>
      </c>
      <c r="B650" s="81" t="s">
        <v>823</v>
      </c>
      <c r="C650" s="81" t="s">
        <v>835</v>
      </c>
      <c r="D650" s="82">
        <v>3.6</v>
      </c>
      <c r="E650" s="80">
        <v>6</v>
      </c>
      <c r="F650" s="80">
        <v>17</v>
      </c>
      <c r="G650" s="80">
        <v>21</v>
      </c>
      <c r="H650" s="80">
        <v>18</v>
      </c>
      <c r="I650" s="81" t="s">
        <v>432</v>
      </c>
      <c r="J650" s="81" t="s">
        <v>580</v>
      </c>
      <c r="K650" s="80">
        <v>5</v>
      </c>
      <c r="L650" s="81" t="s">
        <v>639</v>
      </c>
      <c r="M650" s="81" t="s">
        <v>442</v>
      </c>
    </row>
    <row r="651" spans="1:13" hidden="1" x14ac:dyDescent="0.2">
      <c r="A651" s="80">
        <v>2014</v>
      </c>
      <c r="B651" s="81" t="s">
        <v>823</v>
      </c>
      <c r="C651" s="81" t="s">
        <v>835</v>
      </c>
      <c r="D651" s="82">
        <v>3.6</v>
      </c>
      <c r="E651" s="80">
        <v>6</v>
      </c>
      <c r="F651" s="80">
        <v>17</v>
      </c>
      <c r="G651" s="80">
        <v>21</v>
      </c>
      <c r="H651" s="80">
        <v>18</v>
      </c>
      <c r="I651" s="81" t="s">
        <v>432</v>
      </c>
      <c r="J651" s="81" t="s">
        <v>437</v>
      </c>
      <c r="K651" s="80">
        <v>6</v>
      </c>
      <c r="L651" s="81" t="s">
        <v>639</v>
      </c>
      <c r="M651" s="81" t="s">
        <v>442</v>
      </c>
    </row>
    <row r="652" spans="1:13" hidden="1" x14ac:dyDescent="0.2">
      <c r="A652" s="80">
        <v>2014</v>
      </c>
      <c r="B652" s="81" t="s">
        <v>823</v>
      </c>
      <c r="C652" s="81" t="s">
        <v>836</v>
      </c>
      <c r="D652" s="82">
        <v>3.6</v>
      </c>
      <c r="E652" s="80">
        <v>6</v>
      </c>
      <c r="F652" s="80">
        <v>16</v>
      </c>
      <c r="G652" s="80">
        <v>20</v>
      </c>
      <c r="H652" s="80">
        <v>18</v>
      </c>
      <c r="I652" s="81" t="s">
        <v>432</v>
      </c>
      <c r="J652" s="81" t="s">
        <v>580</v>
      </c>
      <c r="K652" s="80">
        <v>5</v>
      </c>
      <c r="L652" s="81" t="s">
        <v>639</v>
      </c>
      <c r="M652" s="81" t="s">
        <v>442</v>
      </c>
    </row>
    <row r="653" spans="1:13" hidden="1" x14ac:dyDescent="0.2">
      <c r="A653" s="80">
        <v>2014</v>
      </c>
      <c r="B653" s="81" t="s">
        <v>823</v>
      </c>
      <c r="C653" s="81" t="s">
        <v>836</v>
      </c>
      <c r="D653" s="82">
        <v>3.6</v>
      </c>
      <c r="E653" s="80">
        <v>6</v>
      </c>
      <c r="F653" s="80">
        <v>16</v>
      </c>
      <c r="G653" s="80">
        <v>21</v>
      </c>
      <c r="H653" s="80">
        <v>18</v>
      </c>
      <c r="I653" s="81" t="s">
        <v>432</v>
      </c>
      <c r="J653" s="81" t="s">
        <v>437</v>
      </c>
      <c r="K653" s="80">
        <v>6</v>
      </c>
      <c r="L653" s="81" t="s">
        <v>639</v>
      </c>
      <c r="M653" s="81" t="s">
        <v>442</v>
      </c>
    </row>
    <row r="654" spans="1:13" hidden="1" x14ac:dyDescent="0.2">
      <c r="A654" s="80">
        <v>2014</v>
      </c>
      <c r="B654" s="81" t="s">
        <v>837</v>
      </c>
      <c r="C654" s="81" t="s">
        <v>838</v>
      </c>
      <c r="D654" s="82">
        <v>3.3</v>
      </c>
      <c r="E654" s="80">
        <v>6</v>
      </c>
      <c r="F654" s="80">
        <v>19</v>
      </c>
      <c r="G654" s="80">
        <v>28</v>
      </c>
      <c r="H654" s="80">
        <v>22</v>
      </c>
      <c r="I654" s="81" t="s">
        <v>432</v>
      </c>
      <c r="J654" s="81" t="s">
        <v>580</v>
      </c>
      <c r="K654" s="80">
        <v>6</v>
      </c>
      <c r="L654" s="81" t="s">
        <v>434</v>
      </c>
      <c r="M654" s="81" t="s">
        <v>476</v>
      </c>
    </row>
    <row r="655" spans="1:13" hidden="1" x14ac:dyDescent="0.2">
      <c r="A655" s="80">
        <v>2014</v>
      </c>
      <c r="B655" s="81" t="s">
        <v>837</v>
      </c>
      <c r="C655" s="81" t="s">
        <v>839</v>
      </c>
      <c r="D655" s="82">
        <v>1.8</v>
      </c>
      <c r="E655" s="80">
        <v>4</v>
      </c>
      <c r="F655" s="80">
        <v>25</v>
      </c>
      <c r="G655" s="80">
        <v>36</v>
      </c>
      <c r="H655" s="80">
        <v>29</v>
      </c>
      <c r="I655" s="81" t="s">
        <v>432</v>
      </c>
      <c r="J655" s="81" t="s">
        <v>580</v>
      </c>
      <c r="K655" s="80">
        <v>6</v>
      </c>
      <c r="L655" s="81" t="s">
        <v>434</v>
      </c>
      <c r="M655" s="81" t="s">
        <v>446</v>
      </c>
    </row>
    <row r="656" spans="1:13" hidden="1" x14ac:dyDescent="0.2">
      <c r="A656" s="80">
        <v>2014</v>
      </c>
      <c r="B656" s="81" t="s">
        <v>837</v>
      </c>
      <c r="C656" s="81" t="s">
        <v>839</v>
      </c>
      <c r="D656" s="82">
        <v>1.8</v>
      </c>
      <c r="E656" s="80">
        <v>4</v>
      </c>
      <c r="F656" s="80">
        <v>25</v>
      </c>
      <c r="G656" s="80">
        <v>37</v>
      </c>
      <c r="H656" s="80">
        <v>29</v>
      </c>
      <c r="I656" s="81" t="s">
        <v>432</v>
      </c>
      <c r="J656" s="81" t="s">
        <v>437</v>
      </c>
      <c r="K656" s="80">
        <v>6</v>
      </c>
      <c r="L656" s="81" t="s">
        <v>434</v>
      </c>
      <c r="M656" s="81" t="s">
        <v>446</v>
      </c>
    </row>
    <row r="657" spans="1:13" hidden="1" x14ac:dyDescent="0.2">
      <c r="A657" s="80">
        <v>2014</v>
      </c>
      <c r="B657" s="81" t="s">
        <v>837</v>
      </c>
      <c r="C657" s="81" t="s">
        <v>839</v>
      </c>
      <c r="D657" s="82">
        <v>2</v>
      </c>
      <c r="E657" s="80">
        <v>4</v>
      </c>
      <c r="F657" s="80">
        <v>24</v>
      </c>
      <c r="G657" s="80">
        <v>36</v>
      </c>
      <c r="H657" s="80">
        <v>28</v>
      </c>
      <c r="I657" s="81" t="s">
        <v>432</v>
      </c>
      <c r="J657" s="81" t="s">
        <v>580</v>
      </c>
      <c r="K657" s="80">
        <v>6</v>
      </c>
      <c r="L657" s="81" t="s">
        <v>434</v>
      </c>
      <c r="M657" s="81" t="s">
        <v>446</v>
      </c>
    </row>
    <row r="658" spans="1:13" hidden="1" x14ac:dyDescent="0.2">
      <c r="A658" s="80">
        <v>2014</v>
      </c>
      <c r="B658" s="81" t="s">
        <v>837</v>
      </c>
      <c r="C658" s="81" t="s">
        <v>839</v>
      </c>
      <c r="D658" s="82">
        <v>2</v>
      </c>
      <c r="E658" s="80">
        <v>4</v>
      </c>
      <c r="F658" s="80">
        <v>24</v>
      </c>
      <c r="G658" s="80">
        <v>35</v>
      </c>
      <c r="H658" s="80">
        <v>28</v>
      </c>
      <c r="I658" s="81" t="s">
        <v>432</v>
      </c>
      <c r="J658" s="81" t="s">
        <v>437</v>
      </c>
      <c r="K658" s="80">
        <v>6</v>
      </c>
      <c r="L658" s="81" t="s">
        <v>434</v>
      </c>
      <c r="M658" s="81" t="s">
        <v>446</v>
      </c>
    </row>
    <row r="659" spans="1:13" hidden="1" x14ac:dyDescent="0.2">
      <c r="A659" s="80">
        <v>2014</v>
      </c>
      <c r="B659" s="81" t="s">
        <v>837</v>
      </c>
      <c r="C659" s="81" t="s">
        <v>840</v>
      </c>
      <c r="D659" s="82">
        <v>1.6</v>
      </c>
      <c r="E659" s="80">
        <v>4</v>
      </c>
      <c r="F659" s="80">
        <v>21</v>
      </c>
      <c r="G659" s="80">
        <v>29</v>
      </c>
      <c r="H659" s="80">
        <v>24</v>
      </c>
      <c r="I659" s="81" t="s">
        <v>465</v>
      </c>
      <c r="J659" s="81" t="s">
        <v>580</v>
      </c>
      <c r="K659" s="80">
        <v>6</v>
      </c>
      <c r="L659" s="81" t="s">
        <v>434</v>
      </c>
      <c r="M659" s="81" t="s">
        <v>476</v>
      </c>
    </row>
    <row r="660" spans="1:13" hidden="1" x14ac:dyDescent="0.2">
      <c r="A660" s="80">
        <v>2014</v>
      </c>
      <c r="B660" s="81" t="s">
        <v>837</v>
      </c>
      <c r="C660" s="81" t="s">
        <v>840</v>
      </c>
      <c r="D660" s="82">
        <v>1.6</v>
      </c>
      <c r="E660" s="80">
        <v>4</v>
      </c>
      <c r="F660" s="80">
        <v>21</v>
      </c>
      <c r="G660" s="80">
        <v>29</v>
      </c>
      <c r="H660" s="80">
        <v>24</v>
      </c>
      <c r="I660" s="81" t="s">
        <v>465</v>
      </c>
      <c r="J660" s="81" t="s">
        <v>437</v>
      </c>
      <c r="K660" s="80">
        <v>6</v>
      </c>
      <c r="L660" s="81" t="s">
        <v>434</v>
      </c>
      <c r="M660" s="81" t="s">
        <v>476</v>
      </c>
    </row>
    <row r="661" spans="1:13" hidden="1" x14ac:dyDescent="0.2">
      <c r="A661" s="80">
        <v>2014</v>
      </c>
      <c r="B661" s="81" t="s">
        <v>837</v>
      </c>
      <c r="C661" s="81" t="s">
        <v>840</v>
      </c>
      <c r="D661" s="82">
        <v>2</v>
      </c>
      <c r="E661" s="80">
        <v>4</v>
      </c>
      <c r="F661" s="80">
        <v>24</v>
      </c>
      <c r="G661" s="80">
        <v>34</v>
      </c>
      <c r="H661" s="80">
        <v>28</v>
      </c>
      <c r="I661" s="81" t="s">
        <v>432</v>
      </c>
      <c r="J661" s="81" t="s">
        <v>580</v>
      </c>
      <c r="K661" s="80">
        <v>6</v>
      </c>
      <c r="L661" s="81" t="s">
        <v>434</v>
      </c>
      <c r="M661" s="81" t="s">
        <v>476</v>
      </c>
    </row>
    <row r="662" spans="1:13" hidden="1" x14ac:dyDescent="0.2">
      <c r="A662" s="80">
        <v>2014</v>
      </c>
      <c r="B662" s="81" t="s">
        <v>837</v>
      </c>
      <c r="C662" s="81" t="s">
        <v>840</v>
      </c>
      <c r="D662" s="82">
        <v>2</v>
      </c>
      <c r="E662" s="80">
        <v>4</v>
      </c>
      <c r="F662" s="80">
        <v>24</v>
      </c>
      <c r="G662" s="80">
        <v>34</v>
      </c>
      <c r="H662" s="80">
        <v>28</v>
      </c>
      <c r="I662" s="81" t="s">
        <v>432</v>
      </c>
      <c r="J662" s="81" t="s">
        <v>437</v>
      </c>
      <c r="K662" s="80">
        <v>6</v>
      </c>
      <c r="L662" s="81" t="s">
        <v>434</v>
      </c>
      <c r="M662" s="81" t="s">
        <v>476</v>
      </c>
    </row>
    <row r="663" spans="1:13" hidden="1" x14ac:dyDescent="0.2">
      <c r="A663" s="80">
        <v>2014</v>
      </c>
      <c r="B663" s="81" t="s">
        <v>837</v>
      </c>
      <c r="C663" s="81" t="s">
        <v>841</v>
      </c>
      <c r="D663" s="82">
        <v>1.8</v>
      </c>
      <c r="E663" s="80">
        <v>4</v>
      </c>
      <c r="F663" s="80">
        <v>26</v>
      </c>
      <c r="G663" s="80">
        <v>35</v>
      </c>
      <c r="H663" s="80">
        <v>29</v>
      </c>
      <c r="I663" s="81" t="s">
        <v>432</v>
      </c>
      <c r="J663" s="81" t="s">
        <v>580</v>
      </c>
      <c r="K663" s="80">
        <v>6</v>
      </c>
      <c r="L663" s="81" t="s">
        <v>434</v>
      </c>
      <c r="M663" s="81" t="s">
        <v>446</v>
      </c>
    </row>
    <row r="664" spans="1:13" hidden="1" x14ac:dyDescent="0.2">
      <c r="A664" s="80">
        <v>2014</v>
      </c>
      <c r="B664" s="81" t="s">
        <v>837</v>
      </c>
      <c r="C664" s="81" t="s">
        <v>842</v>
      </c>
      <c r="D664" s="82">
        <v>1.6</v>
      </c>
      <c r="E664" s="80">
        <v>4</v>
      </c>
      <c r="F664" s="80">
        <v>22</v>
      </c>
      <c r="G664" s="80">
        <v>30</v>
      </c>
      <c r="H664" s="80">
        <v>25</v>
      </c>
      <c r="I664" s="81" t="s">
        <v>465</v>
      </c>
      <c r="J664" s="81" t="s">
        <v>580</v>
      </c>
      <c r="K664" s="80">
        <v>6</v>
      </c>
      <c r="L664" s="81" t="s">
        <v>434</v>
      </c>
      <c r="M664" s="81" t="s">
        <v>435</v>
      </c>
    </row>
    <row r="665" spans="1:13" hidden="1" x14ac:dyDescent="0.2">
      <c r="A665" s="80">
        <v>2014</v>
      </c>
      <c r="B665" s="81" t="s">
        <v>837</v>
      </c>
      <c r="C665" s="81" t="s">
        <v>842</v>
      </c>
      <c r="D665" s="82">
        <v>1.6</v>
      </c>
      <c r="E665" s="80">
        <v>4</v>
      </c>
      <c r="F665" s="80">
        <v>22</v>
      </c>
      <c r="G665" s="80">
        <v>29</v>
      </c>
      <c r="H665" s="80">
        <v>25</v>
      </c>
      <c r="I665" s="81" t="s">
        <v>465</v>
      </c>
      <c r="J665" s="81" t="s">
        <v>437</v>
      </c>
      <c r="K665" s="80">
        <v>6</v>
      </c>
      <c r="L665" s="81" t="s">
        <v>434</v>
      </c>
      <c r="M665" s="81" t="s">
        <v>435</v>
      </c>
    </row>
    <row r="666" spans="1:13" hidden="1" x14ac:dyDescent="0.2">
      <c r="A666" s="80">
        <v>2014</v>
      </c>
      <c r="B666" s="81" t="s">
        <v>837</v>
      </c>
      <c r="C666" s="81" t="s">
        <v>842</v>
      </c>
      <c r="D666" s="82">
        <v>2</v>
      </c>
      <c r="E666" s="80">
        <v>4</v>
      </c>
      <c r="F666" s="80">
        <v>25</v>
      </c>
      <c r="G666" s="80">
        <v>34</v>
      </c>
      <c r="H666" s="80">
        <v>28</v>
      </c>
      <c r="I666" s="81" t="s">
        <v>432</v>
      </c>
      <c r="J666" s="81" t="s">
        <v>580</v>
      </c>
      <c r="K666" s="80">
        <v>6</v>
      </c>
      <c r="L666" s="81" t="s">
        <v>434</v>
      </c>
      <c r="M666" s="81" t="s">
        <v>435</v>
      </c>
    </row>
    <row r="667" spans="1:13" hidden="1" x14ac:dyDescent="0.2">
      <c r="A667" s="80">
        <v>2014</v>
      </c>
      <c r="B667" s="81" t="s">
        <v>837</v>
      </c>
      <c r="C667" s="81" t="s">
        <v>842</v>
      </c>
      <c r="D667" s="82">
        <v>2</v>
      </c>
      <c r="E667" s="80">
        <v>4</v>
      </c>
      <c r="F667" s="80">
        <v>24</v>
      </c>
      <c r="G667" s="80">
        <v>33</v>
      </c>
      <c r="H667" s="80">
        <v>27</v>
      </c>
      <c r="I667" s="81" t="s">
        <v>432</v>
      </c>
      <c r="J667" s="81" t="s">
        <v>437</v>
      </c>
      <c r="K667" s="80">
        <v>6</v>
      </c>
      <c r="L667" s="81" t="s">
        <v>434</v>
      </c>
      <c r="M667" s="81" t="s">
        <v>435</v>
      </c>
    </row>
    <row r="668" spans="1:13" hidden="1" x14ac:dyDescent="0.2">
      <c r="A668" s="80">
        <v>2014</v>
      </c>
      <c r="B668" s="81" t="s">
        <v>837</v>
      </c>
      <c r="C668" s="81" t="s">
        <v>843</v>
      </c>
      <c r="D668" s="82">
        <v>2</v>
      </c>
      <c r="E668" s="80">
        <v>4</v>
      </c>
      <c r="F668" s="80">
        <v>20</v>
      </c>
      <c r="G668" s="80">
        <v>31</v>
      </c>
      <c r="H668" s="80">
        <v>24</v>
      </c>
      <c r="I668" s="81" t="s">
        <v>465</v>
      </c>
      <c r="J668" s="81" t="s">
        <v>580</v>
      </c>
      <c r="K668" s="80">
        <v>6</v>
      </c>
      <c r="L668" s="81" t="s">
        <v>434</v>
      </c>
      <c r="M668" s="81" t="s">
        <v>446</v>
      </c>
    </row>
    <row r="669" spans="1:13" hidden="1" x14ac:dyDescent="0.2">
      <c r="A669" s="80">
        <v>2014</v>
      </c>
      <c r="B669" s="81" t="s">
        <v>837</v>
      </c>
      <c r="C669" s="81" t="s">
        <v>843</v>
      </c>
      <c r="D669" s="82">
        <v>2.4</v>
      </c>
      <c r="E669" s="80">
        <v>4</v>
      </c>
      <c r="F669" s="80">
        <v>23</v>
      </c>
      <c r="G669" s="80">
        <v>34</v>
      </c>
      <c r="H669" s="80">
        <v>27</v>
      </c>
      <c r="I669" s="81" t="s">
        <v>432</v>
      </c>
      <c r="J669" s="81" t="s">
        <v>580</v>
      </c>
      <c r="K669" s="80">
        <v>6</v>
      </c>
      <c r="L669" s="81" t="s">
        <v>434</v>
      </c>
      <c r="M669" s="81" t="s">
        <v>446</v>
      </c>
    </row>
    <row r="670" spans="1:13" hidden="1" x14ac:dyDescent="0.2">
      <c r="A670" s="80">
        <v>2014</v>
      </c>
      <c r="B670" s="81" t="s">
        <v>837</v>
      </c>
      <c r="C670" s="81" t="s">
        <v>844</v>
      </c>
      <c r="D670" s="82">
        <v>2.4</v>
      </c>
      <c r="E670" s="80">
        <v>4</v>
      </c>
      <c r="F670" s="80">
        <v>36</v>
      </c>
      <c r="G670" s="80">
        <v>40</v>
      </c>
      <c r="H670" s="80">
        <v>38</v>
      </c>
      <c r="I670" s="81" t="s">
        <v>432</v>
      </c>
      <c r="J670" s="81" t="s">
        <v>459</v>
      </c>
      <c r="K670" s="80">
        <v>6</v>
      </c>
      <c r="L670" s="81" t="s">
        <v>434</v>
      </c>
      <c r="M670" s="81" t="s">
        <v>446</v>
      </c>
    </row>
    <row r="671" spans="1:13" hidden="1" x14ac:dyDescent="0.2">
      <c r="A671" s="80">
        <v>2014</v>
      </c>
      <c r="B671" s="81" t="s">
        <v>837</v>
      </c>
      <c r="C671" s="81" t="s">
        <v>845</v>
      </c>
      <c r="D671" s="82">
        <v>2.4</v>
      </c>
      <c r="E671" s="80">
        <v>4</v>
      </c>
      <c r="F671" s="80">
        <v>35</v>
      </c>
      <c r="G671" s="80">
        <v>39</v>
      </c>
      <c r="H671" s="80">
        <v>37</v>
      </c>
      <c r="I671" s="81" t="s">
        <v>432</v>
      </c>
      <c r="J671" s="81" t="s">
        <v>459</v>
      </c>
      <c r="K671" s="80">
        <v>6</v>
      </c>
      <c r="L671" s="81" t="s">
        <v>434</v>
      </c>
      <c r="M671" s="81" t="s">
        <v>446</v>
      </c>
    </row>
    <row r="672" spans="1:13" hidden="1" x14ac:dyDescent="0.2">
      <c r="A672" s="80">
        <v>2014</v>
      </c>
      <c r="B672" s="81" t="s">
        <v>837</v>
      </c>
      <c r="C672" s="81" t="s">
        <v>846</v>
      </c>
      <c r="D672" s="82">
        <v>1.6</v>
      </c>
      <c r="E672" s="80">
        <v>4</v>
      </c>
      <c r="F672" s="80">
        <v>27</v>
      </c>
      <c r="G672" s="80">
        <v>37</v>
      </c>
      <c r="H672" s="80">
        <v>31</v>
      </c>
      <c r="I672" s="81" t="s">
        <v>432</v>
      </c>
      <c r="J672" s="81" t="s">
        <v>580</v>
      </c>
      <c r="K672" s="80">
        <v>6</v>
      </c>
      <c r="L672" s="81" t="s">
        <v>434</v>
      </c>
      <c r="M672" s="81" t="s">
        <v>435</v>
      </c>
    </row>
    <row r="673" spans="1:13" hidden="1" x14ac:dyDescent="0.2">
      <c r="A673" s="80">
        <v>2014</v>
      </c>
      <c r="B673" s="81" t="s">
        <v>837</v>
      </c>
      <c r="C673" s="81" t="s">
        <v>846</v>
      </c>
      <c r="D673" s="82">
        <v>1.6</v>
      </c>
      <c r="E673" s="80">
        <v>4</v>
      </c>
      <c r="F673" s="80">
        <v>27</v>
      </c>
      <c r="G673" s="80">
        <v>37</v>
      </c>
      <c r="H673" s="80">
        <v>31</v>
      </c>
      <c r="I673" s="81" t="s">
        <v>432</v>
      </c>
      <c r="J673" s="81" t="s">
        <v>437</v>
      </c>
      <c r="K673" s="80">
        <v>6</v>
      </c>
      <c r="L673" s="81" t="s">
        <v>434</v>
      </c>
      <c r="M673" s="81" t="s">
        <v>435</v>
      </c>
    </row>
    <row r="674" spans="1:13" hidden="1" x14ac:dyDescent="0.2">
      <c r="A674" s="80">
        <v>2014</v>
      </c>
      <c r="B674" s="81" t="s">
        <v>837</v>
      </c>
      <c r="C674" s="81" t="s">
        <v>847</v>
      </c>
      <c r="D674" s="82">
        <v>1.6</v>
      </c>
      <c r="E674" s="80">
        <v>4</v>
      </c>
      <c r="F674" s="80">
        <v>28</v>
      </c>
      <c r="G674" s="80">
        <v>37</v>
      </c>
      <c r="H674" s="80">
        <v>31</v>
      </c>
      <c r="I674" s="81" t="s">
        <v>432</v>
      </c>
      <c r="J674" s="81" t="s">
        <v>580</v>
      </c>
      <c r="K674" s="80">
        <v>6</v>
      </c>
      <c r="L674" s="81" t="s">
        <v>434</v>
      </c>
      <c r="M674" s="81" t="s">
        <v>435</v>
      </c>
    </row>
    <row r="675" spans="1:13" hidden="1" x14ac:dyDescent="0.2">
      <c r="A675" s="80">
        <v>2014</v>
      </c>
      <c r="B675" s="81" t="s">
        <v>837</v>
      </c>
      <c r="C675" s="81" t="s">
        <v>848</v>
      </c>
      <c r="D675" s="82">
        <v>3.5</v>
      </c>
      <c r="E675" s="80">
        <v>6</v>
      </c>
      <c r="F675" s="80">
        <v>17</v>
      </c>
      <c r="G675" s="80">
        <v>24</v>
      </c>
      <c r="H675" s="80">
        <v>20</v>
      </c>
      <c r="I675" s="81" t="s">
        <v>432</v>
      </c>
      <c r="J675" s="81" t="s">
        <v>580</v>
      </c>
      <c r="K675" s="80">
        <v>6</v>
      </c>
      <c r="L675" s="81" t="s">
        <v>434</v>
      </c>
      <c r="M675" s="81" t="s">
        <v>659</v>
      </c>
    </row>
    <row r="676" spans="1:13" hidden="1" x14ac:dyDescent="0.2">
      <c r="A676" s="80">
        <v>2014</v>
      </c>
      <c r="B676" s="81" t="s">
        <v>837</v>
      </c>
      <c r="C676" s="81" t="s">
        <v>849</v>
      </c>
      <c r="D676" s="82">
        <v>2.4</v>
      </c>
      <c r="E676" s="80">
        <v>4</v>
      </c>
      <c r="F676" s="80">
        <v>20</v>
      </c>
      <c r="G676" s="80">
        <v>26</v>
      </c>
      <c r="H676" s="80">
        <v>22</v>
      </c>
      <c r="I676" s="81" t="s">
        <v>432</v>
      </c>
      <c r="J676" s="81" t="s">
        <v>580</v>
      </c>
      <c r="K676" s="80">
        <v>6</v>
      </c>
      <c r="L676" s="81" t="s">
        <v>434</v>
      </c>
      <c r="M676" s="81" t="s">
        <v>439</v>
      </c>
    </row>
    <row r="677" spans="1:13" hidden="1" x14ac:dyDescent="0.2">
      <c r="A677" s="80">
        <v>2014</v>
      </c>
      <c r="B677" s="81" t="s">
        <v>837</v>
      </c>
      <c r="C677" s="81" t="s">
        <v>849</v>
      </c>
      <c r="D677" s="82">
        <v>2.4</v>
      </c>
      <c r="E677" s="80">
        <v>4</v>
      </c>
      <c r="F677" s="80">
        <v>19</v>
      </c>
      <c r="G677" s="80">
        <v>27</v>
      </c>
      <c r="H677" s="80">
        <v>21</v>
      </c>
      <c r="I677" s="81" t="s">
        <v>432</v>
      </c>
      <c r="J677" s="81" t="s">
        <v>437</v>
      </c>
      <c r="K677" s="80">
        <v>6</v>
      </c>
      <c r="L677" s="81" t="s">
        <v>434</v>
      </c>
      <c r="M677" s="81" t="s">
        <v>439</v>
      </c>
    </row>
    <row r="678" spans="1:13" hidden="1" x14ac:dyDescent="0.2">
      <c r="A678" s="80">
        <v>2014</v>
      </c>
      <c r="B678" s="81" t="s">
        <v>837</v>
      </c>
      <c r="C678" s="81" t="s">
        <v>849</v>
      </c>
      <c r="D678" s="82">
        <v>3.3</v>
      </c>
      <c r="E678" s="80">
        <v>6</v>
      </c>
      <c r="F678" s="80">
        <v>18</v>
      </c>
      <c r="G678" s="80">
        <v>25</v>
      </c>
      <c r="H678" s="80">
        <v>21</v>
      </c>
      <c r="I678" s="81" t="s">
        <v>432</v>
      </c>
      <c r="J678" s="81" t="s">
        <v>580</v>
      </c>
      <c r="K678" s="80">
        <v>6</v>
      </c>
      <c r="L678" s="81" t="s">
        <v>434</v>
      </c>
      <c r="M678" s="81" t="s">
        <v>439</v>
      </c>
    </row>
    <row r="679" spans="1:13" hidden="1" x14ac:dyDescent="0.2">
      <c r="A679" s="80">
        <v>2014</v>
      </c>
      <c r="B679" s="81" t="s">
        <v>837</v>
      </c>
      <c r="C679" s="81" t="s">
        <v>850</v>
      </c>
      <c r="D679" s="82">
        <v>2.4</v>
      </c>
      <c r="E679" s="80">
        <v>4</v>
      </c>
      <c r="F679" s="80">
        <v>19</v>
      </c>
      <c r="G679" s="80">
        <v>24</v>
      </c>
      <c r="H679" s="80">
        <v>21</v>
      </c>
      <c r="I679" s="81" t="s">
        <v>432</v>
      </c>
      <c r="J679" s="81" t="s">
        <v>580</v>
      </c>
      <c r="K679" s="80">
        <v>6</v>
      </c>
      <c r="L679" s="81" t="s">
        <v>639</v>
      </c>
      <c r="M679" s="81" t="s">
        <v>442</v>
      </c>
    </row>
    <row r="680" spans="1:13" hidden="1" x14ac:dyDescent="0.2">
      <c r="A680" s="80">
        <v>2014</v>
      </c>
      <c r="B680" s="81" t="s">
        <v>837</v>
      </c>
      <c r="C680" s="81" t="s">
        <v>850</v>
      </c>
      <c r="D680" s="82">
        <v>3.3</v>
      </c>
      <c r="E680" s="80">
        <v>6</v>
      </c>
      <c r="F680" s="80">
        <v>18</v>
      </c>
      <c r="G680" s="80">
        <v>24</v>
      </c>
      <c r="H680" s="80">
        <v>20</v>
      </c>
      <c r="I680" s="81" t="s">
        <v>432</v>
      </c>
      <c r="J680" s="81" t="s">
        <v>580</v>
      </c>
      <c r="K680" s="80">
        <v>6</v>
      </c>
      <c r="L680" s="81" t="s">
        <v>639</v>
      </c>
      <c r="M680" s="81" t="s">
        <v>442</v>
      </c>
    </row>
    <row r="681" spans="1:13" hidden="1" x14ac:dyDescent="0.2">
      <c r="A681" s="80">
        <v>2014</v>
      </c>
      <c r="B681" s="81" t="s">
        <v>837</v>
      </c>
      <c r="C681" s="81" t="s">
        <v>851</v>
      </c>
      <c r="D681" s="82">
        <v>1.6</v>
      </c>
      <c r="E681" s="80">
        <v>4</v>
      </c>
      <c r="F681" s="80">
        <v>24</v>
      </c>
      <c r="G681" s="80">
        <v>30</v>
      </c>
      <c r="H681" s="80">
        <v>26</v>
      </c>
      <c r="I681" s="81" t="s">
        <v>432</v>
      </c>
      <c r="J681" s="81" t="s">
        <v>580</v>
      </c>
      <c r="K681" s="80">
        <v>6</v>
      </c>
      <c r="L681" s="81" t="s">
        <v>434</v>
      </c>
      <c r="M681" s="81" t="s">
        <v>451</v>
      </c>
    </row>
    <row r="682" spans="1:13" hidden="1" x14ac:dyDescent="0.2">
      <c r="A682" s="80">
        <v>2014</v>
      </c>
      <c r="B682" s="81" t="s">
        <v>837</v>
      </c>
      <c r="C682" s="81" t="s">
        <v>851</v>
      </c>
      <c r="D682" s="82">
        <v>1.6</v>
      </c>
      <c r="E682" s="80">
        <v>4</v>
      </c>
      <c r="F682" s="80">
        <v>24</v>
      </c>
      <c r="G682" s="80">
        <v>30</v>
      </c>
      <c r="H682" s="80">
        <v>26</v>
      </c>
      <c r="I682" s="81" t="s">
        <v>432</v>
      </c>
      <c r="J682" s="81" t="s">
        <v>437</v>
      </c>
      <c r="K682" s="80">
        <v>6</v>
      </c>
      <c r="L682" s="81" t="s">
        <v>434</v>
      </c>
      <c r="M682" s="81" t="s">
        <v>451</v>
      </c>
    </row>
    <row r="683" spans="1:13" hidden="1" x14ac:dyDescent="0.2">
      <c r="A683" s="80">
        <v>2014</v>
      </c>
      <c r="B683" s="81" t="s">
        <v>837</v>
      </c>
      <c r="C683" s="81" t="s">
        <v>851</v>
      </c>
      <c r="D683" s="82">
        <v>2</v>
      </c>
      <c r="E683" s="80">
        <v>4</v>
      </c>
      <c r="F683" s="80">
        <v>23</v>
      </c>
      <c r="G683" s="80">
        <v>31</v>
      </c>
      <c r="H683" s="80">
        <v>26</v>
      </c>
      <c r="I683" s="81" t="s">
        <v>432</v>
      </c>
      <c r="J683" s="81" t="s">
        <v>580</v>
      </c>
      <c r="K683" s="80">
        <v>6</v>
      </c>
      <c r="L683" s="81" t="s">
        <v>434</v>
      </c>
      <c r="M683" s="81" t="s">
        <v>451</v>
      </c>
    </row>
    <row r="684" spans="1:13" hidden="1" x14ac:dyDescent="0.2">
      <c r="A684" s="80">
        <v>2014</v>
      </c>
      <c r="B684" s="81" t="s">
        <v>837</v>
      </c>
      <c r="C684" s="81" t="s">
        <v>852</v>
      </c>
      <c r="D684" s="82">
        <v>2</v>
      </c>
      <c r="E684" s="80">
        <v>4</v>
      </c>
      <c r="F684" s="80">
        <v>24</v>
      </c>
      <c r="G684" s="80">
        <v>31</v>
      </c>
      <c r="H684" s="80">
        <v>27</v>
      </c>
      <c r="I684" s="81" t="s">
        <v>432</v>
      </c>
      <c r="J684" s="81" t="s">
        <v>580</v>
      </c>
      <c r="K684" s="80">
        <v>6</v>
      </c>
      <c r="L684" s="81" t="s">
        <v>434</v>
      </c>
      <c r="M684" s="81" t="s">
        <v>451</v>
      </c>
    </row>
    <row r="685" spans="1:13" hidden="1" x14ac:dyDescent="0.2">
      <c r="A685" s="80">
        <v>2014</v>
      </c>
      <c r="B685" s="81" t="s">
        <v>837</v>
      </c>
      <c r="C685" s="81" t="s">
        <v>853</v>
      </c>
      <c r="D685" s="82">
        <v>2</v>
      </c>
      <c r="E685" s="80">
        <v>4</v>
      </c>
      <c r="F685" s="80">
        <v>20</v>
      </c>
      <c r="G685" s="80">
        <v>26</v>
      </c>
      <c r="H685" s="80">
        <v>23</v>
      </c>
      <c r="I685" s="81" t="s">
        <v>465</v>
      </c>
      <c r="J685" s="81" t="s">
        <v>580</v>
      </c>
      <c r="K685" s="80">
        <v>6</v>
      </c>
      <c r="L685" s="81" t="s">
        <v>434</v>
      </c>
      <c r="M685" s="81" t="s">
        <v>439</v>
      </c>
    </row>
    <row r="686" spans="1:13" hidden="1" x14ac:dyDescent="0.2">
      <c r="A686" s="80">
        <v>2014</v>
      </c>
      <c r="B686" s="81" t="s">
        <v>837</v>
      </c>
      <c r="C686" s="81" t="s">
        <v>853</v>
      </c>
      <c r="D686" s="82">
        <v>2.4</v>
      </c>
      <c r="E686" s="80">
        <v>4</v>
      </c>
      <c r="F686" s="80">
        <v>21</v>
      </c>
      <c r="G686" s="80">
        <v>28</v>
      </c>
      <c r="H686" s="80">
        <v>24</v>
      </c>
      <c r="I686" s="81" t="s">
        <v>432</v>
      </c>
      <c r="J686" s="81" t="s">
        <v>580</v>
      </c>
      <c r="K686" s="80">
        <v>6</v>
      </c>
      <c r="L686" s="81" t="s">
        <v>434</v>
      </c>
      <c r="M686" s="81" t="s">
        <v>439</v>
      </c>
    </row>
    <row r="687" spans="1:13" hidden="1" x14ac:dyDescent="0.2">
      <c r="A687" s="80">
        <v>2014</v>
      </c>
      <c r="B687" s="81" t="s">
        <v>837</v>
      </c>
      <c r="C687" s="81" t="s">
        <v>854</v>
      </c>
      <c r="D687" s="82">
        <v>2</v>
      </c>
      <c r="E687" s="80">
        <v>4</v>
      </c>
      <c r="F687" s="80">
        <v>19</v>
      </c>
      <c r="G687" s="80">
        <v>24</v>
      </c>
      <c r="H687" s="80">
        <v>21</v>
      </c>
      <c r="I687" s="81" t="s">
        <v>465</v>
      </c>
      <c r="J687" s="81" t="s">
        <v>580</v>
      </c>
      <c r="K687" s="80">
        <v>6</v>
      </c>
      <c r="L687" s="81" t="s">
        <v>639</v>
      </c>
      <c r="M687" s="81" t="s">
        <v>442</v>
      </c>
    </row>
    <row r="688" spans="1:13" hidden="1" x14ac:dyDescent="0.2">
      <c r="A688" s="80">
        <v>2014</v>
      </c>
      <c r="B688" s="81" t="s">
        <v>837</v>
      </c>
      <c r="C688" s="81" t="s">
        <v>854</v>
      </c>
      <c r="D688" s="82">
        <v>2.4</v>
      </c>
      <c r="E688" s="80">
        <v>4</v>
      </c>
      <c r="F688" s="80">
        <v>19</v>
      </c>
      <c r="G688" s="80">
        <v>26</v>
      </c>
      <c r="H688" s="80">
        <v>22</v>
      </c>
      <c r="I688" s="81" t="s">
        <v>432</v>
      </c>
      <c r="J688" s="81" t="s">
        <v>580</v>
      </c>
      <c r="K688" s="80">
        <v>6</v>
      </c>
      <c r="L688" s="81" t="s">
        <v>639</v>
      </c>
      <c r="M688" s="81" t="s">
        <v>442</v>
      </c>
    </row>
    <row r="689" spans="1:13" hidden="1" x14ac:dyDescent="0.2">
      <c r="A689" s="80">
        <v>2014</v>
      </c>
      <c r="B689" s="81" t="s">
        <v>855</v>
      </c>
      <c r="C689" s="81" t="s">
        <v>856</v>
      </c>
      <c r="D689" s="82">
        <v>6.5</v>
      </c>
      <c r="E689" s="80">
        <v>12</v>
      </c>
      <c r="F689" s="80">
        <v>11</v>
      </c>
      <c r="G689" s="80">
        <v>18</v>
      </c>
      <c r="H689" s="80">
        <v>13</v>
      </c>
      <c r="I689" s="81" t="s">
        <v>432</v>
      </c>
      <c r="J689" s="81" t="s">
        <v>483</v>
      </c>
      <c r="K689" s="80">
        <v>7</v>
      </c>
      <c r="L689" s="81" t="s">
        <v>441</v>
      </c>
      <c r="M689" s="81" t="s">
        <v>460</v>
      </c>
    </row>
    <row r="690" spans="1:13" hidden="1" x14ac:dyDescent="0.2">
      <c r="A690" s="80">
        <v>2014</v>
      </c>
      <c r="B690" s="81" t="s">
        <v>855</v>
      </c>
      <c r="C690" s="81" t="s">
        <v>857</v>
      </c>
      <c r="D690" s="82">
        <v>6.5</v>
      </c>
      <c r="E690" s="80">
        <v>12</v>
      </c>
      <c r="F690" s="80">
        <v>10</v>
      </c>
      <c r="G690" s="80">
        <v>16</v>
      </c>
      <c r="H690" s="80">
        <v>12</v>
      </c>
      <c r="I690" s="81" t="s">
        <v>432</v>
      </c>
      <c r="J690" s="81" t="s">
        <v>483</v>
      </c>
      <c r="K690" s="80">
        <v>7</v>
      </c>
      <c r="L690" s="81" t="s">
        <v>441</v>
      </c>
      <c r="M690" s="81" t="s">
        <v>460</v>
      </c>
    </row>
    <row r="691" spans="1:13" hidden="1" x14ac:dyDescent="0.2">
      <c r="A691" s="80">
        <v>2014</v>
      </c>
      <c r="B691" s="81" t="s">
        <v>855</v>
      </c>
      <c r="C691" s="81" t="s">
        <v>858</v>
      </c>
      <c r="D691" s="82">
        <v>6.5</v>
      </c>
      <c r="E691" s="80">
        <v>12</v>
      </c>
      <c r="F691" s="80">
        <v>11</v>
      </c>
      <c r="G691" s="80">
        <v>17</v>
      </c>
      <c r="H691" s="80">
        <v>13</v>
      </c>
      <c r="I691" s="81" t="s">
        <v>432</v>
      </c>
      <c r="J691" s="81" t="s">
        <v>483</v>
      </c>
      <c r="K691" s="80">
        <v>7</v>
      </c>
      <c r="L691" s="81" t="s">
        <v>441</v>
      </c>
      <c r="M691" s="81" t="s">
        <v>460</v>
      </c>
    </row>
    <row r="692" spans="1:13" hidden="1" x14ac:dyDescent="0.2">
      <c r="A692" s="80">
        <v>2014</v>
      </c>
      <c r="B692" s="81" t="s">
        <v>855</v>
      </c>
      <c r="C692" s="81" t="s">
        <v>859</v>
      </c>
      <c r="D692" s="82">
        <v>5.2</v>
      </c>
      <c r="E692" s="80">
        <v>10</v>
      </c>
      <c r="F692" s="80">
        <v>13</v>
      </c>
      <c r="G692" s="80">
        <v>20</v>
      </c>
      <c r="H692" s="80">
        <v>16</v>
      </c>
      <c r="I692" s="81" t="s">
        <v>432</v>
      </c>
      <c r="J692" s="81" t="s">
        <v>483</v>
      </c>
      <c r="K692" s="80">
        <v>6</v>
      </c>
      <c r="L692" s="81" t="s">
        <v>441</v>
      </c>
      <c r="M692" s="81" t="s">
        <v>460</v>
      </c>
    </row>
    <row r="693" spans="1:13" hidden="1" x14ac:dyDescent="0.2">
      <c r="A693" s="80">
        <v>2014</v>
      </c>
      <c r="B693" s="81" t="s">
        <v>855</v>
      </c>
      <c r="C693" s="81" t="s">
        <v>859</v>
      </c>
      <c r="D693" s="82">
        <v>5.2</v>
      </c>
      <c r="E693" s="80">
        <v>10</v>
      </c>
      <c r="F693" s="80">
        <v>12</v>
      </c>
      <c r="G693" s="80">
        <v>20</v>
      </c>
      <c r="H693" s="80">
        <v>15</v>
      </c>
      <c r="I693" s="81" t="s">
        <v>432</v>
      </c>
      <c r="J693" s="81" t="s">
        <v>437</v>
      </c>
      <c r="K693" s="80">
        <v>6</v>
      </c>
      <c r="L693" s="81" t="s">
        <v>441</v>
      </c>
      <c r="M693" s="81" t="s">
        <v>460</v>
      </c>
    </row>
    <row r="694" spans="1:13" hidden="1" x14ac:dyDescent="0.2">
      <c r="A694" s="80">
        <v>2014</v>
      </c>
      <c r="B694" s="81" t="s">
        <v>855</v>
      </c>
      <c r="C694" s="81" t="s">
        <v>860</v>
      </c>
      <c r="D694" s="82">
        <v>5.2</v>
      </c>
      <c r="E694" s="80">
        <v>10</v>
      </c>
      <c r="F694" s="80">
        <v>13</v>
      </c>
      <c r="G694" s="80">
        <v>20</v>
      </c>
      <c r="H694" s="80">
        <v>16</v>
      </c>
      <c r="I694" s="81" t="s">
        <v>432</v>
      </c>
      <c r="J694" s="81" t="s">
        <v>483</v>
      </c>
      <c r="K694" s="80">
        <v>6</v>
      </c>
      <c r="L694" s="81" t="s">
        <v>441</v>
      </c>
      <c r="M694" s="81" t="s">
        <v>460</v>
      </c>
    </row>
    <row r="695" spans="1:13" hidden="1" x14ac:dyDescent="0.2">
      <c r="A695" s="80">
        <v>2014</v>
      </c>
      <c r="B695" s="81" t="s">
        <v>855</v>
      </c>
      <c r="C695" s="81" t="s">
        <v>860</v>
      </c>
      <c r="D695" s="82">
        <v>5.2</v>
      </c>
      <c r="E695" s="80">
        <v>10</v>
      </c>
      <c r="F695" s="80">
        <v>12</v>
      </c>
      <c r="G695" s="80">
        <v>20</v>
      </c>
      <c r="H695" s="80">
        <v>14</v>
      </c>
      <c r="I695" s="81" t="s">
        <v>432</v>
      </c>
      <c r="J695" s="81" t="s">
        <v>437</v>
      </c>
      <c r="K695" s="80">
        <v>6</v>
      </c>
      <c r="L695" s="81" t="s">
        <v>441</v>
      </c>
      <c r="M695" s="81" t="s">
        <v>460</v>
      </c>
    </row>
    <row r="696" spans="1:13" hidden="1" x14ac:dyDescent="0.2">
      <c r="A696" s="80">
        <v>2014</v>
      </c>
      <c r="B696" s="81" t="s">
        <v>861</v>
      </c>
      <c r="C696" s="81" t="s">
        <v>862</v>
      </c>
      <c r="D696" s="82">
        <v>3</v>
      </c>
      <c r="E696" s="80">
        <v>6</v>
      </c>
      <c r="F696" s="80">
        <v>14</v>
      </c>
      <c r="G696" s="80">
        <v>19</v>
      </c>
      <c r="H696" s="80">
        <v>16</v>
      </c>
      <c r="I696" s="81" t="s">
        <v>472</v>
      </c>
      <c r="J696" s="81" t="s">
        <v>436</v>
      </c>
      <c r="K696" s="80">
        <v>8</v>
      </c>
      <c r="L696" s="81" t="s">
        <v>639</v>
      </c>
      <c r="M696" s="81" t="s">
        <v>481</v>
      </c>
    </row>
    <row r="697" spans="1:13" hidden="1" x14ac:dyDescent="0.2">
      <c r="A697" s="80">
        <v>2014</v>
      </c>
      <c r="B697" s="81" t="s">
        <v>861</v>
      </c>
      <c r="C697" s="81" t="s">
        <v>863</v>
      </c>
      <c r="D697" s="82">
        <v>2</v>
      </c>
      <c r="E697" s="80">
        <v>4</v>
      </c>
      <c r="F697" s="80">
        <v>17</v>
      </c>
      <c r="G697" s="80">
        <v>24</v>
      </c>
      <c r="H697" s="80">
        <v>20</v>
      </c>
      <c r="I697" s="81" t="s">
        <v>465</v>
      </c>
      <c r="J697" s="81" t="s">
        <v>436</v>
      </c>
      <c r="K697" s="80">
        <v>6</v>
      </c>
      <c r="L697" s="81" t="s">
        <v>639</v>
      </c>
      <c r="M697" s="81" t="s">
        <v>442</v>
      </c>
    </row>
    <row r="698" spans="1:13" hidden="1" x14ac:dyDescent="0.2">
      <c r="A698" s="80">
        <v>2014</v>
      </c>
      <c r="B698" s="81" t="s">
        <v>861</v>
      </c>
      <c r="C698" s="81" t="s">
        <v>864</v>
      </c>
      <c r="D698" s="82">
        <v>3</v>
      </c>
      <c r="E698" s="80">
        <v>6</v>
      </c>
      <c r="F698" s="80">
        <v>17</v>
      </c>
      <c r="G698" s="80">
        <v>23</v>
      </c>
      <c r="H698" s="80">
        <v>19</v>
      </c>
      <c r="I698" s="81" t="s">
        <v>472</v>
      </c>
      <c r="J698" s="81" t="s">
        <v>436</v>
      </c>
      <c r="K698" s="80">
        <v>8</v>
      </c>
      <c r="L698" s="81" t="s">
        <v>639</v>
      </c>
      <c r="M698" s="81" t="s">
        <v>481</v>
      </c>
    </row>
    <row r="699" spans="1:13" hidden="1" x14ac:dyDescent="0.2">
      <c r="A699" s="80">
        <v>2014</v>
      </c>
      <c r="B699" s="81" t="s">
        <v>861</v>
      </c>
      <c r="C699" s="81" t="s">
        <v>864</v>
      </c>
      <c r="D699" s="82">
        <v>5</v>
      </c>
      <c r="E699" s="80">
        <v>8</v>
      </c>
      <c r="F699" s="80">
        <v>13</v>
      </c>
      <c r="G699" s="80">
        <v>19</v>
      </c>
      <c r="H699" s="80">
        <v>15</v>
      </c>
      <c r="I699" s="81" t="s">
        <v>472</v>
      </c>
      <c r="J699" s="81" t="s">
        <v>436</v>
      </c>
      <c r="K699" s="80">
        <v>8</v>
      </c>
      <c r="L699" s="81" t="s">
        <v>639</v>
      </c>
      <c r="M699" s="81" t="s">
        <v>481</v>
      </c>
    </row>
    <row r="700" spans="1:13" hidden="1" x14ac:dyDescent="0.2">
      <c r="A700" s="80">
        <v>2014</v>
      </c>
      <c r="B700" s="81" t="s">
        <v>861</v>
      </c>
      <c r="C700" s="81" t="s">
        <v>865</v>
      </c>
      <c r="D700" s="82">
        <v>2</v>
      </c>
      <c r="E700" s="80">
        <v>4</v>
      </c>
      <c r="F700" s="80">
        <v>21</v>
      </c>
      <c r="G700" s="80">
        <v>30</v>
      </c>
      <c r="H700" s="80">
        <v>24</v>
      </c>
      <c r="I700" s="81" t="s">
        <v>465</v>
      </c>
      <c r="J700" s="81" t="s">
        <v>436</v>
      </c>
      <c r="K700" s="80">
        <v>9</v>
      </c>
      <c r="L700" s="81" t="s">
        <v>639</v>
      </c>
      <c r="M700" s="81" t="s">
        <v>442</v>
      </c>
    </row>
    <row r="701" spans="1:13" hidden="1" x14ac:dyDescent="0.2">
      <c r="A701" s="80">
        <v>2014</v>
      </c>
      <c r="B701" s="81" t="s">
        <v>861</v>
      </c>
      <c r="C701" s="81" t="s">
        <v>866</v>
      </c>
      <c r="D701" s="82">
        <v>3</v>
      </c>
      <c r="E701" s="80">
        <v>6</v>
      </c>
      <c r="F701" s="80">
        <v>17</v>
      </c>
      <c r="G701" s="80">
        <v>23</v>
      </c>
      <c r="H701" s="80">
        <v>19</v>
      </c>
      <c r="I701" s="81" t="s">
        <v>472</v>
      </c>
      <c r="J701" s="81" t="s">
        <v>436</v>
      </c>
      <c r="K701" s="80">
        <v>8</v>
      </c>
      <c r="L701" s="81" t="s">
        <v>639</v>
      </c>
      <c r="M701" s="81" t="s">
        <v>481</v>
      </c>
    </row>
    <row r="702" spans="1:13" hidden="1" x14ac:dyDescent="0.2">
      <c r="A702" s="80">
        <v>2014</v>
      </c>
      <c r="B702" s="81" t="s">
        <v>861</v>
      </c>
      <c r="C702" s="81" t="s">
        <v>866</v>
      </c>
      <c r="D702" s="82">
        <v>5</v>
      </c>
      <c r="E702" s="80">
        <v>8</v>
      </c>
      <c r="F702" s="80">
        <v>14</v>
      </c>
      <c r="G702" s="80">
        <v>19</v>
      </c>
      <c r="H702" s="80">
        <v>16</v>
      </c>
      <c r="I702" s="81" t="s">
        <v>472</v>
      </c>
      <c r="J702" s="81" t="s">
        <v>436</v>
      </c>
      <c r="K702" s="80">
        <v>8</v>
      </c>
      <c r="L702" s="81" t="s">
        <v>639</v>
      </c>
      <c r="M702" s="81" t="s">
        <v>481</v>
      </c>
    </row>
    <row r="703" spans="1:13" hidden="1" x14ac:dyDescent="0.2">
      <c r="A703" s="80">
        <v>2014</v>
      </c>
      <c r="B703" s="81" t="s">
        <v>861</v>
      </c>
      <c r="C703" s="81" t="s">
        <v>867</v>
      </c>
      <c r="D703" s="82">
        <v>3</v>
      </c>
      <c r="E703" s="80">
        <v>6</v>
      </c>
      <c r="F703" s="80">
        <v>17</v>
      </c>
      <c r="G703" s="80">
        <v>23</v>
      </c>
      <c r="H703" s="80">
        <v>19</v>
      </c>
      <c r="I703" s="81" t="s">
        <v>472</v>
      </c>
      <c r="J703" s="81" t="s">
        <v>436</v>
      </c>
      <c r="K703" s="80">
        <v>8</v>
      </c>
      <c r="L703" s="81" t="s">
        <v>639</v>
      </c>
      <c r="M703" s="81" t="s">
        <v>481</v>
      </c>
    </row>
    <row r="704" spans="1:13" hidden="1" x14ac:dyDescent="0.2">
      <c r="A704" s="80">
        <v>2014</v>
      </c>
      <c r="B704" s="81" t="s">
        <v>861</v>
      </c>
      <c r="C704" s="81" t="s">
        <v>867</v>
      </c>
      <c r="D704" s="82">
        <v>5</v>
      </c>
      <c r="E704" s="80">
        <v>8</v>
      </c>
      <c r="F704" s="80">
        <v>14</v>
      </c>
      <c r="G704" s="80">
        <v>19</v>
      </c>
      <c r="H704" s="80">
        <v>16</v>
      </c>
      <c r="I704" s="81" t="s">
        <v>472</v>
      </c>
      <c r="J704" s="81" t="s">
        <v>436</v>
      </c>
      <c r="K704" s="80">
        <v>8</v>
      </c>
      <c r="L704" s="81" t="s">
        <v>639</v>
      </c>
      <c r="M704" s="81" t="s">
        <v>481</v>
      </c>
    </row>
    <row r="705" spans="1:13" hidden="1" x14ac:dyDescent="0.2">
      <c r="A705" s="80">
        <v>2014</v>
      </c>
      <c r="B705" s="81" t="s">
        <v>861</v>
      </c>
      <c r="C705" s="81" t="s">
        <v>868</v>
      </c>
      <c r="D705" s="82">
        <v>3</v>
      </c>
      <c r="E705" s="80">
        <v>6</v>
      </c>
      <c r="F705" s="80">
        <v>17</v>
      </c>
      <c r="G705" s="80">
        <v>23</v>
      </c>
      <c r="H705" s="80">
        <v>19</v>
      </c>
      <c r="I705" s="81" t="s">
        <v>472</v>
      </c>
      <c r="J705" s="81" t="s">
        <v>436</v>
      </c>
      <c r="K705" s="80">
        <v>8</v>
      </c>
      <c r="L705" s="81" t="s">
        <v>639</v>
      </c>
      <c r="M705" s="81" t="s">
        <v>481</v>
      </c>
    </row>
    <row r="706" spans="1:13" hidden="1" x14ac:dyDescent="0.2">
      <c r="A706" s="80">
        <v>2014</v>
      </c>
      <c r="B706" s="81" t="s">
        <v>861</v>
      </c>
      <c r="C706" s="81" t="s">
        <v>868</v>
      </c>
      <c r="D706" s="82">
        <v>5</v>
      </c>
      <c r="E706" s="80">
        <v>8</v>
      </c>
      <c r="F706" s="80">
        <v>14</v>
      </c>
      <c r="G706" s="80">
        <v>19</v>
      </c>
      <c r="H706" s="80">
        <v>16</v>
      </c>
      <c r="I706" s="81" t="s">
        <v>472</v>
      </c>
      <c r="J706" s="81" t="s">
        <v>436</v>
      </c>
      <c r="K706" s="80">
        <v>8</v>
      </c>
      <c r="L706" s="81" t="s">
        <v>639</v>
      </c>
      <c r="M706" s="81" t="s">
        <v>481</v>
      </c>
    </row>
    <row r="707" spans="1:13" hidden="1" x14ac:dyDescent="0.2">
      <c r="A707" s="80">
        <v>2014</v>
      </c>
      <c r="B707" s="81" t="s">
        <v>861</v>
      </c>
      <c r="C707" s="81" t="s">
        <v>869</v>
      </c>
      <c r="D707" s="82">
        <v>3</v>
      </c>
      <c r="E707" s="80">
        <v>6</v>
      </c>
      <c r="F707" s="80">
        <v>17</v>
      </c>
      <c r="G707" s="80">
        <v>23</v>
      </c>
      <c r="H707" s="80">
        <v>19</v>
      </c>
      <c r="I707" s="81" t="s">
        <v>472</v>
      </c>
      <c r="J707" s="81" t="s">
        <v>436</v>
      </c>
      <c r="K707" s="80">
        <v>8</v>
      </c>
      <c r="L707" s="81" t="s">
        <v>454</v>
      </c>
      <c r="M707" s="81" t="s">
        <v>481</v>
      </c>
    </row>
    <row r="708" spans="1:13" hidden="1" x14ac:dyDescent="0.2">
      <c r="A708" s="80">
        <v>2014</v>
      </c>
      <c r="B708" s="81" t="s">
        <v>861</v>
      </c>
      <c r="C708" s="81" t="s">
        <v>869</v>
      </c>
      <c r="D708" s="82">
        <v>5</v>
      </c>
      <c r="E708" s="80">
        <v>8</v>
      </c>
      <c r="F708" s="80">
        <v>14</v>
      </c>
      <c r="G708" s="80">
        <v>19</v>
      </c>
      <c r="H708" s="80">
        <v>16</v>
      </c>
      <c r="I708" s="81" t="s">
        <v>472</v>
      </c>
      <c r="J708" s="81" t="s">
        <v>436</v>
      </c>
      <c r="K708" s="80">
        <v>8</v>
      </c>
      <c r="L708" s="81" t="s">
        <v>639</v>
      </c>
      <c r="M708" s="81" t="s">
        <v>481</v>
      </c>
    </row>
    <row r="709" spans="1:13" hidden="1" x14ac:dyDescent="0.2">
      <c r="A709" s="80">
        <v>2014</v>
      </c>
      <c r="B709" s="81" t="s">
        <v>870</v>
      </c>
      <c r="C709" s="81" t="s">
        <v>871</v>
      </c>
      <c r="D709" s="82">
        <v>1.8</v>
      </c>
      <c r="E709" s="80">
        <v>4</v>
      </c>
      <c r="F709" s="80">
        <v>43</v>
      </c>
      <c r="G709" s="80">
        <v>40</v>
      </c>
      <c r="H709" s="80">
        <v>42</v>
      </c>
      <c r="I709" s="81" t="s">
        <v>432</v>
      </c>
      <c r="J709" s="81" t="s">
        <v>649</v>
      </c>
      <c r="K709" s="80">
        <v>1</v>
      </c>
      <c r="L709" s="81" t="s">
        <v>434</v>
      </c>
      <c r="M709" s="81" t="s">
        <v>435</v>
      </c>
    </row>
    <row r="710" spans="1:13" hidden="1" x14ac:dyDescent="0.2">
      <c r="A710" s="80">
        <v>2014</v>
      </c>
      <c r="B710" s="81" t="s">
        <v>870</v>
      </c>
      <c r="C710" s="81" t="s">
        <v>872</v>
      </c>
      <c r="D710" s="82">
        <v>2.5</v>
      </c>
      <c r="E710" s="80">
        <v>4</v>
      </c>
      <c r="F710" s="80">
        <v>40</v>
      </c>
      <c r="G710" s="80">
        <v>39</v>
      </c>
      <c r="H710" s="80">
        <v>40</v>
      </c>
      <c r="I710" s="81" t="s">
        <v>432</v>
      </c>
      <c r="J710" s="81" t="s">
        <v>433</v>
      </c>
      <c r="K710" s="80">
        <v>6</v>
      </c>
      <c r="L710" s="81" t="s">
        <v>434</v>
      </c>
      <c r="M710" s="81" t="s">
        <v>446</v>
      </c>
    </row>
    <row r="711" spans="1:13" hidden="1" x14ac:dyDescent="0.2">
      <c r="A711" s="80">
        <v>2014</v>
      </c>
      <c r="B711" s="81" t="s">
        <v>870</v>
      </c>
      <c r="C711" s="81" t="s">
        <v>873</v>
      </c>
      <c r="D711" s="82">
        <v>3.5</v>
      </c>
      <c r="E711" s="80">
        <v>6</v>
      </c>
      <c r="F711" s="80">
        <v>21</v>
      </c>
      <c r="G711" s="80">
        <v>31</v>
      </c>
      <c r="H711" s="80">
        <v>24</v>
      </c>
      <c r="I711" s="81" t="s">
        <v>432</v>
      </c>
      <c r="J711" s="81" t="s">
        <v>436</v>
      </c>
      <c r="K711" s="80">
        <v>6</v>
      </c>
      <c r="L711" s="81" t="s">
        <v>434</v>
      </c>
      <c r="M711" s="81" t="s">
        <v>446</v>
      </c>
    </row>
    <row r="712" spans="1:13" hidden="1" x14ac:dyDescent="0.2">
      <c r="A712" s="80">
        <v>2014</v>
      </c>
      <c r="B712" s="81" t="s">
        <v>870</v>
      </c>
      <c r="C712" s="81" t="s">
        <v>874</v>
      </c>
      <c r="D712" s="82">
        <v>3.5</v>
      </c>
      <c r="E712" s="80">
        <v>6</v>
      </c>
      <c r="F712" s="80">
        <v>19</v>
      </c>
      <c r="G712" s="80">
        <v>29</v>
      </c>
      <c r="H712" s="80">
        <v>23</v>
      </c>
      <c r="I712" s="81" t="s">
        <v>432</v>
      </c>
      <c r="J712" s="81" t="s">
        <v>436</v>
      </c>
      <c r="K712" s="80">
        <v>8</v>
      </c>
      <c r="L712" s="81" t="s">
        <v>454</v>
      </c>
      <c r="M712" s="81" t="s">
        <v>446</v>
      </c>
    </row>
    <row r="713" spans="1:13" hidden="1" x14ac:dyDescent="0.2">
      <c r="A713" s="80">
        <v>2014</v>
      </c>
      <c r="B713" s="81" t="s">
        <v>870</v>
      </c>
      <c r="C713" s="81" t="s">
        <v>875</v>
      </c>
      <c r="D713" s="82">
        <v>3.5</v>
      </c>
      <c r="E713" s="80">
        <v>6</v>
      </c>
      <c r="F713" s="80">
        <v>19</v>
      </c>
      <c r="G713" s="80">
        <v>26</v>
      </c>
      <c r="H713" s="80">
        <v>21</v>
      </c>
      <c r="I713" s="81" t="s">
        <v>432</v>
      </c>
      <c r="J713" s="81" t="s">
        <v>436</v>
      </c>
      <c r="K713" s="80">
        <v>6</v>
      </c>
      <c r="L713" s="81" t="s">
        <v>441</v>
      </c>
      <c r="M713" s="81" t="s">
        <v>446</v>
      </c>
    </row>
    <row r="714" spans="1:13" hidden="1" x14ac:dyDescent="0.2">
      <c r="A714" s="80">
        <v>2014</v>
      </c>
      <c r="B714" s="81" t="s">
        <v>870</v>
      </c>
      <c r="C714" s="81" t="s">
        <v>876</v>
      </c>
      <c r="D714" s="82">
        <v>3.5</v>
      </c>
      <c r="E714" s="80">
        <v>6</v>
      </c>
      <c r="F714" s="80">
        <v>29</v>
      </c>
      <c r="G714" s="80">
        <v>34</v>
      </c>
      <c r="H714" s="80">
        <v>31</v>
      </c>
      <c r="I714" s="81" t="s">
        <v>432</v>
      </c>
      <c r="J714" s="81" t="s">
        <v>433</v>
      </c>
      <c r="K714" s="80">
        <v>8</v>
      </c>
      <c r="L714" s="81" t="s">
        <v>454</v>
      </c>
      <c r="M714" s="81" t="s">
        <v>446</v>
      </c>
    </row>
    <row r="715" spans="1:13" hidden="1" x14ac:dyDescent="0.2">
      <c r="A715" s="80">
        <v>2014</v>
      </c>
      <c r="B715" s="81" t="s">
        <v>870</v>
      </c>
      <c r="C715" s="81" t="s">
        <v>877</v>
      </c>
      <c r="D715" s="82">
        <v>4.5999999999999996</v>
      </c>
      <c r="E715" s="80">
        <v>8</v>
      </c>
      <c r="F715" s="80">
        <v>15</v>
      </c>
      <c r="G715" s="80">
        <v>20</v>
      </c>
      <c r="H715" s="80">
        <v>17</v>
      </c>
      <c r="I715" s="81" t="s">
        <v>432</v>
      </c>
      <c r="J715" s="81" t="s">
        <v>436</v>
      </c>
      <c r="K715" s="80">
        <v>6</v>
      </c>
      <c r="L715" s="81" t="s">
        <v>639</v>
      </c>
      <c r="M715" s="81" t="s">
        <v>481</v>
      </c>
    </row>
    <row r="716" spans="1:13" hidden="1" x14ac:dyDescent="0.2">
      <c r="A716" s="80">
        <v>2014</v>
      </c>
      <c r="B716" s="81" t="s">
        <v>870</v>
      </c>
      <c r="C716" s="81" t="s">
        <v>878</v>
      </c>
      <c r="D716" s="82">
        <v>2.5</v>
      </c>
      <c r="E716" s="80">
        <v>6</v>
      </c>
      <c r="F716" s="80">
        <v>21</v>
      </c>
      <c r="G716" s="80">
        <v>30</v>
      </c>
      <c r="H716" s="80">
        <v>24</v>
      </c>
      <c r="I716" s="81" t="s">
        <v>432</v>
      </c>
      <c r="J716" s="81" t="s">
        <v>436</v>
      </c>
      <c r="K716" s="80">
        <v>6</v>
      </c>
      <c r="L716" s="81" t="s">
        <v>454</v>
      </c>
      <c r="M716" s="81" t="s">
        <v>435</v>
      </c>
    </row>
    <row r="717" spans="1:13" hidden="1" x14ac:dyDescent="0.2">
      <c r="A717" s="80">
        <v>2014</v>
      </c>
      <c r="B717" s="81" t="s">
        <v>870</v>
      </c>
      <c r="C717" s="81" t="s">
        <v>879</v>
      </c>
      <c r="D717" s="82">
        <v>2.5</v>
      </c>
      <c r="E717" s="80">
        <v>6</v>
      </c>
      <c r="F717" s="80">
        <v>20</v>
      </c>
      <c r="G717" s="80">
        <v>27</v>
      </c>
      <c r="H717" s="80">
        <v>23</v>
      </c>
      <c r="I717" s="81" t="s">
        <v>432</v>
      </c>
      <c r="J717" s="81" t="s">
        <v>436</v>
      </c>
      <c r="K717" s="80">
        <v>6</v>
      </c>
      <c r="L717" s="81" t="s">
        <v>441</v>
      </c>
      <c r="M717" s="81" t="s">
        <v>435</v>
      </c>
    </row>
    <row r="718" spans="1:13" hidden="1" x14ac:dyDescent="0.2">
      <c r="A718" s="80">
        <v>2014</v>
      </c>
      <c r="B718" s="81" t="s">
        <v>870</v>
      </c>
      <c r="C718" s="81" t="s">
        <v>880</v>
      </c>
      <c r="D718" s="82">
        <v>2.5</v>
      </c>
      <c r="E718" s="80">
        <v>6</v>
      </c>
      <c r="F718" s="80">
        <v>21</v>
      </c>
      <c r="G718" s="80">
        <v>30</v>
      </c>
      <c r="H718" s="80">
        <v>24</v>
      </c>
      <c r="I718" s="81" t="s">
        <v>432</v>
      </c>
      <c r="J718" s="81" t="s">
        <v>436</v>
      </c>
      <c r="K718" s="80">
        <v>6</v>
      </c>
      <c r="L718" s="81" t="s">
        <v>454</v>
      </c>
      <c r="M718" s="81" t="s">
        <v>457</v>
      </c>
    </row>
    <row r="719" spans="1:13" hidden="1" x14ac:dyDescent="0.2">
      <c r="A719" s="80">
        <v>2014</v>
      </c>
      <c r="B719" s="81" t="s">
        <v>870</v>
      </c>
      <c r="C719" s="81" t="s">
        <v>881</v>
      </c>
      <c r="D719" s="82">
        <v>3.5</v>
      </c>
      <c r="E719" s="80">
        <v>6</v>
      </c>
      <c r="F719" s="80">
        <v>19</v>
      </c>
      <c r="G719" s="80">
        <v>28</v>
      </c>
      <c r="H719" s="80">
        <v>22</v>
      </c>
      <c r="I719" s="81" t="s">
        <v>432</v>
      </c>
      <c r="J719" s="81" t="s">
        <v>436</v>
      </c>
      <c r="K719" s="80">
        <v>8</v>
      </c>
      <c r="L719" s="81" t="s">
        <v>454</v>
      </c>
      <c r="M719" s="81" t="s">
        <v>435</v>
      </c>
    </row>
    <row r="720" spans="1:13" hidden="1" x14ac:dyDescent="0.2">
      <c r="A720" s="80">
        <v>2014</v>
      </c>
      <c r="B720" s="81" t="s">
        <v>870</v>
      </c>
      <c r="C720" s="81" t="s">
        <v>882</v>
      </c>
      <c r="D720" s="82">
        <v>3.5</v>
      </c>
      <c r="E720" s="80">
        <v>6</v>
      </c>
      <c r="F720" s="80">
        <v>19</v>
      </c>
      <c r="G720" s="80">
        <v>26</v>
      </c>
      <c r="H720" s="80">
        <v>21</v>
      </c>
      <c r="I720" s="81" t="s">
        <v>432</v>
      </c>
      <c r="J720" s="81" t="s">
        <v>436</v>
      </c>
      <c r="K720" s="80">
        <v>6</v>
      </c>
      <c r="L720" s="81" t="s">
        <v>441</v>
      </c>
      <c r="M720" s="81" t="s">
        <v>435</v>
      </c>
    </row>
    <row r="721" spans="1:13" hidden="1" x14ac:dyDescent="0.2">
      <c r="A721" s="80">
        <v>2014</v>
      </c>
      <c r="B721" s="81" t="s">
        <v>870</v>
      </c>
      <c r="C721" s="81" t="s">
        <v>883</v>
      </c>
      <c r="D721" s="82">
        <v>3.5</v>
      </c>
      <c r="E721" s="80">
        <v>6</v>
      </c>
      <c r="F721" s="80">
        <v>19</v>
      </c>
      <c r="G721" s="80">
        <v>27</v>
      </c>
      <c r="H721" s="80">
        <v>22</v>
      </c>
      <c r="I721" s="81" t="s">
        <v>432</v>
      </c>
      <c r="J721" s="81" t="s">
        <v>436</v>
      </c>
      <c r="K721" s="80">
        <v>6</v>
      </c>
      <c r="L721" s="81" t="s">
        <v>454</v>
      </c>
      <c r="M721" s="81" t="s">
        <v>457</v>
      </c>
    </row>
    <row r="722" spans="1:13" hidden="1" x14ac:dyDescent="0.2">
      <c r="A722" s="80">
        <v>2014</v>
      </c>
      <c r="B722" s="81" t="s">
        <v>870</v>
      </c>
      <c r="C722" s="81" t="s">
        <v>884</v>
      </c>
      <c r="D722" s="82">
        <v>5</v>
      </c>
      <c r="E722" s="80">
        <v>8</v>
      </c>
      <c r="F722" s="80">
        <v>16</v>
      </c>
      <c r="G722" s="80">
        <v>23</v>
      </c>
      <c r="H722" s="80">
        <v>18</v>
      </c>
      <c r="I722" s="81" t="s">
        <v>432</v>
      </c>
      <c r="J722" s="81" t="s">
        <v>436</v>
      </c>
      <c r="K722" s="80">
        <v>8</v>
      </c>
      <c r="L722" s="81" t="s">
        <v>454</v>
      </c>
      <c r="M722" s="81" t="s">
        <v>457</v>
      </c>
    </row>
    <row r="723" spans="1:13" hidden="1" x14ac:dyDescent="0.2">
      <c r="A723" s="80">
        <v>2014</v>
      </c>
      <c r="B723" s="81" t="s">
        <v>870</v>
      </c>
      <c r="C723" s="81" t="s">
        <v>885</v>
      </c>
      <c r="D723" s="82">
        <v>4.5999999999999996</v>
      </c>
      <c r="E723" s="80">
        <v>8</v>
      </c>
      <c r="F723" s="80">
        <v>16</v>
      </c>
      <c r="G723" s="80">
        <v>24</v>
      </c>
      <c r="H723" s="80">
        <v>19</v>
      </c>
      <c r="I723" s="81" t="s">
        <v>432</v>
      </c>
      <c r="J723" s="81" t="s">
        <v>436</v>
      </c>
      <c r="K723" s="80">
        <v>8</v>
      </c>
      <c r="L723" s="81" t="s">
        <v>454</v>
      </c>
      <c r="M723" s="81" t="s">
        <v>446</v>
      </c>
    </row>
    <row r="724" spans="1:13" hidden="1" x14ac:dyDescent="0.2">
      <c r="A724" s="80">
        <v>2014</v>
      </c>
      <c r="B724" s="81" t="s">
        <v>870</v>
      </c>
      <c r="C724" s="81" t="s">
        <v>886</v>
      </c>
      <c r="D724" s="82">
        <v>4.5999999999999996</v>
      </c>
      <c r="E724" s="80">
        <v>8</v>
      </c>
      <c r="F724" s="80">
        <v>16</v>
      </c>
      <c r="G724" s="80">
        <v>23</v>
      </c>
      <c r="H724" s="80">
        <v>18</v>
      </c>
      <c r="I724" s="81" t="s">
        <v>432</v>
      </c>
      <c r="J724" s="81" t="s">
        <v>436</v>
      </c>
      <c r="K724" s="80">
        <v>8</v>
      </c>
      <c r="L724" s="81" t="s">
        <v>441</v>
      </c>
      <c r="M724" s="81" t="s">
        <v>446</v>
      </c>
    </row>
    <row r="725" spans="1:13" hidden="1" x14ac:dyDescent="0.2">
      <c r="A725" s="80">
        <v>2014</v>
      </c>
      <c r="B725" s="81" t="s">
        <v>870</v>
      </c>
      <c r="C725" s="81" t="s">
        <v>887</v>
      </c>
      <c r="D725" s="82">
        <v>4.5999999999999996</v>
      </c>
      <c r="E725" s="80">
        <v>8</v>
      </c>
      <c r="F725" s="80">
        <v>16</v>
      </c>
      <c r="G725" s="80">
        <v>24</v>
      </c>
      <c r="H725" s="80">
        <v>19</v>
      </c>
      <c r="I725" s="81" t="s">
        <v>432</v>
      </c>
      <c r="J725" s="81" t="s">
        <v>436</v>
      </c>
      <c r="K725" s="80">
        <v>8</v>
      </c>
      <c r="L725" s="81" t="s">
        <v>454</v>
      </c>
      <c r="M725" s="81" t="s">
        <v>446</v>
      </c>
    </row>
    <row r="726" spans="1:13" hidden="1" x14ac:dyDescent="0.2">
      <c r="A726" s="80">
        <v>2014</v>
      </c>
      <c r="B726" s="81" t="s">
        <v>870</v>
      </c>
      <c r="C726" s="81" t="s">
        <v>888</v>
      </c>
      <c r="D726" s="82">
        <v>4.5999999999999996</v>
      </c>
      <c r="E726" s="80">
        <v>8</v>
      </c>
      <c r="F726" s="80">
        <v>16</v>
      </c>
      <c r="G726" s="80">
        <v>23</v>
      </c>
      <c r="H726" s="80">
        <v>18</v>
      </c>
      <c r="I726" s="81" t="s">
        <v>432</v>
      </c>
      <c r="J726" s="81" t="s">
        <v>436</v>
      </c>
      <c r="K726" s="80">
        <v>8</v>
      </c>
      <c r="L726" s="81" t="s">
        <v>441</v>
      </c>
      <c r="M726" s="81" t="s">
        <v>446</v>
      </c>
    </row>
    <row r="727" spans="1:13" hidden="1" x14ac:dyDescent="0.2">
      <c r="A727" s="80">
        <v>2014</v>
      </c>
      <c r="B727" s="81" t="s">
        <v>870</v>
      </c>
      <c r="C727" s="81" t="s">
        <v>889</v>
      </c>
      <c r="D727" s="82">
        <v>5</v>
      </c>
      <c r="E727" s="80">
        <v>8</v>
      </c>
      <c r="F727" s="80">
        <v>19</v>
      </c>
      <c r="G727" s="80">
        <v>23</v>
      </c>
      <c r="H727" s="80">
        <v>20</v>
      </c>
      <c r="I727" s="81" t="s">
        <v>432</v>
      </c>
      <c r="J727" s="81" t="s">
        <v>433</v>
      </c>
      <c r="K727" s="80">
        <v>8</v>
      </c>
      <c r="L727" s="81" t="s">
        <v>441</v>
      </c>
      <c r="M727" s="81" t="s">
        <v>446</v>
      </c>
    </row>
    <row r="728" spans="1:13" hidden="1" x14ac:dyDescent="0.2">
      <c r="A728" s="80">
        <v>2014</v>
      </c>
      <c r="B728" s="81" t="s">
        <v>870</v>
      </c>
      <c r="C728" s="81" t="s">
        <v>890</v>
      </c>
      <c r="D728" s="82">
        <v>5.7</v>
      </c>
      <c r="E728" s="80">
        <v>8</v>
      </c>
      <c r="F728" s="80">
        <v>12</v>
      </c>
      <c r="G728" s="80">
        <v>17</v>
      </c>
      <c r="H728" s="80">
        <v>14</v>
      </c>
      <c r="I728" s="81" t="s">
        <v>432</v>
      </c>
      <c r="J728" s="81" t="s">
        <v>436</v>
      </c>
      <c r="K728" s="80">
        <v>6</v>
      </c>
      <c r="L728" s="81" t="s">
        <v>639</v>
      </c>
      <c r="M728" s="81" t="s">
        <v>481</v>
      </c>
    </row>
    <row r="729" spans="1:13" hidden="1" x14ac:dyDescent="0.2">
      <c r="A729" s="80">
        <v>2014</v>
      </c>
      <c r="B729" s="81" t="s">
        <v>870</v>
      </c>
      <c r="C729" s="81" t="s">
        <v>891</v>
      </c>
      <c r="D729" s="82">
        <v>3.5</v>
      </c>
      <c r="E729" s="80">
        <v>6</v>
      </c>
      <c r="F729" s="80">
        <v>18</v>
      </c>
      <c r="G729" s="80">
        <v>25</v>
      </c>
      <c r="H729" s="80">
        <v>21</v>
      </c>
      <c r="I729" s="81" t="s">
        <v>432</v>
      </c>
      <c r="J729" s="81" t="s">
        <v>436</v>
      </c>
      <c r="K729" s="80">
        <v>6</v>
      </c>
      <c r="L729" s="81" t="s">
        <v>434</v>
      </c>
      <c r="M729" s="81" t="s">
        <v>439</v>
      </c>
    </row>
    <row r="730" spans="1:13" hidden="1" x14ac:dyDescent="0.2">
      <c r="A730" s="80">
        <v>2014</v>
      </c>
      <c r="B730" s="81" t="s">
        <v>870</v>
      </c>
      <c r="C730" s="81" t="s">
        <v>892</v>
      </c>
      <c r="D730" s="82">
        <v>3.5</v>
      </c>
      <c r="E730" s="80">
        <v>6</v>
      </c>
      <c r="F730" s="80">
        <v>18</v>
      </c>
      <c r="G730" s="80">
        <v>24</v>
      </c>
      <c r="H730" s="80">
        <v>20</v>
      </c>
      <c r="I730" s="81" t="s">
        <v>432</v>
      </c>
      <c r="J730" s="81" t="s">
        <v>436</v>
      </c>
      <c r="K730" s="80">
        <v>6</v>
      </c>
      <c r="L730" s="81" t="s">
        <v>441</v>
      </c>
      <c r="M730" s="81" t="s">
        <v>442</v>
      </c>
    </row>
    <row r="731" spans="1:13" hidden="1" x14ac:dyDescent="0.2">
      <c r="A731" s="80">
        <v>2014</v>
      </c>
      <c r="B731" s="81" t="s">
        <v>870</v>
      </c>
      <c r="C731" s="81" t="s">
        <v>892</v>
      </c>
      <c r="D731" s="82">
        <v>3.5</v>
      </c>
      <c r="E731" s="80">
        <v>6</v>
      </c>
      <c r="F731" s="80">
        <v>18</v>
      </c>
      <c r="G731" s="80">
        <v>26</v>
      </c>
      <c r="H731" s="80">
        <v>21</v>
      </c>
      <c r="I731" s="81" t="s">
        <v>432</v>
      </c>
      <c r="J731" s="81" t="s">
        <v>436</v>
      </c>
      <c r="K731" s="80">
        <v>8</v>
      </c>
      <c r="L731" s="81" t="s">
        <v>441</v>
      </c>
      <c r="M731" s="81" t="s">
        <v>442</v>
      </c>
    </row>
    <row r="732" spans="1:13" hidden="1" x14ac:dyDescent="0.2">
      <c r="A732" s="80">
        <v>2014</v>
      </c>
      <c r="B732" s="81" t="s">
        <v>870</v>
      </c>
      <c r="C732" s="81" t="s">
        <v>893</v>
      </c>
      <c r="D732" s="82">
        <v>3.5</v>
      </c>
      <c r="E732" s="80">
        <v>6</v>
      </c>
      <c r="F732" s="80">
        <v>32</v>
      </c>
      <c r="G732" s="80">
        <v>28</v>
      </c>
      <c r="H732" s="80">
        <v>30</v>
      </c>
      <c r="I732" s="81" t="s">
        <v>432</v>
      </c>
      <c r="J732" s="81" t="s">
        <v>433</v>
      </c>
      <c r="K732" s="80">
        <v>6</v>
      </c>
      <c r="L732" s="81" t="s">
        <v>434</v>
      </c>
      <c r="M732" s="81" t="s">
        <v>439</v>
      </c>
    </row>
    <row r="733" spans="1:13" hidden="1" x14ac:dyDescent="0.2">
      <c r="A733" s="80">
        <v>2014</v>
      </c>
      <c r="B733" s="81" t="s">
        <v>870</v>
      </c>
      <c r="C733" s="81" t="s">
        <v>894</v>
      </c>
      <c r="D733" s="82">
        <v>3.5</v>
      </c>
      <c r="E733" s="80">
        <v>6</v>
      </c>
      <c r="F733" s="80">
        <v>30</v>
      </c>
      <c r="G733" s="80">
        <v>28</v>
      </c>
      <c r="H733" s="80">
        <v>29</v>
      </c>
      <c r="I733" s="81" t="s">
        <v>432</v>
      </c>
      <c r="J733" s="81" t="s">
        <v>433</v>
      </c>
      <c r="K733" s="80">
        <v>6</v>
      </c>
      <c r="L733" s="81" t="s">
        <v>441</v>
      </c>
      <c r="M733" s="81" t="s">
        <v>442</v>
      </c>
    </row>
    <row r="734" spans="1:13" hidden="1" x14ac:dyDescent="0.2">
      <c r="A734" s="80">
        <v>2014</v>
      </c>
      <c r="B734" s="81" t="s">
        <v>895</v>
      </c>
      <c r="C734" s="81" t="s">
        <v>896</v>
      </c>
      <c r="D734" s="82">
        <v>3.5</v>
      </c>
      <c r="E734" s="80">
        <v>6</v>
      </c>
      <c r="F734" s="80">
        <v>17</v>
      </c>
      <c r="G734" s="80">
        <v>25</v>
      </c>
      <c r="H734" s="80">
        <v>20</v>
      </c>
      <c r="I734" s="81" t="s">
        <v>465</v>
      </c>
      <c r="J734" s="81" t="s">
        <v>436</v>
      </c>
      <c r="K734" s="80">
        <v>6</v>
      </c>
      <c r="L734" s="81" t="s">
        <v>441</v>
      </c>
      <c r="M734" s="81" t="s">
        <v>476</v>
      </c>
    </row>
    <row r="735" spans="1:13" hidden="1" x14ac:dyDescent="0.2">
      <c r="A735" s="80">
        <v>2014</v>
      </c>
      <c r="B735" s="81" t="s">
        <v>895</v>
      </c>
      <c r="C735" s="81" t="s">
        <v>896</v>
      </c>
      <c r="D735" s="82">
        <v>3.7</v>
      </c>
      <c r="E735" s="80">
        <v>6</v>
      </c>
      <c r="F735" s="80">
        <v>18</v>
      </c>
      <c r="G735" s="80">
        <v>26</v>
      </c>
      <c r="H735" s="80">
        <v>21</v>
      </c>
      <c r="I735" s="81" t="s">
        <v>432</v>
      </c>
      <c r="J735" s="81" t="s">
        <v>436</v>
      </c>
      <c r="K735" s="80">
        <v>6</v>
      </c>
      <c r="L735" s="81" t="s">
        <v>441</v>
      </c>
      <c r="M735" s="81" t="s">
        <v>476</v>
      </c>
    </row>
    <row r="736" spans="1:13" hidden="1" x14ac:dyDescent="0.2">
      <c r="A736" s="80">
        <v>2014</v>
      </c>
      <c r="B736" s="81" t="s">
        <v>895</v>
      </c>
      <c r="C736" s="81" t="s">
        <v>897</v>
      </c>
      <c r="D736" s="82">
        <v>3.7</v>
      </c>
      <c r="E736" s="80">
        <v>6</v>
      </c>
      <c r="F736" s="80">
        <v>19</v>
      </c>
      <c r="G736" s="80">
        <v>28</v>
      </c>
      <c r="H736" s="80">
        <v>22</v>
      </c>
      <c r="I736" s="81" t="s">
        <v>432</v>
      </c>
      <c r="J736" s="81" t="s">
        <v>436</v>
      </c>
      <c r="K736" s="80">
        <v>6</v>
      </c>
      <c r="L736" s="81" t="s">
        <v>434</v>
      </c>
      <c r="M736" s="81" t="s">
        <v>476</v>
      </c>
    </row>
    <row r="737" spans="1:13" hidden="1" x14ac:dyDescent="0.2">
      <c r="A737" s="80">
        <v>2014</v>
      </c>
      <c r="B737" s="81" t="s">
        <v>895</v>
      </c>
      <c r="C737" s="81" t="s">
        <v>898</v>
      </c>
      <c r="D737" s="82">
        <v>3.5</v>
      </c>
      <c r="E737" s="80">
        <v>6</v>
      </c>
      <c r="F737" s="80">
        <v>16</v>
      </c>
      <c r="G737" s="80">
        <v>23</v>
      </c>
      <c r="H737" s="80">
        <v>18</v>
      </c>
      <c r="I737" s="81" t="s">
        <v>465</v>
      </c>
      <c r="J737" s="81" t="s">
        <v>436</v>
      </c>
      <c r="K737" s="80">
        <v>6</v>
      </c>
      <c r="L737" s="81" t="s">
        <v>441</v>
      </c>
      <c r="M737" s="81" t="s">
        <v>442</v>
      </c>
    </row>
    <row r="738" spans="1:13" hidden="1" x14ac:dyDescent="0.2">
      <c r="A738" s="80">
        <v>2014</v>
      </c>
      <c r="B738" s="81" t="s">
        <v>895</v>
      </c>
      <c r="C738" s="81" t="s">
        <v>899</v>
      </c>
      <c r="D738" s="82">
        <v>3.7</v>
      </c>
      <c r="E738" s="80">
        <v>6</v>
      </c>
      <c r="F738" s="80">
        <v>17</v>
      </c>
      <c r="G738" s="80">
        <v>25</v>
      </c>
      <c r="H738" s="80">
        <v>20</v>
      </c>
      <c r="I738" s="81" t="s">
        <v>432</v>
      </c>
      <c r="J738" s="81" t="s">
        <v>436</v>
      </c>
      <c r="K738" s="80">
        <v>6</v>
      </c>
      <c r="L738" s="81" t="s">
        <v>434</v>
      </c>
      <c r="M738" s="81" t="s">
        <v>582</v>
      </c>
    </row>
    <row r="739" spans="1:13" hidden="1" x14ac:dyDescent="0.2">
      <c r="A739" s="80">
        <v>2014</v>
      </c>
      <c r="B739" s="81" t="s">
        <v>895</v>
      </c>
      <c r="C739" s="81" t="s">
        <v>900</v>
      </c>
      <c r="D739" s="82">
        <v>3.7</v>
      </c>
      <c r="E739" s="80">
        <v>6</v>
      </c>
      <c r="F739" s="80">
        <v>17</v>
      </c>
      <c r="G739" s="80">
        <v>24</v>
      </c>
      <c r="H739" s="80">
        <v>19</v>
      </c>
      <c r="I739" s="81" t="s">
        <v>432</v>
      </c>
      <c r="J739" s="81" t="s">
        <v>580</v>
      </c>
      <c r="K739" s="80">
        <v>6</v>
      </c>
      <c r="L739" s="81" t="s">
        <v>441</v>
      </c>
      <c r="M739" s="81" t="s">
        <v>901</v>
      </c>
    </row>
    <row r="740" spans="1:13" hidden="1" x14ac:dyDescent="0.2">
      <c r="A740" s="80">
        <v>2014</v>
      </c>
      <c r="B740" s="81" t="s">
        <v>895</v>
      </c>
      <c r="C740" s="81" t="s">
        <v>902</v>
      </c>
      <c r="D740" s="82">
        <v>2</v>
      </c>
      <c r="E740" s="80">
        <v>4</v>
      </c>
      <c r="F740" s="80">
        <v>20</v>
      </c>
      <c r="G740" s="80">
        <v>28</v>
      </c>
      <c r="H740" s="80">
        <v>23</v>
      </c>
      <c r="I740" s="81" t="s">
        <v>465</v>
      </c>
      <c r="J740" s="81" t="s">
        <v>436</v>
      </c>
      <c r="K740" s="80">
        <v>6</v>
      </c>
      <c r="L740" s="81" t="s">
        <v>434</v>
      </c>
      <c r="M740" s="81" t="s">
        <v>609</v>
      </c>
    </row>
    <row r="741" spans="1:13" hidden="1" x14ac:dyDescent="0.2">
      <c r="A741" s="80">
        <v>2014</v>
      </c>
      <c r="B741" s="81" t="s">
        <v>895</v>
      </c>
      <c r="C741" s="81" t="s">
        <v>903</v>
      </c>
      <c r="D741" s="82">
        <v>3.7</v>
      </c>
      <c r="E741" s="80">
        <v>6</v>
      </c>
      <c r="F741" s="80">
        <v>17</v>
      </c>
      <c r="G741" s="80">
        <v>23</v>
      </c>
      <c r="H741" s="80">
        <v>19</v>
      </c>
      <c r="I741" s="81" t="s">
        <v>432</v>
      </c>
      <c r="J741" s="81" t="s">
        <v>436</v>
      </c>
      <c r="K741" s="80">
        <v>6</v>
      </c>
      <c r="L741" s="81" t="s">
        <v>441</v>
      </c>
      <c r="M741" s="81" t="s">
        <v>442</v>
      </c>
    </row>
    <row r="742" spans="1:13" hidden="1" x14ac:dyDescent="0.2">
      <c r="A742" s="80">
        <v>2014</v>
      </c>
      <c r="B742" s="81" t="s">
        <v>895</v>
      </c>
      <c r="C742" s="81" t="s">
        <v>904</v>
      </c>
      <c r="D742" s="82">
        <v>3.7</v>
      </c>
      <c r="E742" s="80">
        <v>6</v>
      </c>
      <c r="F742" s="80">
        <v>18</v>
      </c>
      <c r="G742" s="80">
        <v>26</v>
      </c>
      <c r="H742" s="80">
        <v>21</v>
      </c>
      <c r="I742" s="81" t="s">
        <v>432</v>
      </c>
      <c r="J742" s="81" t="s">
        <v>436</v>
      </c>
      <c r="K742" s="80">
        <v>6</v>
      </c>
      <c r="L742" s="81" t="s">
        <v>434</v>
      </c>
      <c r="M742" s="81" t="s">
        <v>439</v>
      </c>
    </row>
    <row r="743" spans="1:13" hidden="1" x14ac:dyDescent="0.2">
      <c r="A743" s="80">
        <v>2014</v>
      </c>
      <c r="B743" s="81" t="s">
        <v>895</v>
      </c>
      <c r="C743" s="81" t="s">
        <v>905</v>
      </c>
      <c r="D743" s="82">
        <v>2</v>
      </c>
      <c r="E743" s="80">
        <v>4</v>
      </c>
      <c r="F743" s="80">
        <v>22</v>
      </c>
      <c r="G743" s="80">
        <v>31</v>
      </c>
      <c r="H743" s="80">
        <v>25</v>
      </c>
      <c r="I743" s="81" t="s">
        <v>465</v>
      </c>
      <c r="J743" s="81" t="s">
        <v>436</v>
      </c>
      <c r="K743" s="80">
        <v>6</v>
      </c>
      <c r="L743" s="81" t="s">
        <v>441</v>
      </c>
      <c r="M743" s="81" t="s">
        <v>446</v>
      </c>
    </row>
    <row r="744" spans="1:13" hidden="1" x14ac:dyDescent="0.2">
      <c r="A744" s="80">
        <v>2014</v>
      </c>
      <c r="B744" s="81" t="s">
        <v>895</v>
      </c>
      <c r="C744" s="81" t="s">
        <v>905</v>
      </c>
      <c r="D744" s="82">
        <v>3.7</v>
      </c>
      <c r="E744" s="80">
        <v>6</v>
      </c>
      <c r="F744" s="80">
        <v>18</v>
      </c>
      <c r="G744" s="80">
        <v>26</v>
      </c>
      <c r="H744" s="80">
        <v>21</v>
      </c>
      <c r="I744" s="81" t="s">
        <v>432</v>
      </c>
      <c r="J744" s="81" t="s">
        <v>436</v>
      </c>
      <c r="K744" s="80">
        <v>6</v>
      </c>
      <c r="L744" s="81" t="s">
        <v>441</v>
      </c>
      <c r="M744" s="81" t="s">
        <v>446</v>
      </c>
    </row>
    <row r="745" spans="1:13" hidden="1" x14ac:dyDescent="0.2">
      <c r="A745" s="80">
        <v>2014</v>
      </c>
      <c r="B745" s="81" t="s">
        <v>895</v>
      </c>
      <c r="C745" s="81" t="s">
        <v>906</v>
      </c>
      <c r="D745" s="82">
        <v>2</v>
      </c>
      <c r="E745" s="80">
        <v>4</v>
      </c>
      <c r="F745" s="80">
        <v>22</v>
      </c>
      <c r="G745" s="80">
        <v>33</v>
      </c>
      <c r="H745" s="80">
        <v>26</v>
      </c>
      <c r="I745" s="81" t="s">
        <v>465</v>
      </c>
      <c r="J745" s="81" t="s">
        <v>436</v>
      </c>
      <c r="K745" s="80">
        <v>6</v>
      </c>
      <c r="L745" s="81" t="s">
        <v>434</v>
      </c>
      <c r="M745" s="81" t="s">
        <v>446</v>
      </c>
    </row>
    <row r="746" spans="1:13" hidden="1" x14ac:dyDescent="0.2">
      <c r="A746" s="80">
        <v>2014</v>
      </c>
      <c r="B746" s="81" t="s">
        <v>895</v>
      </c>
      <c r="C746" s="81" t="s">
        <v>906</v>
      </c>
      <c r="D746" s="82">
        <v>3.7</v>
      </c>
      <c r="E746" s="80">
        <v>6</v>
      </c>
      <c r="F746" s="80">
        <v>19</v>
      </c>
      <c r="G746" s="80">
        <v>28</v>
      </c>
      <c r="H746" s="80">
        <v>22</v>
      </c>
      <c r="I746" s="81" t="s">
        <v>432</v>
      </c>
      <c r="J746" s="81" t="s">
        <v>436</v>
      </c>
      <c r="K746" s="80">
        <v>6</v>
      </c>
      <c r="L746" s="81" t="s">
        <v>434</v>
      </c>
      <c r="M746" s="81" t="s">
        <v>446</v>
      </c>
    </row>
    <row r="747" spans="1:13" hidden="1" x14ac:dyDescent="0.2">
      <c r="A747" s="80">
        <v>2014</v>
      </c>
      <c r="B747" s="81" t="s">
        <v>895</v>
      </c>
      <c r="C747" s="81" t="s">
        <v>907</v>
      </c>
      <c r="D747" s="82">
        <v>2</v>
      </c>
      <c r="E747" s="80">
        <v>4</v>
      </c>
      <c r="F747" s="80">
        <v>45</v>
      </c>
      <c r="G747" s="80">
        <v>45</v>
      </c>
      <c r="H747" s="80">
        <v>45</v>
      </c>
      <c r="I747" s="81" t="s">
        <v>432</v>
      </c>
      <c r="J747" s="81" t="s">
        <v>649</v>
      </c>
      <c r="K747" s="80">
        <v>1</v>
      </c>
      <c r="L747" s="81" t="s">
        <v>434</v>
      </c>
      <c r="M747" s="81" t="s">
        <v>446</v>
      </c>
    </row>
    <row r="748" spans="1:13" hidden="1" x14ac:dyDescent="0.2">
      <c r="A748" s="80">
        <v>2014</v>
      </c>
      <c r="B748" s="81" t="s">
        <v>895</v>
      </c>
      <c r="C748" s="81" t="s">
        <v>908</v>
      </c>
      <c r="D748" s="82">
        <v>5.4</v>
      </c>
      <c r="E748" s="80">
        <v>8</v>
      </c>
      <c r="F748" s="80">
        <v>14</v>
      </c>
      <c r="G748" s="80">
        <v>20</v>
      </c>
      <c r="H748" s="80">
        <v>16</v>
      </c>
      <c r="I748" s="81" t="s">
        <v>432</v>
      </c>
      <c r="J748" s="81" t="s">
        <v>580</v>
      </c>
      <c r="K748" s="80">
        <v>6</v>
      </c>
      <c r="L748" s="81" t="s">
        <v>454</v>
      </c>
      <c r="M748" s="81" t="s">
        <v>582</v>
      </c>
    </row>
    <row r="749" spans="1:13" hidden="1" x14ac:dyDescent="0.2">
      <c r="A749" s="80">
        <v>2014</v>
      </c>
      <c r="B749" s="81" t="s">
        <v>895</v>
      </c>
      <c r="C749" s="81" t="s">
        <v>909</v>
      </c>
      <c r="D749" s="82">
        <v>5.4</v>
      </c>
      <c r="E749" s="80">
        <v>8</v>
      </c>
      <c r="F749" s="80">
        <v>13</v>
      </c>
      <c r="G749" s="80">
        <v>18</v>
      </c>
      <c r="H749" s="80">
        <v>15</v>
      </c>
      <c r="I749" s="81" t="s">
        <v>432</v>
      </c>
      <c r="J749" s="81" t="s">
        <v>580</v>
      </c>
      <c r="K749" s="80">
        <v>6</v>
      </c>
      <c r="L749" s="81" t="s">
        <v>681</v>
      </c>
      <c r="M749" s="81" t="s">
        <v>481</v>
      </c>
    </row>
    <row r="750" spans="1:13" hidden="1" x14ac:dyDescent="0.2">
      <c r="A750" s="80">
        <v>2014</v>
      </c>
      <c r="B750" s="81" t="s">
        <v>910</v>
      </c>
      <c r="C750" s="81" t="s">
        <v>911</v>
      </c>
      <c r="D750" s="82">
        <v>3.5</v>
      </c>
      <c r="E750" s="80">
        <v>6</v>
      </c>
      <c r="F750" s="80">
        <v>19</v>
      </c>
      <c r="G750" s="80">
        <v>28</v>
      </c>
      <c r="H750" s="80">
        <v>22</v>
      </c>
      <c r="I750" s="81" t="s">
        <v>432</v>
      </c>
      <c r="J750" s="81" t="s">
        <v>436</v>
      </c>
      <c r="K750" s="80">
        <v>6</v>
      </c>
      <c r="L750" s="81" t="s">
        <v>454</v>
      </c>
      <c r="M750" s="81" t="s">
        <v>455</v>
      </c>
    </row>
    <row r="751" spans="1:13" hidden="1" x14ac:dyDescent="0.2">
      <c r="A751" s="80">
        <v>2014</v>
      </c>
      <c r="B751" s="81" t="s">
        <v>910</v>
      </c>
      <c r="C751" s="81" t="s">
        <v>911</v>
      </c>
      <c r="D751" s="82">
        <v>3.5</v>
      </c>
      <c r="E751" s="80">
        <v>6</v>
      </c>
      <c r="F751" s="80">
        <v>19</v>
      </c>
      <c r="G751" s="80">
        <v>28</v>
      </c>
      <c r="H751" s="80">
        <v>22</v>
      </c>
      <c r="I751" s="81" t="s">
        <v>472</v>
      </c>
      <c r="J751" s="81" t="s">
        <v>436</v>
      </c>
      <c r="K751" s="80">
        <v>6</v>
      </c>
      <c r="L751" s="81" t="s">
        <v>454</v>
      </c>
      <c r="M751" s="81" t="s">
        <v>455</v>
      </c>
    </row>
    <row r="752" spans="1:13" hidden="1" x14ac:dyDescent="0.2">
      <c r="A752" s="80">
        <v>2014</v>
      </c>
      <c r="B752" s="81" t="s">
        <v>910</v>
      </c>
      <c r="C752" s="81" t="s">
        <v>911</v>
      </c>
      <c r="D752" s="82">
        <v>3.5</v>
      </c>
      <c r="E752" s="80">
        <v>6</v>
      </c>
      <c r="F752" s="80">
        <v>18</v>
      </c>
      <c r="G752" s="80">
        <v>26</v>
      </c>
      <c r="H752" s="80">
        <v>21</v>
      </c>
      <c r="I752" s="81" t="s">
        <v>432</v>
      </c>
      <c r="J752" s="81" t="s">
        <v>437</v>
      </c>
      <c r="K752" s="80">
        <v>6</v>
      </c>
      <c r="L752" s="81" t="s">
        <v>454</v>
      </c>
      <c r="M752" s="81" t="s">
        <v>455</v>
      </c>
    </row>
    <row r="753" spans="1:13" hidden="1" x14ac:dyDescent="0.2">
      <c r="A753" s="80">
        <v>2014</v>
      </c>
      <c r="B753" s="81" t="s">
        <v>910</v>
      </c>
      <c r="C753" s="81" t="s">
        <v>911</v>
      </c>
      <c r="D753" s="82">
        <v>3.5</v>
      </c>
      <c r="E753" s="80">
        <v>6</v>
      </c>
      <c r="F753" s="80">
        <v>17</v>
      </c>
      <c r="G753" s="80">
        <v>26</v>
      </c>
      <c r="H753" s="80">
        <v>20</v>
      </c>
      <c r="I753" s="81" t="s">
        <v>472</v>
      </c>
      <c r="J753" s="81" t="s">
        <v>437</v>
      </c>
      <c r="K753" s="80">
        <v>6</v>
      </c>
      <c r="L753" s="81" t="s">
        <v>454</v>
      </c>
      <c r="M753" s="81" t="s">
        <v>455</v>
      </c>
    </row>
    <row r="754" spans="1:13" hidden="1" x14ac:dyDescent="0.2">
      <c r="A754" s="80">
        <v>2014</v>
      </c>
      <c r="B754" s="81" t="s">
        <v>912</v>
      </c>
      <c r="C754" s="81" t="s">
        <v>913</v>
      </c>
      <c r="D754" s="82">
        <v>3</v>
      </c>
      <c r="E754" s="80">
        <v>6</v>
      </c>
      <c r="F754" s="80">
        <v>15</v>
      </c>
      <c r="G754" s="80">
        <v>25</v>
      </c>
      <c r="H754" s="80">
        <v>19</v>
      </c>
      <c r="I754" s="81" t="s">
        <v>465</v>
      </c>
      <c r="J754" s="81" t="s">
        <v>580</v>
      </c>
      <c r="K754" s="80">
        <v>8</v>
      </c>
      <c r="L754" s="81" t="s">
        <v>454</v>
      </c>
      <c r="M754" s="81" t="s">
        <v>446</v>
      </c>
    </row>
    <row r="755" spans="1:13" hidden="1" x14ac:dyDescent="0.2">
      <c r="A755" s="80">
        <v>2014</v>
      </c>
      <c r="B755" s="81" t="s">
        <v>912</v>
      </c>
      <c r="C755" s="81" t="s">
        <v>914</v>
      </c>
      <c r="D755" s="82">
        <v>3</v>
      </c>
      <c r="E755" s="80">
        <v>6</v>
      </c>
      <c r="F755" s="80">
        <v>15</v>
      </c>
      <c r="G755" s="80">
        <v>25</v>
      </c>
      <c r="H755" s="80">
        <v>18</v>
      </c>
      <c r="I755" s="81" t="s">
        <v>465</v>
      </c>
      <c r="J755" s="81" t="s">
        <v>580</v>
      </c>
      <c r="K755" s="80">
        <v>8</v>
      </c>
      <c r="L755" s="81" t="s">
        <v>441</v>
      </c>
      <c r="M755" s="81" t="s">
        <v>446</v>
      </c>
    </row>
    <row r="756" spans="1:13" hidden="1" x14ac:dyDescent="0.2">
      <c r="A756" s="80">
        <v>2014</v>
      </c>
      <c r="B756" s="81" t="s">
        <v>912</v>
      </c>
      <c r="C756" s="81" t="s">
        <v>915</v>
      </c>
      <c r="D756" s="82">
        <v>4.7</v>
      </c>
      <c r="E756" s="80">
        <v>8</v>
      </c>
      <c r="F756" s="80">
        <v>13</v>
      </c>
      <c r="G756" s="80">
        <v>21</v>
      </c>
      <c r="H756" s="80">
        <v>16</v>
      </c>
      <c r="I756" s="81" t="s">
        <v>432</v>
      </c>
      <c r="J756" s="81" t="s">
        <v>580</v>
      </c>
      <c r="K756" s="80">
        <v>6</v>
      </c>
      <c r="L756" s="81" t="s">
        <v>454</v>
      </c>
      <c r="M756" s="81" t="s">
        <v>457</v>
      </c>
    </row>
    <row r="757" spans="1:13" hidden="1" x14ac:dyDescent="0.2">
      <c r="A757" s="80">
        <v>2014</v>
      </c>
      <c r="B757" s="81" t="s">
        <v>912</v>
      </c>
      <c r="C757" s="81" t="s">
        <v>916</v>
      </c>
      <c r="D757" s="82">
        <v>4.7</v>
      </c>
      <c r="E757" s="80">
        <v>8</v>
      </c>
      <c r="F757" s="80">
        <v>13</v>
      </c>
      <c r="G757" s="80">
        <v>20</v>
      </c>
      <c r="H757" s="80">
        <v>15</v>
      </c>
      <c r="I757" s="81" t="s">
        <v>432</v>
      </c>
      <c r="J757" s="81" t="s">
        <v>580</v>
      </c>
      <c r="K757" s="80">
        <v>6</v>
      </c>
      <c r="L757" s="81" t="s">
        <v>454</v>
      </c>
      <c r="M757" s="81" t="s">
        <v>457</v>
      </c>
    </row>
    <row r="758" spans="1:13" hidden="1" x14ac:dyDescent="0.2">
      <c r="A758" s="80">
        <v>2014</v>
      </c>
      <c r="B758" s="81" t="s">
        <v>912</v>
      </c>
      <c r="C758" s="81" t="s">
        <v>917</v>
      </c>
      <c r="D758" s="82">
        <v>3.8</v>
      </c>
      <c r="E758" s="80">
        <v>8</v>
      </c>
      <c r="F758" s="80">
        <v>13</v>
      </c>
      <c r="G758" s="80">
        <v>22</v>
      </c>
      <c r="H758" s="80">
        <v>16</v>
      </c>
      <c r="I758" s="81" t="s">
        <v>465</v>
      </c>
      <c r="J758" s="81" t="s">
        <v>580</v>
      </c>
      <c r="K758" s="80">
        <v>8</v>
      </c>
      <c r="L758" s="81" t="s">
        <v>454</v>
      </c>
      <c r="M758" s="81" t="s">
        <v>476</v>
      </c>
    </row>
    <row r="759" spans="1:13" hidden="1" x14ac:dyDescent="0.2">
      <c r="A759" s="80">
        <v>2014</v>
      </c>
      <c r="B759" s="81" t="s">
        <v>912</v>
      </c>
      <c r="C759" s="81" t="s">
        <v>918</v>
      </c>
      <c r="D759" s="82">
        <v>3</v>
      </c>
      <c r="E759" s="80">
        <v>6</v>
      </c>
      <c r="F759" s="80">
        <v>15</v>
      </c>
      <c r="G759" s="80">
        <v>24</v>
      </c>
      <c r="H759" s="80">
        <v>18</v>
      </c>
      <c r="I759" s="81" t="s">
        <v>465</v>
      </c>
      <c r="J759" s="81" t="s">
        <v>580</v>
      </c>
      <c r="K759" s="80">
        <v>8</v>
      </c>
      <c r="L759" s="81" t="s">
        <v>441</v>
      </c>
      <c r="M759" s="81" t="s">
        <v>476</v>
      </c>
    </row>
    <row r="760" spans="1:13" hidden="1" x14ac:dyDescent="0.2">
      <c r="A760" s="80">
        <v>2014</v>
      </c>
      <c r="B760" s="81" t="s">
        <v>919</v>
      </c>
      <c r="C760" s="81" t="s">
        <v>920</v>
      </c>
      <c r="D760" s="82">
        <v>2</v>
      </c>
      <c r="E760" s="80">
        <v>4</v>
      </c>
      <c r="F760" s="80">
        <v>26</v>
      </c>
      <c r="G760" s="80">
        <v>32</v>
      </c>
      <c r="H760" s="80">
        <v>29</v>
      </c>
      <c r="I760" s="81" t="s">
        <v>432</v>
      </c>
      <c r="J760" s="81" t="s">
        <v>436</v>
      </c>
      <c r="K760" s="80">
        <v>6</v>
      </c>
      <c r="L760" s="81" t="s">
        <v>434</v>
      </c>
      <c r="M760" s="81" t="s">
        <v>439</v>
      </c>
    </row>
    <row r="761" spans="1:13" hidden="1" x14ac:dyDescent="0.2">
      <c r="A761" s="80">
        <v>2014</v>
      </c>
      <c r="B761" s="81" t="s">
        <v>919</v>
      </c>
      <c r="C761" s="81" t="s">
        <v>920</v>
      </c>
      <c r="D761" s="82">
        <v>2</v>
      </c>
      <c r="E761" s="80">
        <v>4</v>
      </c>
      <c r="F761" s="80">
        <v>26</v>
      </c>
      <c r="G761" s="80">
        <v>35</v>
      </c>
      <c r="H761" s="80">
        <v>29</v>
      </c>
      <c r="I761" s="81" t="s">
        <v>432</v>
      </c>
      <c r="J761" s="81" t="s">
        <v>437</v>
      </c>
      <c r="K761" s="80">
        <v>6</v>
      </c>
      <c r="L761" s="81" t="s">
        <v>434</v>
      </c>
      <c r="M761" s="81" t="s">
        <v>439</v>
      </c>
    </row>
    <row r="762" spans="1:13" hidden="1" x14ac:dyDescent="0.2">
      <c r="A762" s="80">
        <v>2014</v>
      </c>
      <c r="B762" s="81" t="s">
        <v>919</v>
      </c>
      <c r="C762" s="81" t="s">
        <v>920</v>
      </c>
      <c r="D762" s="82">
        <v>2.5</v>
      </c>
      <c r="E762" s="80">
        <v>4</v>
      </c>
      <c r="F762" s="80">
        <v>25</v>
      </c>
      <c r="G762" s="80">
        <v>32</v>
      </c>
      <c r="H762" s="80">
        <v>27</v>
      </c>
      <c r="I762" s="81" t="s">
        <v>432</v>
      </c>
      <c r="J762" s="81" t="s">
        <v>436</v>
      </c>
      <c r="K762" s="80">
        <v>6</v>
      </c>
      <c r="L762" s="81" t="s">
        <v>434</v>
      </c>
      <c r="M762" s="81" t="s">
        <v>439</v>
      </c>
    </row>
    <row r="763" spans="1:13" hidden="1" x14ac:dyDescent="0.2">
      <c r="A763" s="80">
        <v>2014</v>
      </c>
      <c r="B763" s="81" t="s">
        <v>919</v>
      </c>
      <c r="C763" s="81" t="s">
        <v>921</v>
      </c>
      <c r="D763" s="82">
        <v>2</v>
      </c>
      <c r="E763" s="80">
        <v>4</v>
      </c>
      <c r="F763" s="80">
        <v>25</v>
      </c>
      <c r="G763" s="80">
        <v>31</v>
      </c>
      <c r="H763" s="80">
        <v>28</v>
      </c>
      <c r="I763" s="81" t="s">
        <v>432</v>
      </c>
      <c r="J763" s="81" t="s">
        <v>436</v>
      </c>
      <c r="K763" s="80">
        <v>6</v>
      </c>
      <c r="L763" s="81" t="s">
        <v>639</v>
      </c>
      <c r="M763" s="81" t="s">
        <v>442</v>
      </c>
    </row>
    <row r="764" spans="1:13" hidden="1" x14ac:dyDescent="0.2">
      <c r="A764" s="80">
        <v>2014</v>
      </c>
      <c r="B764" s="81" t="s">
        <v>919</v>
      </c>
      <c r="C764" s="81" t="s">
        <v>921</v>
      </c>
      <c r="D764" s="82">
        <v>2.5</v>
      </c>
      <c r="E764" s="80">
        <v>4</v>
      </c>
      <c r="F764" s="80">
        <v>24</v>
      </c>
      <c r="G764" s="80">
        <v>30</v>
      </c>
      <c r="H764" s="80">
        <v>26</v>
      </c>
      <c r="I764" s="81" t="s">
        <v>432</v>
      </c>
      <c r="J764" s="81" t="s">
        <v>436</v>
      </c>
      <c r="K764" s="80">
        <v>6</v>
      </c>
      <c r="L764" s="81" t="s">
        <v>639</v>
      </c>
      <c r="M764" s="81" t="s">
        <v>442</v>
      </c>
    </row>
    <row r="765" spans="1:13" hidden="1" x14ac:dyDescent="0.2">
      <c r="A765" s="80">
        <v>2014</v>
      </c>
      <c r="B765" s="81" t="s">
        <v>919</v>
      </c>
      <c r="C765" s="81" t="s">
        <v>922</v>
      </c>
      <c r="D765" s="82">
        <v>3.7</v>
      </c>
      <c r="E765" s="80">
        <v>6</v>
      </c>
      <c r="F765" s="80">
        <v>17</v>
      </c>
      <c r="G765" s="80">
        <v>24</v>
      </c>
      <c r="H765" s="80">
        <v>19</v>
      </c>
      <c r="I765" s="81" t="s">
        <v>432</v>
      </c>
      <c r="J765" s="81" t="s">
        <v>436</v>
      </c>
      <c r="K765" s="80">
        <v>6</v>
      </c>
      <c r="L765" s="81" t="s">
        <v>434</v>
      </c>
      <c r="M765" s="81" t="s">
        <v>439</v>
      </c>
    </row>
    <row r="766" spans="1:13" hidden="1" x14ac:dyDescent="0.2">
      <c r="A766" s="80">
        <v>2014</v>
      </c>
      <c r="B766" s="81" t="s">
        <v>919</v>
      </c>
      <c r="C766" s="81" t="s">
        <v>923</v>
      </c>
      <c r="D766" s="82">
        <v>3.7</v>
      </c>
      <c r="E766" s="80">
        <v>6</v>
      </c>
      <c r="F766" s="80">
        <v>16</v>
      </c>
      <c r="G766" s="80">
        <v>22</v>
      </c>
      <c r="H766" s="80">
        <v>18</v>
      </c>
      <c r="I766" s="81" t="s">
        <v>432</v>
      </c>
      <c r="J766" s="81" t="s">
        <v>436</v>
      </c>
      <c r="K766" s="80">
        <v>6</v>
      </c>
      <c r="L766" s="81" t="s">
        <v>639</v>
      </c>
      <c r="M766" s="81" t="s">
        <v>442</v>
      </c>
    </row>
    <row r="767" spans="1:13" hidden="1" x14ac:dyDescent="0.2">
      <c r="A767" s="80">
        <v>2014</v>
      </c>
      <c r="B767" s="81" t="s">
        <v>919</v>
      </c>
      <c r="C767" s="81" t="s">
        <v>924</v>
      </c>
      <c r="D767" s="82">
        <v>1.5</v>
      </c>
      <c r="E767" s="80">
        <v>4</v>
      </c>
      <c r="F767" s="80">
        <v>28</v>
      </c>
      <c r="G767" s="80">
        <v>34</v>
      </c>
      <c r="H767" s="80">
        <v>30</v>
      </c>
      <c r="I767" s="81" t="s">
        <v>432</v>
      </c>
      <c r="J767" s="81" t="s">
        <v>580</v>
      </c>
      <c r="K767" s="80">
        <v>4</v>
      </c>
      <c r="L767" s="81" t="s">
        <v>434</v>
      </c>
      <c r="M767" s="81" t="s">
        <v>435</v>
      </c>
    </row>
    <row r="768" spans="1:13" hidden="1" x14ac:dyDescent="0.2">
      <c r="A768" s="80">
        <v>2014</v>
      </c>
      <c r="B768" s="81" t="s">
        <v>919</v>
      </c>
      <c r="C768" s="81" t="s">
        <v>924</v>
      </c>
      <c r="D768" s="82">
        <v>1.5</v>
      </c>
      <c r="E768" s="80">
        <v>4</v>
      </c>
      <c r="F768" s="80">
        <v>29</v>
      </c>
      <c r="G768" s="80">
        <v>35</v>
      </c>
      <c r="H768" s="80">
        <v>32</v>
      </c>
      <c r="I768" s="81" t="s">
        <v>432</v>
      </c>
      <c r="J768" s="81" t="s">
        <v>437</v>
      </c>
      <c r="K768" s="80">
        <v>5</v>
      </c>
      <c r="L768" s="81" t="s">
        <v>434</v>
      </c>
      <c r="M768" s="81" t="s">
        <v>435</v>
      </c>
    </row>
    <row r="769" spans="1:13" hidden="1" x14ac:dyDescent="0.2">
      <c r="A769" s="80">
        <v>2014</v>
      </c>
      <c r="B769" s="81" t="s">
        <v>919</v>
      </c>
      <c r="C769" s="81" t="s">
        <v>925</v>
      </c>
      <c r="D769" s="82">
        <v>2.5</v>
      </c>
      <c r="E769" s="80">
        <v>4</v>
      </c>
      <c r="F769" s="80">
        <v>22</v>
      </c>
      <c r="G769" s="80">
        <v>28</v>
      </c>
      <c r="H769" s="80">
        <v>24</v>
      </c>
      <c r="I769" s="81" t="s">
        <v>432</v>
      </c>
      <c r="J769" s="81" t="s">
        <v>436</v>
      </c>
      <c r="K769" s="80">
        <v>5</v>
      </c>
      <c r="L769" s="81" t="s">
        <v>434</v>
      </c>
      <c r="M769" s="81" t="s">
        <v>659</v>
      </c>
    </row>
    <row r="770" spans="1:13" hidden="1" x14ac:dyDescent="0.2">
      <c r="A770" s="80">
        <v>2014</v>
      </c>
      <c r="B770" s="81" t="s">
        <v>919</v>
      </c>
      <c r="C770" s="81" t="s">
        <v>925</v>
      </c>
      <c r="D770" s="82">
        <v>2.5</v>
      </c>
      <c r="E770" s="80">
        <v>4</v>
      </c>
      <c r="F770" s="80">
        <v>21</v>
      </c>
      <c r="G770" s="80">
        <v>28</v>
      </c>
      <c r="H770" s="80">
        <v>24</v>
      </c>
      <c r="I770" s="81" t="s">
        <v>432</v>
      </c>
      <c r="J770" s="81" t="s">
        <v>437</v>
      </c>
      <c r="K770" s="80">
        <v>6</v>
      </c>
      <c r="L770" s="81" t="s">
        <v>434</v>
      </c>
      <c r="M770" s="81" t="s">
        <v>659</v>
      </c>
    </row>
    <row r="771" spans="1:13" hidden="1" x14ac:dyDescent="0.2">
      <c r="A771" s="80">
        <v>2014</v>
      </c>
      <c r="B771" s="81" t="s">
        <v>919</v>
      </c>
      <c r="C771" s="81" t="s">
        <v>926</v>
      </c>
      <c r="D771" s="82">
        <v>2.5</v>
      </c>
      <c r="E771" s="80">
        <v>4</v>
      </c>
      <c r="F771" s="80">
        <v>26</v>
      </c>
      <c r="G771" s="80">
        <v>38</v>
      </c>
      <c r="H771" s="80">
        <v>30</v>
      </c>
      <c r="I771" s="81" t="s">
        <v>432</v>
      </c>
      <c r="J771" s="81" t="s">
        <v>436</v>
      </c>
      <c r="K771" s="80">
        <v>6</v>
      </c>
      <c r="L771" s="81" t="s">
        <v>434</v>
      </c>
      <c r="M771" s="81" t="s">
        <v>446</v>
      </c>
    </row>
    <row r="772" spans="1:13" hidden="1" x14ac:dyDescent="0.2">
      <c r="A772" s="80">
        <v>2014</v>
      </c>
      <c r="B772" s="81" t="s">
        <v>919</v>
      </c>
      <c r="C772" s="81" t="s">
        <v>926</v>
      </c>
      <c r="D772" s="82">
        <v>2.5</v>
      </c>
      <c r="E772" s="80">
        <v>4</v>
      </c>
      <c r="F772" s="80">
        <v>28</v>
      </c>
      <c r="G772" s="80">
        <v>40</v>
      </c>
      <c r="H772" s="80">
        <v>32</v>
      </c>
      <c r="I772" s="81" t="s">
        <v>432</v>
      </c>
      <c r="J772" s="81" t="s">
        <v>436</v>
      </c>
      <c r="K772" s="80">
        <v>6</v>
      </c>
      <c r="L772" s="81" t="s">
        <v>434</v>
      </c>
      <c r="M772" s="81" t="s">
        <v>446</v>
      </c>
    </row>
    <row r="773" spans="1:13" hidden="1" x14ac:dyDescent="0.2">
      <c r="A773" s="80">
        <v>2014</v>
      </c>
      <c r="B773" s="81" t="s">
        <v>919</v>
      </c>
      <c r="C773" s="81" t="s">
        <v>926</v>
      </c>
      <c r="D773" s="82">
        <v>2.5</v>
      </c>
      <c r="E773" s="80">
        <v>4</v>
      </c>
      <c r="F773" s="80">
        <v>25</v>
      </c>
      <c r="G773" s="80">
        <v>37</v>
      </c>
      <c r="H773" s="80">
        <v>29</v>
      </c>
      <c r="I773" s="81" t="s">
        <v>432</v>
      </c>
      <c r="J773" s="81" t="s">
        <v>437</v>
      </c>
      <c r="K773" s="80">
        <v>6</v>
      </c>
      <c r="L773" s="81" t="s">
        <v>434</v>
      </c>
      <c r="M773" s="81" t="s">
        <v>446</v>
      </c>
    </row>
    <row r="774" spans="1:13" hidden="1" x14ac:dyDescent="0.2">
      <c r="A774" s="80">
        <v>2014</v>
      </c>
      <c r="B774" s="81" t="s">
        <v>919</v>
      </c>
      <c r="C774" s="81" t="s">
        <v>927</v>
      </c>
      <c r="D774" s="82">
        <v>2</v>
      </c>
      <c r="E774" s="80">
        <v>4</v>
      </c>
      <c r="F774" s="80">
        <v>30</v>
      </c>
      <c r="G774" s="80">
        <v>41</v>
      </c>
      <c r="H774" s="80">
        <v>34</v>
      </c>
      <c r="I774" s="81" t="s">
        <v>432</v>
      </c>
      <c r="J774" s="81" t="s">
        <v>436</v>
      </c>
      <c r="K774" s="80">
        <v>6</v>
      </c>
      <c r="L774" s="81" t="s">
        <v>434</v>
      </c>
      <c r="M774" s="81" t="s">
        <v>435</v>
      </c>
    </row>
    <row r="775" spans="1:13" hidden="1" x14ac:dyDescent="0.2">
      <c r="A775" s="80">
        <v>2014</v>
      </c>
      <c r="B775" s="81" t="s">
        <v>919</v>
      </c>
      <c r="C775" s="81" t="s">
        <v>927</v>
      </c>
      <c r="D775" s="82">
        <v>2</v>
      </c>
      <c r="E775" s="80">
        <v>4</v>
      </c>
      <c r="F775" s="80">
        <v>29</v>
      </c>
      <c r="G775" s="80">
        <v>41</v>
      </c>
      <c r="H775" s="80">
        <v>33</v>
      </c>
      <c r="I775" s="81" t="s">
        <v>432</v>
      </c>
      <c r="J775" s="81" t="s">
        <v>437</v>
      </c>
      <c r="K775" s="80">
        <v>6</v>
      </c>
      <c r="L775" s="81" t="s">
        <v>434</v>
      </c>
      <c r="M775" s="81" t="s">
        <v>435</v>
      </c>
    </row>
    <row r="776" spans="1:13" hidden="1" x14ac:dyDescent="0.2">
      <c r="A776" s="80">
        <v>2014</v>
      </c>
      <c r="B776" s="81" t="s">
        <v>919</v>
      </c>
      <c r="C776" s="81" t="s">
        <v>927</v>
      </c>
      <c r="D776" s="82">
        <v>2.5</v>
      </c>
      <c r="E776" s="80">
        <v>4</v>
      </c>
      <c r="F776" s="80">
        <v>28</v>
      </c>
      <c r="G776" s="80">
        <v>39</v>
      </c>
      <c r="H776" s="80">
        <v>32</v>
      </c>
      <c r="I776" s="81" t="s">
        <v>432</v>
      </c>
      <c r="J776" s="81" t="s">
        <v>436</v>
      </c>
      <c r="K776" s="80">
        <v>6</v>
      </c>
      <c r="L776" s="81" t="s">
        <v>434</v>
      </c>
      <c r="M776" s="81" t="s">
        <v>435</v>
      </c>
    </row>
    <row r="777" spans="1:13" hidden="1" x14ac:dyDescent="0.2">
      <c r="A777" s="80">
        <v>2014</v>
      </c>
      <c r="B777" s="81" t="s">
        <v>919</v>
      </c>
      <c r="C777" s="81" t="s">
        <v>927</v>
      </c>
      <c r="D777" s="82">
        <v>2.5</v>
      </c>
      <c r="E777" s="80">
        <v>4</v>
      </c>
      <c r="F777" s="80">
        <v>28</v>
      </c>
      <c r="G777" s="80">
        <v>39</v>
      </c>
      <c r="H777" s="80">
        <v>32</v>
      </c>
      <c r="I777" s="81" t="s">
        <v>432</v>
      </c>
      <c r="J777" s="81" t="s">
        <v>436</v>
      </c>
      <c r="K777" s="80">
        <v>6</v>
      </c>
      <c r="L777" s="81" t="s">
        <v>434</v>
      </c>
      <c r="M777" s="81" t="s">
        <v>435</v>
      </c>
    </row>
    <row r="778" spans="1:13" hidden="1" x14ac:dyDescent="0.2">
      <c r="A778" s="80">
        <v>2014</v>
      </c>
      <c r="B778" s="81" t="s">
        <v>919</v>
      </c>
      <c r="C778" s="81" t="s">
        <v>928</v>
      </c>
      <c r="D778" s="82">
        <v>2</v>
      </c>
      <c r="E778" s="80">
        <v>4</v>
      </c>
      <c r="F778" s="80">
        <v>30</v>
      </c>
      <c r="G778" s="80">
        <v>40</v>
      </c>
      <c r="H778" s="80">
        <v>33</v>
      </c>
      <c r="I778" s="81" t="s">
        <v>432</v>
      </c>
      <c r="J778" s="81" t="s">
        <v>436</v>
      </c>
      <c r="K778" s="80">
        <v>6</v>
      </c>
      <c r="L778" s="81" t="s">
        <v>434</v>
      </c>
      <c r="M778" s="81" t="s">
        <v>446</v>
      </c>
    </row>
    <row r="779" spans="1:13" hidden="1" x14ac:dyDescent="0.2">
      <c r="A779" s="80">
        <v>2014</v>
      </c>
      <c r="B779" s="81" t="s">
        <v>919</v>
      </c>
      <c r="C779" s="81" t="s">
        <v>928</v>
      </c>
      <c r="D779" s="82">
        <v>2</v>
      </c>
      <c r="E779" s="80">
        <v>4</v>
      </c>
      <c r="F779" s="80">
        <v>29</v>
      </c>
      <c r="G779" s="80">
        <v>40</v>
      </c>
      <c r="H779" s="80">
        <v>33</v>
      </c>
      <c r="I779" s="81" t="s">
        <v>432</v>
      </c>
      <c r="J779" s="81" t="s">
        <v>437</v>
      </c>
      <c r="K779" s="80">
        <v>6</v>
      </c>
      <c r="L779" s="81" t="s">
        <v>434</v>
      </c>
      <c r="M779" s="81" t="s">
        <v>446</v>
      </c>
    </row>
    <row r="780" spans="1:13" hidden="1" x14ac:dyDescent="0.2">
      <c r="A780" s="80">
        <v>2014</v>
      </c>
      <c r="B780" s="81" t="s">
        <v>919</v>
      </c>
      <c r="C780" s="81" t="s">
        <v>928</v>
      </c>
      <c r="D780" s="82">
        <v>2.5</v>
      </c>
      <c r="E780" s="80">
        <v>4</v>
      </c>
      <c r="F780" s="80">
        <v>27</v>
      </c>
      <c r="G780" s="80">
        <v>37</v>
      </c>
      <c r="H780" s="80">
        <v>31</v>
      </c>
      <c r="I780" s="81" t="s">
        <v>432</v>
      </c>
      <c r="J780" s="81" t="s">
        <v>436</v>
      </c>
      <c r="K780" s="80">
        <v>6</v>
      </c>
      <c r="L780" s="81" t="s">
        <v>434</v>
      </c>
      <c r="M780" s="81" t="s">
        <v>446</v>
      </c>
    </row>
    <row r="781" spans="1:13" hidden="1" x14ac:dyDescent="0.2">
      <c r="A781" s="80">
        <v>2014</v>
      </c>
      <c r="B781" s="81" t="s">
        <v>919</v>
      </c>
      <c r="C781" s="81" t="s">
        <v>928</v>
      </c>
      <c r="D781" s="82">
        <v>2.5</v>
      </c>
      <c r="E781" s="80">
        <v>4</v>
      </c>
      <c r="F781" s="80">
        <v>28</v>
      </c>
      <c r="G781" s="80">
        <v>38</v>
      </c>
      <c r="H781" s="80">
        <v>32</v>
      </c>
      <c r="I781" s="81" t="s">
        <v>432</v>
      </c>
      <c r="J781" s="81" t="s">
        <v>436</v>
      </c>
      <c r="K781" s="80">
        <v>6</v>
      </c>
      <c r="L781" s="81" t="s">
        <v>434</v>
      </c>
      <c r="M781" s="81" t="s">
        <v>446</v>
      </c>
    </row>
    <row r="782" spans="1:13" hidden="1" x14ac:dyDescent="0.2">
      <c r="A782" s="80">
        <v>2014</v>
      </c>
      <c r="B782" s="81" t="s">
        <v>919</v>
      </c>
      <c r="C782" s="81" t="s">
        <v>929</v>
      </c>
      <c r="D782" s="82">
        <v>2</v>
      </c>
      <c r="E782" s="80">
        <v>4</v>
      </c>
      <c r="F782" s="80">
        <v>21</v>
      </c>
      <c r="G782" s="80">
        <v>28</v>
      </c>
      <c r="H782" s="80">
        <v>23</v>
      </c>
      <c r="I782" s="81" t="s">
        <v>432</v>
      </c>
      <c r="J782" s="81" t="s">
        <v>436</v>
      </c>
      <c r="K782" s="80">
        <v>6</v>
      </c>
      <c r="L782" s="81" t="s">
        <v>454</v>
      </c>
      <c r="M782" s="81" t="s">
        <v>460</v>
      </c>
    </row>
    <row r="783" spans="1:13" hidden="1" x14ac:dyDescent="0.2">
      <c r="A783" s="80">
        <v>2014</v>
      </c>
      <c r="B783" s="81" t="s">
        <v>919</v>
      </c>
      <c r="C783" s="81" t="s">
        <v>929</v>
      </c>
      <c r="D783" s="82">
        <v>2</v>
      </c>
      <c r="E783" s="80">
        <v>4</v>
      </c>
      <c r="F783" s="80">
        <v>22</v>
      </c>
      <c r="G783" s="80">
        <v>28</v>
      </c>
      <c r="H783" s="80">
        <v>25</v>
      </c>
      <c r="I783" s="81" t="s">
        <v>432</v>
      </c>
      <c r="J783" s="81" t="s">
        <v>437</v>
      </c>
      <c r="K783" s="80">
        <v>5</v>
      </c>
      <c r="L783" s="81" t="s">
        <v>454</v>
      </c>
      <c r="M783" s="81" t="s">
        <v>460</v>
      </c>
    </row>
    <row r="784" spans="1:13" hidden="1" x14ac:dyDescent="0.2">
      <c r="A784" s="80">
        <v>2014</v>
      </c>
      <c r="B784" s="81" t="s">
        <v>919</v>
      </c>
      <c r="C784" s="81" t="s">
        <v>929</v>
      </c>
      <c r="D784" s="82">
        <v>2</v>
      </c>
      <c r="E784" s="80">
        <v>4</v>
      </c>
      <c r="F784" s="80">
        <v>21</v>
      </c>
      <c r="G784" s="80">
        <v>28</v>
      </c>
      <c r="H784" s="80">
        <v>24</v>
      </c>
      <c r="I784" s="81" t="s">
        <v>432</v>
      </c>
      <c r="J784" s="81" t="s">
        <v>437</v>
      </c>
      <c r="K784" s="80">
        <v>6</v>
      </c>
      <c r="L784" s="81" t="s">
        <v>454</v>
      </c>
      <c r="M784" s="81" t="s">
        <v>460</v>
      </c>
    </row>
    <row r="785" spans="1:13" hidden="1" x14ac:dyDescent="0.2">
      <c r="A785" s="80">
        <v>2014</v>
      </c>
      <c r="B785" s="81" t="s">
        <v>930</v>
      </c>
      <c r="C785" s="81" t="s">
        <v>931</v>
      </c>
      <c r="D785" s="82">
        <v>1.8</v>
      </c>
      <c r="E785" s="80">
        <v>4</v>
      </c>
      <c r="F785" s="80">
        <v>22</v>
      </c>
      <c r="G785" s="80">
        <v>31</v>
      </c>
      <c r="H785" s="80">
        <v>25</v>
      </c>
      <c r="I785" s="81" t="s">
        <v>465</v>
      </c>
      <c r="J785" s="81" t="s">
        <v>580</v>
      </c>
      <c r="K785" s="80">
        <v>7</v>
      </c>
      <c r="L785" s="81" t="s">
        <v>454</v>
      </c>
      <c r="M785" s="81" t="s">
        <v>435</v>
      </c>
    </row>
    <row r="786" spans="1:13" hidden="1" x14ac:dyDescent="0.2">
      <c r="A786" s="80">
        <v>2014</v>
      </c>
      <c r="B786" s="81" t="s">
        <v>930</v>
      </c>
      <c r="C786" s="81" t="s">
        <v>932</v>
      </c>
      <c r="D786" s="82">
        <v>1.8</v>
      </c>
      <c r="E786" s="80">
        <v>4</v>
      </c>
      <c r="F786" s="80">
        <v>22</v>
      </c>
      <c r="G786" s="80">
        <v>31</v>
      </c>
      <c r="H786" s="80">
        <v>25</v>
      </c>
      <c r="I786" s="81" t="s">
        <v>465</v>
      </c>
      <c r="J786" s="81" t="s">
        <v>580</v>
      </c>
      <c r="K786" s="80">
        <v>7</v>
      </c>
      <c r="L786" s="81" t="s">
        <v>454</v>
      </c>
      <c r="M786" s="81" t="s">
        <v>457</v>
      </c>
    </row>
    <row r="787" spans="1:13" hidden="1" x14ac:dyDescent="0.2">
      <c r="A787" s="80">
        <v>2014</v>
      </c>
      <c r="B787" s="81" t="s">
        <v>930</v>
      </c>
      <c r="C787" s="81" t="s">
        <v>933</v>
      </c>
      <c r="D787" s="82">
        <v>3.5</v>
      </c>
      <c r="E787" s="80">
        <v>6</v>
      </c>
      <c r="F787" s="80">
        <v>20</v>
      </c>
      <c r="G787" s="80">
        <v>29</v>
      </c>
      <c r="H787" s="80">
        <v>23</v>
      </c>
      <c r="I787" s="81" t="s">
        <v>432</v>
      </c>
      <c r="J787" s="81" t="s">
        <v>580</v>
      </c>
      <c r="K787" s="80">
        <v>7</v>
      </c>
      <c r="L787" s="81" t="s">
        <v>639</v>
      </c>
      <c r="M787" s="81" t="s">
        <v>435</v>
      </c>
    </row>
    <row r="788" spans="1:13" hidden="1" x14ac:dyDescent="0.2">
      <c r="A788" s="80">
        <v>2014</v>
      </c>
      <c r="B788" s="81" t="s">
        <v>930</v>
      </c>
      <c r="C788" s="81" t="s">
        <v>933</v>
      </c>
      <c r="D788" s="82">
        <v>3.5</v>
      </c>
      <c r="E788" s="80">
        <v>6</v>
      </c>
      <c r="F788" s="80">
        <v>20</v>
      </c>
      <c r="G788" s="80">
        <v>27</v>
      </c>
      <c r="H788" s="80">
        <v>22</v>
      </c>
      <c r="I788" s="81" t="s">
        <v>432</v>
      </c>
      <c r="J788" s="81" t="s">
        <v>580</v>
      </c>
      <c r="K788" s="80">
        <v>7</v>
      </c>
      <c r="L788" s="81" t="s">
        <v>639</v>
      </c>
      <c r="M788" s="81" t="s">
        <v>435</v>
      </c>
    </row>
    <row r="789" spans="1:13" hidden="1" x14ac:dyDescent="0.2">
      <c r="A789" s="80">
        <v>2014</v>
      </c>
      <c r="B789" s="81" t="s">
        <v>930</v>
      </c>
      <c r="C789" s="81" t="s">
        <v>933</v>
      </c>
      <c r="D789" s="82">
        <v>3.5</v>
      </c>
      <c r="E789" s="80">
        <v>6</v>
      </c>
      <c r="F789" s="80">
        <v>20</v>
      </c>
      <c r="G789" s="80">
        <v>27</v>
      </c>
      <c r="H789" s="80">
        <v>22</v>
      </c>
      <c r="I789" s="81" t="s">
        <v>432</v>
      </c>
      <c r="J789" s="81" t="s">
        <v>580</v>
      </c>
      <c r="K789" s="80">
        <v>7</v>
      </c>
      <c r="L789" s="81" t="s">
        <v>639</v>
      </c>
      <c r="M789" s="81" t="s">
        <v>435</v>
      </c>
    </row>
    <row r="790" spans="1:13" hidden="1" x14ac:dyDescent="0.2">
      <c r="A790" s="80">
        <v>2014</v>
      </c>
      <c r="B790" s="81" t="s">
        <v>930</v>
      </c>
      <c r="C790" s="81" t="s">
        <v>934</v>
      </c>
      <c r="D790" s="82">
        <v>3.5</v>
      </c>
      <c r="E790" s="80">
        <v>6</v>
      </c>
      <c r="F790" s="80">
        <v>20</v>
      </c>
      <c r="G790" s="80">
        <v>29</v>
      </c>
      <c r="H790" s="80">
        <v>24</v>
      </c>
      <c r="I790" s="81" t="s">
        <v>432</v>
      </c>
      <c r="J790" s="81" t="s">
        <v>580</v>
      </c>
      <c r="K790" s="80">
        <v>7</v>
      </c>
      <c r="L790" s="81" t="s">
        <v>454</v>
      </c>
      <c r="M790" s="81" t="s">
        <v>435</v>
      </c>
    </row>
    <row r="791" spans="1:13" hidden="1" x14ac:dyDescent="0.2">
      <c r="A791" s="80">
        <v>2014</v>
      </c>
      <c r="B791" s="81" t="s">
        <v>930</v>
      </c>
      <c r="C791" s="81" t="s">
        <v>934</v>
      </c>
      <c r="D791" s="82">
        <v>3.5</v>
      </c>
      <c r="E791" s="80">
        <v>6</v>
      </c>
      <c r="F791" s="80">
        <v>20</v>
      </c>
      <c r="G791" s="80">
        <v>29</v>
      </c>
      <c r="H791" s="80">
        <v>23</v>
      </c>
      <c r="I791" s="81" t="s">
        <v>432</v>
      </c>
      <c r="J791" s="81" t="s">
        <v>580</v>
      </c>
      <c r="K791" s="80">
        <v>7</v>
      </c>
      <c r="L791" s="81" t="s">
        <v>454</v>
      </c>
      <c r="M791" s="81" t="s">
        <v>435</v>
      </c>
    </row>
    <row r="792" spans="1:13" hidden="1" x14ac:dyDescent="0.2">
      <c r="A792" s="80">
        <v>2014</v>
      </c>
      <c r="B792" s="81" t="s">
        <v>930</v>
      </c>
      <c r="C792" s="81" t="s">
        <v>934</v>
      </c>
      <c r="D792" s="82">
        <v>3.5</v>
      </c>
      <c r="E792" s="80">
        <v>6</v>
      </c>
      <c r="F792" s="80">
        <v>20</v>
      </c>
      <c r="G792" s="80">
        <v>29</v>
      </c>
      <c r="H792" s="80">
        <v>23</v>
      </c>
      <c r="I792" s="81" t="s">
        <v>432</v>
      </c>
      <c r="J792" s="81" t="s">
        <v>580</v>
      </c>
      <c r="K792" s="80">
        <v>7</v>
      </c>
      <c r="L792" s="81" t="s">
        <v>454</v>
      </c>
      <c r="M792" s="81" t="s">
        <v>435</v>
      </c>
    </row>
    <row r="793" spans="1:13" hidden="1" x14ac:dyDescent="0.2">
      <c r="A793" s="80">
        <v>2014</v>
      </c>
      <c r="B793" s="81" t="s">
        <v>930</v>
      </c>
      <c r="C793" s="81" t="s">
        <v>935</v>
      </c>
      <c r="D793" s="82">
        <v>3.5</v>
      </c>
      <c r="E793" s="80">
        <v>6</v>
      </c>
      <c r="F793" s="80">
        <v>20</v>
      </c>
      <c r="G793" s="80">
        <v>28</v>
      </c>
      <c r="H793" s="80">
        <v>23</v>
      </c>
      <c r="I793" s="81" t="s">
        <v>432</v>
      </c>
      <c r="J793" s="81" t="s">
        <v>580</v>
      </c>
      <c r="K793" s="80">
        <v>7</v>
      </c>
      <c r="L793" s="81" t="s">
        <v>454</v>
      </c>
      <c r="M793" s="81" t="s">
        <v>457</v>
      </c>
    </row>
    <row r="794" spans="1:13" hidden="1" x14ac:dyDescent="0.2">
      <c r="A794" s="80">
        <v>2014</v>
      </c>
      <c r="B794" s="81" t="s">
        <v>930</v>
      </c>
      <c r="C794" s="81" t="s">
        <v>936</v>
      </c>
      <c r="D794" s="82">
        <v>3.5</v>
      </c>
      <c r="E794" s="80">
        <v>6</v>
      </c>
      <c r="F794" s="80">
        <v>19</v>
      </c>
      <c r="G794" s="80">
        <v>27</v>
      </c>
      <c r="H794" s="80">
        <v>22</v>
      </c>
      <c r="I794" s="81" t="s">
        <v>432</v>
      </c>
      <c r="J794" s="81" t="s">
        <v>580</v>
      </c>
      <c r="K794" s="80">
        <v>7</v>
      </c>
      <c r="L794" s="81" t="s">
        <v>639</v>
      </c>
      <c r="M794" s="81" t="s">
        <v>457</v>
      </c>
    </row>
    <row r="795" spans="1:13" hidden="1" x14ac:dyDescent="0.2">
      <c r="A795" s="80">
        <v>2014</v>
      </c>
      <c r="B795" s="81" t="s">
        <v>930</v>
      </c>
      <c r="C795" s="81" t="s">
        <v>937</v>
      </c>
      <c r="D795" s="82">
        <v>6.2</v>
      </c>
      <c r="E795" s="80">
        <v>8</v>
      </c>
      <c r="F795" s="80">
        <v>13</v>
      </c>
      <c r="G795" s="80">
        <v>19</v>
      </c>
      <c r="H795" s="80">
        <v>15</v>
      </c>
      <c r="I795" s="81" t="s">
        <v>432</v>
      </c>
      <c r="J795" s="81" t="s">
        <v>580</v>
      </c>
      <c r="K795" s="80">
        <v>7</v>
      </c>
      <c r="L795" s="81" t="s">
        <v>454</v>
      </c>
      <c r="M795" s="81" t="s">
        <v>435</v>
      </c>
    </row>
    <row r="796" spans="1:13" hidden="1" x14ac:dyDescent="0.2">
      <c r="A796" s="80">
        <v>2014</v>
      </c>
      <c r="B796" s="81" t="s">
        <v>930</v>
      </c>
      <c r="C796" s="81" t="s">
        <v>938</v>
      </c>
      <c r="D796" s="82">
        <v>6.2</v>
      </c>
      <c r="E796" s="80">
        <v>8</v>
      </c>
      <c r="F796" s="80">
        <v>13</v>
      </c>
      <c r="G796" s="80">
        <v>19</v>
      </c>
      <c r="H796" s="80">
        <v>15</v>
      </c>
      <c r="I796" s="81" t="s">
        <v>432</v>
      </c>
      <c r="J796" s="81" t="s">
        <v>580</v>
      </c>
      <c r="K796" s="80">
        <v>7</v>
      </c>
      <c r="L796" s="81" t="s">
        <v>454</v>
      </c>
      <c r="M796" s="81" t="s">
        <v>457</v>
      </c>
    </row>
    <row r="797" spans="1:13" hidden="1" x14ac:dyDescent="0.2">
      <c r="A797" s="80">
        <v>2014</v>
      </c>
      <c r="B797" s="81" t="s">
        <v>930</v>
      </c>
      <c r="C797" s="81" t="s">
        <v>939</v>
      </c>
      <c r="D797" s="82">
        <v>4.7</v>
      </c>
      <c r="E797" s="80">
        <v>8</v>
      </c>
      <c r="F797" s="80">
        <v>15</v>
      </c>
      <c r="G797" s="80">
        <v>24</v>
      </c>
      <c r="H797" s="80">
        <v>18</v>
      </c>
      <c r="I797" s="81" t="s">
        <v>465</v>
      </c>
      <c r="J797" s="81" t="s">
        <v>580</v>
      </c>
      <c r="K797" s="80">
        <v>7</v>
      </c>
      <c r="L797" s="81" t="s">
        <v>639</v>
      </c>
      <c r="M797" s="81" t="s">
        <v>435</v>
      </c>
    </row>
    <row r="798" spans="1:13" hidden="1" x14ac:dyDescent="0.2">
      <c r="A798" s="80">
        <v>2014</v>
      </c>
      <c r="B798" s="81" t="s">
        <v>930</v>
      </c>
      <c r="C798" s="81" t="s">
        <v>940</v>
      </c>
      <c r="D798" s="82">
        <v>5.5</v>
      </c>
      <c r="E798" s="80">
        <v>12</v>
      </c>
      <c r="F798" s="80">
        <v>12</v>
      </c>
      <c r="G798" s="80">
        <v>18</v>
      </c>
      <c r="H798" s="80">
        <v>14</v>
      </c>
      <c r="I798" s="81" t="s">
        <v>465</v>
      </c>
      <c r="J798" s="81" t="s">
        <v>580</v>
      </c>
      <c r="K798" s="80">
        <v>5</v>
      </c>
      <c r="L798" s="81" t="s">
        <v>454</v>
      </c>
      <c r="M798" s="81" t="s">
        <v>435</v>
      </c>
    </row>
    <row r="799" spans="1:13" hidden="1" x14ac:dyDescent="0.2">
      <c r="A799" s="80">
        <v>2014</v>
      </c>
      <c r="B799" s="81" t="s">
        <v>930</v>
      </c>
      <c r="C799" s="81" t="s">
        <v>941</v>
      </c>
      <c r="D799" s="82">
        <v>5.5</v>
      </c>
      <c r="E799" s="80">
        <v>8</v>
      </c>
      <c r="F799" s="80">
        <v>15</v>
      </c>
      <c r="G799" s="80">
        <v>22</v>
      </c>
      <c r="H799" s="80">
        <v>18</v>
      </c>
      <c r="I799" s="81" t="s">
        <v>465</v>
      </c>
      <c r="J799" s="81" t="s">
        <v>580</v>
      </c>
      <c r="K799" s="80">
        <v>7</v>
      </c>
      <c r="L799" s="81" t="s">
        <v>454</v>
      </c>
      <c r="M799" s="81" t="s">
        <v>435</v>
      </c>
    </row>
    <row r="800" spans="1:13" hidden="1" x14ac:dyDescent="0.2">
      <c r="A800" s="80">
        <v>2014</v>
      </c>
      <c r="B800" s="81" t="s">
        <v>930</v>
      </c>
      <c r="C800" s="81" t="s">
        <v>942</v>
      </c>
      <c r="D800" s="82">
        <v>6</v>
      </c>
      <c r="E800" s="80">
        <v>12</v>
      </c>
      <c r="F800" s="80">
        <v>12</v>
      </c>
      <c r="G800" s="80">
        <v>18</v>
      </c>
      <c r="H800" s="80">
        <v>14</v>
      </c>
      <c r="I800" s="81" t="s">
        <v>465</v>
      </c>
      <c r="J800" s="81" t="s">
        <v>580</v>
      </c>
      <c r="K800" s="80">
        <v>5</v>
      </c>
      <c r="L800" s="81" t="s">
        <v>454</v>
      </c>
      <c r="M800" s="81" t="s">
        <v>435</v>
      </c>
    </row>
    <row r="801" spans="1:13" hidden="1" x14ac:dyDescent="0.2">
      <c r="A801" s="80">
        <v>2014</v>
      </c>
      <c r="B801" s="81" t="s">
        <v>930</v>
      </c>
      <c r="C801" s="81" t="s">
        <v>943</v>
      </c>
      <c r="D801" s="82">
        <v>2</v>
      </c>
      <c r="E801" s="80">
        <v>4</v>
      </c>
      <c r="F801" s="80">
        <v>26</v>
      </c>
      <c r="G801" s="80">
        <v>38</v>
      </c>
      <c r="H801" s="80">
        <v>30</v>
      </c>
      <c r="I801" s="81" t="s">
        <v>465</v>
      </c>
      <c r="J801" s="81" t="s">
        <v>459</v>
      </c>
      <c r="K801" s="80">
        <v>7</v>
      </c>
      <c r="L801" s="81" t="s">
        <v>434</v>
      </c>
      <c r="M801" s="81" t="s">
        <v>435</v>
      </c>
    </row>
    <row r="802" spans="1:13" hidden="1" x14ac:dyDescent="0.2">
      <c r="A802" s="80">
        <v>2014</v>
      </c>
      <c r="B802" s="81" t="s">
        <v>930</v>
      </c>
      <c r="C802" s="81" t="s">
        <v>944</v>
      </c>
      <c r="D802" s="82">
        <v>2</v>
      </c>
      <c r="E802" s="80">
        <v>4</v>
      </c>
      <c r="F802" s="80">
        <v>23</v>
      </c>
      <c r="G802" s="80">
        <v>31</v>
      </c>
      <c r="H802" s="80">
        <v>26</v>
      </c>
      <c r="I802" s="81" t="s">
        <v>465</v>
      </c>
      <c r="J802" s="81" t="s">
        <v>459</v>
      </c>
      <c r="K802" s="80">
        <v>7</v>
      </c>
      <c r="L802" s="81" t="s">
        <v>639</v>
      </c>
      <c r="M802" s="81" t="s">
        <v>435</v>
      </c>
    </row>
    <row r="803" spans="1:13" hidden="1" x14ac:dyDescent="0.2">
      <c r="A803" s="80">
        <v>2014</v>
      </c>
      <c r="B803" s="81" t="s">
        <v>930</v>
      </c>
      <c r="C803" s="81" t="s">
        <v>945</v>
      </c>
      <c r="D803" s="82">
        <v>4.7</v>
      </c>
      <c r="E803" s="80">
        <v>8</v>
      </c>
      <c r="F803" s="80">
        <v>18</v>
      </c>
      <c r="G803" s="80">
        <v>27</v>
      </c>
      <c r="H803" s="80">
        <v>21</v>
      </c>
      <c r="I803" s="81" t="s">
        <v>465</v>
      </c>
      <c r="J803" s="81" t="s">
        <v>580</v>
      </c>
      <c r="K803" s="80">
        <v>7</v>
      </c>
      <c r="L803" s="81" t="s">
        <v>454</v>
      </c>
      <c r="M803" s="81" t="s">
        <v>435</v>
      </c>
    </row>
    <row r="804" spans="1:13" hidden="1" x14ac:dyDescent="0.2">
      <c r="A804" s="80">
        <v>2014</v>
      </c>
      <c r="B804" s="81" t="s">
        <v>930</v>
      </c>
      <c r="C804" s="81" t="s">
        <v>946</v>
      </c>
      <c r="D804" s="82">
        <v>4.7</v>
      </c>
      <c r="E804" s="80">
        <v>8</v>
      </c>
      <c r="F804" s="80">
        <v>18</v>
      </c>
      <c r="G804" s="80">
        <v>25</v>
      </c>
      <c r="H804" s="80">
        <v>20</v>
      </c>
      <c r="I804" s="81" t="s">
        <v>465</v>
      </c>
      <c r="J804" s="81" t="s">
        <v>580</v>
      </c>
      <c r="K804" s="80">
        <v>7</v>
      </c>
      <c r="L804" s="81" t="s">
        <v>639</v>
      </c>
      <c r="M804" s="81" t="s">
        <v>435</v>
      </c>
    </row>
    <row r="805" spans="1:13" hidden="1" x14ac:dyDescent="0.2">
      <c r="A805" s="80">
        <v>2014</v>
      </c>
      <c r="B805" s="81" t="s">
        <v>930</v>
      </c>
      <c r="C805" s="81" t="s">
        <v>947</v>
      </c>
      <c r="D805" s="82">
        <v>5.5</v>
      </c>
      <c r="E805" s="80">
        <v>8</v>
      </c>
      <c r="F805" s="80">
        <v>16</v>
      </c>
      <c r="G805" s="80">
        <v>25</v>
      </c>
      <c r="H805" s="80">
        <v>19</v>
      </c>
      <c r="I805" s="81" t="s">
        <v>465</v>
      </c>
      <c r="J805" s="81" t="s">
        <v>580</v>
      </c>
      <c r="K805" s="80">
        <v>7</v>
      </c>
      <c r="L805" s="81" t="s">
        <v>454</v>
      </c>
      <c r="M805" s="81" t="s">
        <v>435</v>
      </c>
    </row>
    <row r="806" spans="1:13" hidden="1" x14ac:dyDescent="0.2">
      <c r="A806" s="80">
        <v>2014</v>
      </c>
      <c r="B806" s="81" t="s">
        <v>930</v>
      </c>
      <c r="C806" s="81" t="s">
        <v>948</v>
      </c>
      <c r="D806" s="82">
        <v>5.5</v>
      </c>
      <c r="E806" s="80">
        <v>8</v>
      </c>
      <c r="F806" s="80">
        <v>16</v>
      </c>
      <c r="G806" s="80">
        <v>22</v>
      </c>
      <c r="H806" s="80">
        <v>18</v>
      </c>
      <c r="I806" s="81" t="s">
        <v>465</v>
      </c>
      <c r="J806" s="81" t="s">
        <v>580</v>
      </c>
      <c r="K806" s="80">
        <v>7</v>
      </c>
      <c r="L806" s="81" t="s">
        <v>639</v>
      </c>
      <c r="M806" s="81" t="s">
        <v>435</v>
      </c>
    </row>
    <row r="807" spans="1:13" hidden="1" x14ac:dyDescent="0.2">
      <c r="A807" s="80">
        <v>2014</v>
      </c>
      <c r="B807" s="81" t="s">
        <v>930</v>
      </c>
      <c r="C807" s="81" t="s">
        <v>949</v>
      </c>
      <c r="D807" s="82">
        <v>5.5</v>
      </c>
      <c r="E807" s="80">
        <v>8</v>
      </c>
      <c r="F807" s="80">
        <v>16</v>
      </c>
      <c r="G807" s="80">
        <v>25</v>
      </c>
      <c r="H807" s="80">
        <v>19</v>
      </c>
      <c r="I807" s="81" t="s">
        <v>465</v>
      </c>
      <c r="J807" s="81" t="s">
        <v>580</v>
      </c>
      <c r="K807" s="80">
        <v>7</v>
      </c>
      <c r="L807" s="81" t="s">
        <v>454</v>
      </c>
      <c r="M807" s="81" t="s">
        <v>435</v>
      </c>
    </row>
    <row r="808" spans="1:13" hidden="1" x14ac:dyDescent="0.2">
      <c r="A808" s="80">
        <v>2014</v>
      </c>
      <c r="B808" s="81" t="s">
        <v>930</v>
      </c>
      <c r="C808" s="81" t="s">
        <v>950</v>
      </c>
      <c r="D808" s="82">
        <v>5.5</v>
      </c>
      <c r="E808" s="80">
        <v>8</v>
      </c>
      <c r="F808" s="80">
        <v>16</v>
      </c>
      <c r="G808" s="80">
        <v>22</v>
      </c>
      <c r="H808" s="80">
        <v>18</v>
      </c>
      <c r="I808" s="81" t="s">
        <v>465</v>
      </c>
      <c r="J808" s="81" t="s">
        <v>580</v>
      </c>
      <c r="K808" s="80">
        <v>7</v>
      </c>
      <c r="L808" s="81" t="s">
        <v>639</v>
      </c>
      <c r="M808" s="81" t="s">
        <v>435</v>
      </c>
    </row>
    <row r="809" spans="1:13" hidden="1" x14ac:dyDescent="0.2">
      <c r="A809" s="80">
        <v>2014</v>
      </c>
      <c r="B809" s="81" t="s">
        <v>930</v>
      </c>
      <c r="C809" s="81" t="s">
        <v>951</v>
      </c>
      <c r="D809" s="82">
        <v>2.1</v>
      </c>
      <c r="E809" s="80">
        <v>4</v>
      </c>
      <c r="F809" s="80">
        <v>28</v>
      </c>
      <c r="G809" s="80">
        <v>45</v>
      </c>
      <c r="H809" s="80">
        <v>34</v>
      </c>
      <c r="I809" s="81" t="s">
        <v>465</v>
      </c>
      <c r="J809" s="81" t="s">
        <v>580</v>
      </c>
      <c r="K809" s="80">
        <v>7</v>
      </c>
      <c r="L809" s="81" t="s">
        <v>454</v>
      </c>
      <c r="M809" s="81" t="s">
        <v>446</v>
      </c>
    </row>
    <row r="810" spans="1:13" hidden="1" x14ac:dyDescent="0.2">
      <c r="A810" s="80">
        <v>2014</v>
      </c>
      <c r="B810" s="81" t="s">
        <v>930</v>
      </c>
      <c r="C810" s="81" t="s">
        <v>952</v>
      </c>
      <c r="D810" s="82">
        <v>2.1</v>
      </c>
      <c r="E810" s="80">
        <v>4</v>
      </c>
      <c r="F810" s="80">
        <v>27</v>
      </c>
      <c r="G810" s="80">
        <v>42</v>
      </c>
      <c r="H810" s="80">
        <v>32</v>
      </c>
      <c r="I810" s="81" t="s">
        <v>465</v>
      </c>
      <c r="J810" s="81" t="s">
        <v>580</v>
      </c>
      <c r="K810" s="80">
        <v>7</v>
      </c>
      <c r="L810" s="81" t="s">
        <v>639</v>
      </c>
      <c r="M810" s="81" t="s">
        <v>446</v>
      </c>
    </row>
    <row r="811" spans="1:13" hidden="1" x14ac:dyDescent="0.2">
      <c r="A811" s="80">
        <v>2014</v>
      </c>
      <c r="B811" s="81" t="s">
        <v>930</v>
      </c>
      <c r="C811" s="81" t="s">
        <v>953</v>
      </c>
      <c r="D811" s="82">
        <v>3.5</v>
      </c>
      <c r="E811" s="80">
        <v>6</v>
      </c>
      <c r="F811" s="80">
        <v>21</v>
      </c>
      <c r="G811" s="80">
        <v>30</v>
      </c>
      <c r="H811" s="80">
        <v>24</v>
      </c>
      <c r="I811" s="81" t="s">
        <v>432</v>
      </c>
      <c r="J811" s="81" t="s">
        <v>580</v>
      </c>
      <c r="K811" s="80">
        <v>7</v>
      </c>
      <c r="L811" s="81" t="s">
        <v>454</v>
      </c>
      <c r="M811" s="81" t="s">
        <v>446</v>
      </c>
    </row>
    <row r="812" spans="1:13" hidden="1" x14ac:dyDescent="0.2">
      <c r="A812" s="80">
        <v>2014</v>
      </c>
      <c r="B812" s="81" t="s">
        <v>930</v>
      </c>
      <c r="C812" s="81" t="s">
        <v>953</v>
      </c>
      <c r="D812" s="82">
        <v>3.5</v>
      </c>
      <c r="E812" s="80">
        <v>6</v>
      </c>
      <c r="F812" s="80">
        <v>21</v>
      </c>
      <c r="G812" s="80">
        <v>31</v>
      </c>
      <c r="H812" s="80">
        <v>24</v>
      </c>
      <c r="I812" s="81" t="s">
        <v>432</v>
      </c>
      <c r="J812" s="81" t="s">
        <v>580</v>
      </c>
      <c r="K812" s="80">
        <v>7</v>
      </c>
      <c r="L812" s="81" t="s">
        <v>454</v>
      </c>
      <c r="M812" s="81" t="s">
        <v>446</v>
      </c>
    </row>
    <row r="813" spans="1:13" hidden="1" x14ac:dyDescent="0.2">
      <c r="A813" s="80">
        <v>2014</v>
      </c>
      <c r="B813" s="81" t="s">
        <v>930</v>
      </c>
      <c r="C813" s="81" t="s">
        <v>953</v>
      </c>
      <c r="D813" s="82">
        <v>3.5</v>
      </c>
      <c r="E813" s="80">
        <v>6</v>
      </c>
      <c r="F813" s="80">
        <v>21</v>
      </c>
      <c r="G813" s="80">
        <v>30</v>
      </c>
      <c r="H813" s="80">
        <v>24</v>
      </c>
      <c r="I813" s="81" t="s">
        <v>432</v>
      </c>
      <c r="J813" s="81" t="s">
        <v>580</v>
      </c>
      <c r="K813" s="80">
        <v>7</v>
      </c>
      <c r="L813" s="81" t="s">
        <v>454</v>
      </c>
      <c r="M813" s="81" t="s">
        <v>446</v>
      </c>
    </row>
    <row r="814" spans="1:13" hidden="1" x14ac:dyDescent="0.2">
      <c r="A814" s="80">
        <v>2014</v>
      </c>
      <c r="B814" s="81" t="s">
        <v>930</v>
      </c>
      <c r="C814" s="81" t="s">
        <v>954</v>
      </c>
      <c r="D814" s="82">
        <v>3.5</v>
      </c>
      <c r="E814" s="80">
        <v>6</v>
      </c>
      <c r="F814" s="80">
        <v>19</v>
      </c>
      <c r="G814" s="80">
        <v>28</v>
      </c>
      <c r="H814" s="80">
        <v>22</v>
      </c>
      <c r="I814" s="81" t="s">
        <v>432</v>
      </c>
      <c r="J814" s="81" t="s">
        <v>580</v>
      </c>
      <c r="K814" s="80">
        <v>7</v>
      </c>
      <c r="L814" s="81" t="s">
        <v>454</v>
      </c>
      <c r="M814" s="81" t="s">
        <v>457</v>
      </c>
    </row>
    <row r="815" spans="1:13" hidden="1" x14ac:dyDescent="0.2">
      <c r="A815" s="80">
        <v>2014</v>
      </c>
      <c r="B815" s="81" t="s">
        <v>930</v>
      </c>
      <c r="C815" s="81" t="s">
        <v>954</v>
      </c>
      <c r="D815" s="82">
        <v>3.5</v>
      </c>
      <c r="E815" s="80">
        <v>6</v>
      </c>
      <c r="F815" s="80">
        <v>20</v>
      </c>
      <c r="G815" s="80">
        <v>28</v>
      </c>
      <c r="H815" s="80">
        <v>23</v>
      </c>
      <c r="I815" s="81" t="s">
        <v>432</v>
      </c>
      <c r="J815" s="81" t="s">
        <v>580</v>
      </c>
      <c r="K815" s="80">
        <v>7</v>
      </c>
      <c r="L815" s="81" t="s">
        <v>454</v>
      </c>
      <c r="M815" s="81" t="s">
        <v>457</v>
      </c>
    </row>
    <row r="816" spans="1:13" hidden="1" x14ac:dyDescent="0.2">
      <c r="A816" s="80">
        <v>2014</v>
      </c>
      <c r="B816" s="81" t="s">
        <v>930</v>
      </c>
      <c r="C816" s="81" t="s">
        <v>955</v>
      </c>
      <c r="D816" s="82">
        <v>3.5</v>
      </c>
      <c r="E816" s="80">
        <v>6</v>
      </c>
      <c r="F816" s="80">
        <v>20</v>
      </c>
      <c r="G816" s="80">
        <v>28</v>
      </c>
      <c r="H816" s="80">
        <v>23</v>
      </c>
      <c r="I816" s="81" t="s">
        <v>432</v>
      </c>
      <c r="J816" s="81" t="s">
        <v>580</v>
      </c>
      <c r="K816" s="80">
        <v>7</v>
      </c>
      <c r="L816" s="81" t="s">
        <v>454</v>
      </c>
      <c r="M816" s="81" t="s">
        <v>457</v>
      </c>
    </row>
    <row r="817" spans="1:13" hidden="1" x14ac:dyDescent="0.2">
      <c r="A817" s="80">
        <v>2014</v>
      </c>
      <c r="B817" s="81" t="s">
        <v>930</v>
      </c>
      <c r="C817" s="81" t="s">
        <v>955</v>
      </c>
      <c r="D817" s="82">
        <v>3.5</v>
      </c>
      <c r="E817" s="80">
        <v>6</v>
      </c>
      <c r="F817" s="80">
        <v>20</v>
      </c>
      <c r="G817" s="80">
        <v>30</v>
      </c>
      <c r="H817" s="80">
        <v>24</v>
      </c>
      <c r="I817" s="81" t="s">
        <v>432</v>
      </c>
      <c r="J817" s="81" t="s">
        <v>580</v>
      </c>
      <c r="K817" s="80">
        <v>7</v>
      </c>
      <c r="L817" s="81" t="s">
        <v>454</v>
      </c>
      <c r="M817" s="81" t="s">
        <v>457</v>
      </c>
    </row>
    <row r="818" spans="1:13" hidden="1" x14ac:dyDescent="0.2">
      <c r="A818" s="80">
        <v>2014</v>
      </c>
      <c r="B818" s="81" t="s">
        <v>930</v>
      </c>
      <c r="C818" s="81" t="s">
        <v>955</v>
      </c>
      <c r="D818" s="82">
        <v>3.5</v>
      </c>
      <c r="E818" s="80">
        <v>6</v>
      </c>
      <c r="F818" s="80">
        <v>20</v>
      </c>
      <c r="G818" s="80">
        <v>29</v>
      </c>
      <c r="H818" s="80">
        <v>23</v>
      </c>
      <c r="I818" s="81" t="s">
        <v>432</v>
      </c>
      <c r="J818" s="81" t="s">
        <v>580</v>
      </c>
      <c r="K818" s="80">
        <v>7</v>
      </c>
      <c r="L818" s="81" t="s">
        <v>454</v>
      </c>
      <c r="M818" s="81" t="s">
        <v>457</v>
      </c>
    </row>
    <row r="819" spans="1:13" hidden="1" x14ac:dyDescent="0.2">
      <c r="A819" s="80">
        <v>2014</v>
      </c>
      <c r="B819" s="81" t="s">
        <v>930</v>
      </c>
      <c r="C819" s="81" t="s">
        <v>956</v>
      </c>
      <c r="D819" s="82">
        <v>3.5</v>
      </c>
      <c r="E819" s="80">
        <v>6</v>
      </c>
      <c r="F819" s="80">
        <v>21</v>
      </c>
      <c r="G819" s="80">
        <v>29</v>
      </c>
      <c r="H819" s="80">
        <v>24</v>
      </c>
      <c r="I819" s="81" t="s">
        <v>432</v>
      </c>
      <c r="J819" s="81" t="s">
        <v>580</v>
      </c>
      <c r="K819" s="80">
        <v>7</v>
      </c>
      <c r="L819" s="81" t="s">
        <v>639</v>
      </c>
      <c r="M819" s="81" t="s">
        <v>446</v>
      </c>
    </row>
    <row r="820" spans="1:13" hidden="1" x14ac:dyDescent="0.2">
      <c r="A820" s="80">
        <v>2014</v>
      </c>
      <c r="B820" s="81" t="s">
        <v>930</v>
      </c>
      <c r="C820" s="81" t="s">
        <v>956</v>
      </c>
      <c r="D820" s="82">
        <v>3.5</v>
      </c>
      <c r="E820" s="80">
        <v>6</v>
      </c>
      <c r="F820" s="80">
        <v>20</v>
      </c>
      <c r="G820" s="80">
        <v>28</v>
      </c>
      <c r="H820" s="80">
        <v>23</v>
      </c>
      <c r="I820" s="81" t="s">
        <v>432</v>
      </c>
      <c r="J820" s="81" t="s">
        <v>580</v>
      </c>
      <c r="K820" s="80">
        <v>7</v>
      </c>
      <c r="L820" s="81" t="s">
        <v>639</v>
      </c>
      <c r="M820" s="81" t="s">
        <v>446</v>
      </c>
    </row>
    <row r="821" spans="1:13" hidden="1" x14ac:dyDescent="0.2">
      <c r="A821" s="80">
        <v>2014</v>
      </c>
      <c r="B821" s="81" t="s">
        <v>930</v>
      </c>
      <c r="C821" s="81" t="s">
        <v>956</v>
      </c>
      <c r="D821" s="82">
        <v>3.5</v>
      </c>
      <c r="E821" s="80">
        <v>6</v>
      </c>
      <c r="F821" s="80">
        <v>20</v>
      </c>
      <c r="G821" s="80">
        <v>29</v>
      </c>
      <c r="H821" s="80">
        <v>24</v>
      </c>
      <c r="I821" s="81" t="s">
        <v>432</v>
      </c>
      <c r="J821" s="81" t="s">
        <v>580</v>
      </c>
      <c r="K821" s="80">
        <v>7</v>
      </c>
      <c r="L821" s="81" t="s">
        <v>639</v>
      </c>
      <c r="M821" s="81" t="s">
        <v>446</v>
      </c>
    </row>
    <row r="822" spans="1:13" hidden="1" x14ac:dyDescent="0.2">
      <c r="A822" s="80">
        <v>2014</v>
      </c>
      <c r="B822" s="81" t="s">
        <v>930</v>
      </c>
      <c r="C822" s="81" t="s">
        <v>957</v>
      </c>
      <c r="D822" s="82">
        <v>3.5</v>
      </c>
      <c r="E822" s="80">
        <v>6</v>
      </c>
      <c r="F822" s="80">
        <v>20</v>
      </c>
      <c r="G822" s="80">
        <v>28</v>
      </c>
      <c r="H822" s="80">
        <v>23</v>
      </c>
      <c r="I822" s="81" t="s">
        <v>432</v>
      </c>
      <c r="J822" s="81" t="s">
        <v>580</v>
      </c>
      <c r="K822" s="80">
        <v>7</v>
      </c>
      <c r="L822" s="81" t="s">
        <v>639</v>
      </c>
      <c r="M822" s="81" t="s">
        <v>457</v>
      </c>
    </row>
    <row r="823" spans="1:13" hidden="1" x14ac:dyDescent="0.2">
      <c r="A823" s="80">
        <v>2014</v>
      </c>
      <c r="B823" s="81" t="s">
        <v>930</v>
      </c>
      <c r="C823" s="81" t="s">
        <v>957</v>
      </c>
      <c r="D823" s="82">
        <v>3.5</v>
      </c>
      <c r="E823" s="80">
        <v>6</v>
      </c>
      <c r="F823" s="80">
        <v>20</v>
      </c>
      <c r="G823" s="80">
        <v>28</v>
      </c>
      <c r="H823" s="80">
        <v>23</v>
      </c>
      <c r="I823" s="81" t="s">
        <v>432</v>
      </c>
      <c r="J823" s="81" t="s">
        <v>580</v>
      </c>
      <c r="K823" s="80">
        <v>7</v>
      </c>
      <c r="L823" s="81" t="s">
        <v>639</v>
      </c>
      <c r="M823" s="81" t="s">
        <v>457</v>
      </c>
    </row>
    <row r="824" spans="1:13" hidden="1" x14ac:dyDescent="0.2">
      <c r="A824" s="80">
        <v>2014</v>
      </c>
      <c r="B824" s="81" t="s">
        <v>930</v>
      </c>
      <c r="C824" s="81" t="s">
        <v>957</v>
      </c>
      <c r="D824" s="82">
        <v>3.5</v>
      </c>
      <c r="E824" s="80">
        <v>6</v>
      </c>
      <c r="F824" s="80">
        <v>20</v>
      </c>
      <c r="G824" s="80">
        <v>28</v>
      </c>
      <c r="H824" s="80">
        <v>23</v>
      </c>
      <c r="I824" s="81" t="s">
        <v>432</v>
      </c>
      <c r="J824" s="81" t="s">
        <v>580</v>
      </c>
      <c r="K824" s="80">
        <v>7</v>
      </c>
      <c r="L824" s="81" t="s">
        <v>639</v>
      </c>
      <c r="M824" s="81" t="s">
        <v>457</v>
      </c>
    </row>
    <row r="825" spans="1:13" hidden="1" x14ac:dyDescent="0.2">
      <c r="A825" s="80">
        <v>2014</v>
      </c>
      <c r="B825" s="81" t="s">
        <v>930</v>
      </c>
      <c r="C825" s="81" t="s">
        <v>958</v>
      </c>
      <c r="D825" s="82">
        <v>3.5</v>
      </c>
      <c r="E825" s="80">
        <v>6</v>
      </c>
      <c r="F825" s="80">
        <v>19</v>
      </c>
      <c r="G825" s="80">
        <v>26</v>
      </c>
      <c r="H825" s="80">
        <v>21</v>
      </c>
      <c r="I825" s="81" t="s">
        <v>432</v>
      </c>
      <c r="J825" s="81" t="s">
        <v>580</v>
      </c>
      <c r="K825" s="80">
        <v>7</v>
      </c>
      <c r="L825" s="81" t="s">
        <v>639</v>
      </c>
      <c r="M825" s="81" t="s">
        <v>959</v>
      </c>
    </row>
    <row r="826" spans="1:13" hidden="1" x14ac:dyDescent="0.2">
      <c r="A826" s="80">
        <v>2014</v>
      </c>
      <c r="B826" s="81" t="s">
        <v>930</v>
      </c>
      <c r="C826" s="81" t="s">
        <v>960</v>
      </c>
      <c r="D826" s="82">
        <v>3.5</v>
      </c>
      <c r="E826" s="80">
        <v>6</v>
      </c>
      <c r="F826" s="80">
        <v>24</v>
      </c>
      <c r="G826" s="80">
        <v>30</v>
      </c>
      <c r="H826" s="80">
        <v>26</v>
      </c>
      <c r="I826" s="81" t="s">
        <v>432</v>
      </c>
      <c r="J826" s="81" t="s">
        <v>580</v>
      </c>
      <c r="K826" s="80">
        <v>7</v>
      </c>
      <c r="L826" s="81" t="s">
        <v>454</v>
      </c>
      <c r="M826" s="81" t="s">
        <v>446</v>
      </c>
    </row>
    <row r="827" spans="1:13" hidden="1" x14ac:dyDescent="0.2">
      <c r="A827" s="80">
        <v>2014</v>
      </c>
      <c r="B827" s="81" t="s">
        <v>930</v>
      </c>
      <c r="C827" s="81" t="s">
        <v>961</v>
      </c>
      <c r="D827" s="82">
        <v>4.7</v>
      </c>
      <c r="E827" s="80">
        <v>8</v>
      </c>
      <c r="F827" s="80">
        <v>17</v>
      </c>
      <c r="G827" s="80">
        <v>26</v>
      </c>
      <c r="H827" s="80">
        <v>20</v>
      </c>
      <c r="I827" s="81" t="s">
        <v>465</v>
      </c>
      <c r="J827" s="81" t="s">
        <v>580</v>
      </c>
      <c r="K827" s="80">
        <v>7</v>
      </c>
      <c r="L827" s="81" t="s">
        <v>454</v>
      </c>
      <c r="M827" s="81" t="s">
        <v>457</v>
      </c>
    </row>
    <row r="828" spans="1:13" hidden="1" x14ac:dyDescent="0.2">
      <c r="A828" s="80">
        <v>2014</v>
      </c>
      <c r="B828" s="81" t="s">
        <v>930</v>
      </c>
      <c r="C828" s="81" t="s">
        <v>962</v>
      </c>
      <c r="D828" s="82">
        <v>4.7</v>
      </c>
      <c r="E828" s="80">
        <v>8</v>
      </c>
      <c r="F828" s="80">
        <v>18</v>
      </c>
      <c r="G828" s="80">
        <v>26</v>
      </c>
      <c r="H828" s="80">
        <v>21</v>
      </c>
      <c r="I828" s="81" t="s">
        <v>465</v>
      </c>
      <c r="J828" s="81" t="s">
        <v>580</v>
      </c>
      <c r="K828" s="80">
        <v>7</v>
      </c>
      <c r="L828" s="81" t="s">
        <v>454</v>
      </c>
      <c r="M828" s="81" t="s">
        <v>457</v>
      </c>
    </row>
    <row r="829" spans="1:13" hidden="1" x14ac:dyDescent="0.2">
      <c r="A829" s="80">
        <v>2014</v>
      </c>
      <c r="B829" s="81" t="s">
        <v>930</v>
      </c>
      <c r="C829" s="81" t="s">
        <v>963</v>
      </c>
      <c r="D829" s="82">
        <v>4.7</v>
      </c>
      <c r="E829" s="80">
        <v>8</v>
      </c>
      <c r="F829" s="80">
        <v>17</v>
      </c>
      <c r="G829" s="80">
        <v>26</v>
      </c>
      <c r="H829" s="80">
        <v>20</v>
      </c>
      <c r="I829" s="81" t="s">
        <v>465</v>
      </c>
      <c r="J829" s="81" t="s">
        <v>580</v>
      </c>
      <c r="K829" s="80">
        <v>7</v>
      </c>
      <c r="L829" s="81" t="s">
        <v>639</v>
      </c>
      <c r="M829" s="81" t="s">
        <v>446</v>
      </c>
    </row>
    <row r="830" spans="1:13" hidden="1" x14ac:dyDescent="0.2">
      <c r="A830" s="80">
        <v>2014</v>
      </c>
      <c r="B830" s="81" t="s">
        <v>930</v>
      </c>
      <c r="C830" s="81" t="s">
        <v>964</v>
      </c>
      <c r="D830" s="82">
        <v>5.5</v>
      </c>
      <c r="E830" s="80">
        <v>8</v>
      </c>
      <c r="F830" s="80">
        <v>16</v>
      </c>
      <c r="G830" s="80">
        <v>24</v>
      </c>
      <c r="H830" s="80">
        <v>19</v>
      </c>
      <c r="I830" s="81" t="s">
        <v>465</v>
      </c>
      <c r="J830" s="81" t="s">
        <v>580</v>
      </c>
      <c r="K830" s="80">
        <v>7</v>
      </c>
      <c r="L830" s="81" t="s">
        <v>454</v>
      </c>
      <c r="M830" s="81" t="s">
        <v>446</v>
      </c>
    </row>
    <row r="831" spans="1:13" hidden="1" x14ac:dyDescent="0.2">
      <c r="A831" s="80">
        <v>2014</v>
      </c>
      <c r="B831" s="81" t="s">
        <v>930</v>
      </c>
      <c r="C831" s="81" t="s">
        <v>965</v>
      </c>
      <c r="D831" s="82">
        <v>5.5</v>
      </c>
      <c r="E831" s="80">
        <v>8</v>
      </c>
      <c r="F831" s="80">
        <v>16</v>
      </c>
      <c r="G831" s="80">
        <v>23</v>
      </c>
      <c r="H831" s="80">
        <v>18</v>
      </c>
      <c r="I831" s="81" t="s">
        <v>465</v>
      </c>
      <c r="J831" s="81" t="s">
        <v>580</v>
      </c>
      <c r="K831" s="80">
        <v>7</v>
      </c>
      <c r="L831" s="81" t="s">
        <v>639</v>
      </c>
      <c r="M831" s="81" t="s">
        <v>446</v>
      </c>
    </row>
    <row r="832" spans="1:13" hidden="1" x14ac:dyDescent="0.2">
      <c r="A832" s="80">
        <v>2014</v>
      </c>
      <c r="B832" s="81" t="s">
        <v>930</v>
      </c>
      <c r="C832" s="81" t="s">
        <v>966</v>
      </c>
      <c r="D832" s="82">
        <v>5.5</v>
      </c>
      <c r="E832" s="80">
        <v>8</v>
      </c>
      <c r="F832" s="80">
        <v>15</v>
      </c>
      <c r="G832" s="80">
        <v>21</v>
      </c>
      <c r="H832" s="80">
        <v>17</v>
      </c>
      <c r="I832" s="81" t="s">
        <v>465</v>
      </c>
      <c r="J832" s="81" t="s">
        <v>580</v>
      </c>
      <c r="K832" s="80">
        <v>7</v>
      </c>
      <c r="L832" s="81" t="s">
        <v>639</v>
      </c>
      <c r="M832" s="81" t="s">
        <v>959</v>
      </c>
    </row>
    <row r="833" spans="1:13" hidden="1" x14ac:dyDescent="0.2">
      <c r="A833" s="80">
        <v>2014</v>
      </c>
      <c r="B833" s="81" t="s">
        <v>930</v>
      </c>
      <c r="C833" s="81" t="s">
        <v>967</v>
      </c>
      <c r="D833" s="82">
        <v>5.5</v>
      </c>
      <c r="E833" s="80">
        <v>8</v>
      </c>
      <c r="F833" s="80">
        <v>16</v>
      </c>
      <c r="G833" s="80">
        <v>24</v>
      </c>
      <c r="H833" s="80">
        <v>19</v>
      </c>
      <c r="I833" s="81" t="s">
        <v>465</v>
      </c>
      <c r="J833" s="81" t="s">
        <v>580</v>
      </c>
      <c r="K833" s="80">
        <v>7</v>
      </c>
      <c r="L833" s="81" t="s">
        <v>454</v>
      </c>
      <c r="M833" s="81" t="s">
        <v>446</v>
      </c>
    </row>
    <row r="834" spans="1:13" hidden="1" x14ac:dyDescent="0.2">
      <c r="A834" s="80">
        <v>2014</v>
      </c>
      <c r="B834" s="81" t="s">
        <v>930</v>
      </c>
      <c r="C834" s="81" t="s">
        <v>968</v>
      </c>
      <c r="D834" s="82">
        <v>5.5</v>
      </c>
      <c r="E834" s="80">
        <v>8</v>
      </c>
      <c r="F834" s="80">
        <v>16</v>
      </c>
      <c r="G834" s="80">
        <v>23</v>
      </c>
      <c r="H834" s="80">
        <v>18</v>
      </c>
      <c r="I834" s="81" t="s">
        <v>465</v>
      </c>
      <c r="J834" s="81" t="s">
        <v>580</v>
      </c>
      <c r="K834" s="80">
        <v>7</v>
      </c>
      <c r="L834" s="81" t="s">
        <v>639</v>
      </c>
      <c r="M834" s="81" t="s">
        <v>446</v>
      </c>
    </row>
    <row r="835" spans="1:13" hidden="1" x14ac:dyDescent="0.2">
      <c r="A835" s="80">
        <v>2014</v>
      </c>
      <c r="B835" s="81" t="s">
        <v>930</v>
      </c>
      <c r="C835" s="81" t="s">
        <v>969</v>
      </c>
      <c r="D835" s="82">
        <v>5.5</v>
      </c>
      <c r="E835" s="80">
        <v>8</v>
      </c>
      <c r="F835" s="80">
        <v>15</v>
      </c>
      <c r="G835" s="80">
        <v>21</v>
      </c>
      <c r="H835" s="80">
        <v>17</v>
      </c>
      <c r="I835" s="81" t="s">
        <v>465</v>
      </c>
      <c r="J835" s="81" t="s">
        <v>580</v>
      </c>
      <c r="K835" s="80">
        <v>7</v>
      </c>
      <c r="L835" s="81" t="s">
        <v>639</v>
      </c>
      <c r="M835" s="81" t="s">
        <v>959</v>
      </c>
    </row>
    <row r="836" spans="1:13" hidden="1" x14ac:dyDescent="0.2">
      <c r="A836" s="80">
        <v>2014</v>
      </c>
      <c r="B836" s="81" t="s">
        <v>930</v>
      </c>
      <c r="C836" s="81" t="s">
        <v>970</v>
      </c>
      <c r="D836" s="82">
        <v>5.5</v>
      </c>
      <c r="E836" s="80">
        <v>8</v>
      </c>
      <c r="F836" s="80">
        <v>12</v>
      </c>
      <c r="G836" s="80">
        <v>15</v>
      </c>
      <c r="H836" s="80">
        <v>13</v>
      </c>
      <c r="I836" s="81" t="s">
        <v>432</v>
      </c>
      <c r="J836" s="81" t="s">
        <v>580</v>
      </c>
      <c r="K836" s="80">
        <v>7</v>
      </c>
      <c r="L836" s="81" t="s">
        <v>639</v>
      </c>
      <c r="M836" s="81" t="s">
        <v>481</v>
      </c>
    </row>
    <row r="837" spans="1:13" hidden="1" x14ac:dyDescent="0.2">
      <c r="A837" s="80">
        <v>2014</v>
      </c>
      <c r="B837" s="81" t="s">
        <v>930</v>
      </c>
      <c r="C837" s="81" t="s">
        <v>971</v>
      </c>
      <c r="D837" s="82">
        <v>5.5</v>
      </c>
      <c r="E837" s="80">
        <v>8</v>
      </c>
      <c r="F837" s="80">
        <v>12</v>
      </c>
      <c r="G837" s="80">
        <v>14</v>
      </c>
      <c r="H837" s="80">
        <v>13</v>
      </c>
      <c r="I837" s="81" t="s">
        <v>465</v>
      </c>
      <c r="J837" s="81" t="s">
        <v>580</v>
      </c>
      <c r="K837" s="80">
        <v>7</v>
      </c>
      <c r="L837" s="81" t="s">
        <v>639</v>
      </c>
      <c r="M837" s="81" t="s">
        <v>481</v>
      </c>
    </row>
    <row r="838" spans="1:13" hidden="1" x14ac:dyDescent="0.2">
      <c r="A838" s="80">
        <v>2014</v>
      </c>
      <c r="B838" s="81" t="s">
        <v>930</v>
      </c>
      <c r="C838" s="81" t="s">
        <v>972</v>
      </c>
      <c r="D838" s="82">
        <v>3</v>
      </c>
      <c r="E838" s="80">
        <v>6</v>
      </c>
      <c r="F838" s="80">
        <v>19</v>
      </c>
      <c r="G838" s="80">
        <v>26</v>
      </c>
      <c r="H838" s="80">
        <v>22</v>
      </c>
      <c r="I838" s="81" t="s">
        <v>465</v>
      </c>
      <c r="J838" s="81" t="s">
        <v>580</v>
      </c>
      <c r="K838" s="80">
        <v>7</v>
      </c>
      <c r="L838" s="81" t="s">
        <v>639</v>
      </c>
      <c r="M838" s="81" t="s">
        <v>481</v>
      </c>
    </row>
    <row r="839" spans="1:13" hidden="1" x14ac:dyDescent="0.2">
      <c r="A839" s="80">
        <v>2014</v>
      </c>
      <c r="B839" s="81" t="s">
        <v>930</v>
      </c>
      <c r="C839" s="81" t="s">
        <v>973</v>
      </c>
      <c r="D839" s="82">
        <v>4.7</v>
      </c>
      <c r="E839" s="80">
        <v>8</v>
      </c>
      <c r="F839" s="80">
        <v>14</v>
      </c>
      <c r="G839" s="80">
        <v>19</v>
      </c>
      <c r="H839" s="80">
        <v>16</v>
      </c>
      <c r="I839" s="81" t="s">
        <v>465</v>
      </c>
      <c r="J839" s="81" t="s">
        <v>580</v>
      </c>
      <c r="K839" s="80">
        <v>7</v>
      </c>
      <c r="L839" s="81" t="s">
        <v>639</v>
      </c>
      <c r="M839" s="81" t="s">
        <v>481</v>
      </c>
    </row>
    <row r="840" spans="1:13" hidden="1" x14ac:dyDescent="0.2">
      <c r="A840" s="80">
        <v>2014</v>
      </c>
      <c r="B840" s="81" t="s">
        <v>930</v>
      </c>
      <c r="C840" s="81" t="s">
        <v>974</v>
      </c>
      <c r="D840" s="82">
        <v>4.7</v>
      </c>
      <c r="E840" s="80">
        <v>8</v>
      </c>
      <c r="F840" s="80">
        <v>13</v>
      </c>
      <c r="G840" s="80">
        <v>18</v>
      </c>
      <c r="H840" s="80">
        <v>15</v>
      </c>
      <c r="I840" s="81" t="s">
        <v>465</v>
      </c>
      <c r="J840" s="81" t="s">
        <v>580</v>
      </c>
      <c r="K840" s="80">
        <v>7</v>
      </c>
      <c r="L840" s="81" t="s">
        <v>639</v>
      </c>
      <c r="M840" s="81" t="s">
        <v>481</v>
      </c>
    </row>
    <row r="841" spans="1:13" hidden="1" x14ac:dyDescent="0.2">
      <c r="A841" s="80">
        <v>2014</v>
      </c>
      <c r="B841" s="81" t="s">
        <v>930</v>
      </c>
      <c r="C841" s="81" t="s">
        <v>975</v>
      </c>
      <c r="D841" s="82">
        <v>5.5</v>
      </c>
      <c r="E841" s="80">
        <v>8</v>
      </c>
      <c r="F841" s="80">
        <v>13</v>
      </c>
      <c r="G841" s="80">
        <v>17</v>
      </c>
      <c r="H841" s="80">
        <v>14</v>
      </c>
      <c r="I841" s="81" t="s">
        <v>465</v>
      </c>
      <c r="J841" s="81" t="s">
        <v>580</v>
      </c>
      <c r="K841" s="80">
        <v>7</v>
      </c>
      <c r="L841" s="81" t="s">
        <v>639</v>
      </c>
      <c r="M841" s="81" t="s">
        <v>481</v>
      </c>
    </row>
    <row r="842" spans="1:13" hidden="1" x14ac:dyDescent="0.2">
      <c r="A842" s="80">
        <v>2014</v>
      </c>
      <c r="B842" s="81" t="s">
        <v>930</v>
      </c>
      <c r="C842" s="81" t="s">
        <v>976</v>
      </c>
      <c r="D842" s="82">
        <v>2.1</v>
      </c>
      <c r="E842" s="80">
        <v>4</v>
      </c>
      <c r="F842" s="80">
        <v>24</v>
      </c>
      <c r="G842" s="80">
        <v>33</v>
      </c>
      <c r="H842" s="80">
        <v>28</v>
      </c>
      <c r="I842" s="81" t="s">
        <v>465</v>
      </c>
      <c r="J842" s="81" t="s">
        <v>580</v>
      </c>
      <c r="K842" s="80">
        <v>7</v>
      </c>
      <c r="L842" s="81" t="s">
        <v>639</v>
      </c>
      <c r="M842" s="81" t="s">
        <v>442</v>
      </c>
    </row>
    <row r="843" spans="1:13" hidden="1" x14ac:dyDescent="0.2">
      <c r="A843" s="80">
        <v>2014</v>
      </c>
      <c r="B843" s="81" t="s">
        <v>930</v>
      </c>
      <c r="C843" s="81" t="s">
        <v>977</v>
      </c>
      <c r="D843" s="82">
        <v>3.5</v>
      </c>
      <c r="E843" s="80">
        <v>6</v>
      </c>
      <c r="F843" s="80">
        <v>19</v>
      </c>
      <c r="G843" s="80">
        <v>26</v>
      </c>
      <c r="H843" s="80">
        <v>22</v>
      </c>
      <c r="I843" s="81" t="s">
        <v>432</v>
      </c>
      <c r="J843" s="81" t="s">
        <v>580</v>
      </c>
      <c r="K843" s="80">
        <v>7</v>
      </c>
      <c r="L843" s="81" t="s">
        <v>454</v>
      </c>
      <c r="M843" s="81" t="s">
        <v>439</v>
      </c>
    </row>
    <row r="844" spans="1:13" hidden="1" x14ac:dyDescent="0.2">
      <c r="A844" s="80">
        <v>2014</v>
      </c>
      <c r="B844" s="81" t="s">
        <v>930</v>
      </c>
      <c r="C844" s="81" t="s">
        <v>977</v>
      </c>
      <c r="D844" s="82">
        <v>3.5</v>
      </c>
      <c r="E844" s="80">
        <v>6</v>
      </c>
      <c r="F844" s="80">
        <v>19</v>
      </c>
      <c r="G844" s="80">
        <v>25</v>
      </c>
      <c r="H844" s="80">
        <v>21</v>
      </c>
      <c r="I844" s="81" t="s">
        <v>432</v>
      </c>
      <c r="J844" s="81" t="s">
        <v>580</v>
      </c>
      <c r="K844" s="80">
        <v>7</v>
      </c>
      <c r="L844" s="81" t="s">
        <v>454</v>
      </c>
      <c r="M844" s="81" t="s">
        <v>439</v>
      </c>
    </row>
    <row r="845" spans="1:13" hidden="1" x14ac:dyDescent="0.2">
      <c r="A845" s="80">
        <v>2014</v>
      </c>
      <c r="B845" s="81" t="s">
        <v>930</v>
      </c>
      <c r="C845" s="81" t="s">
        <v>978</v>
      </c>
      <c r="D845" s="82">
        <v>3.5</v>
      </c>
      <c r="E845" s="80">
        <v>6</v>
      </c>
      <c r="F845" s="80">
        <v>19</v>
      </c>
      <c r="G845" s="80">
        <v>25</v>
      </c>
      <c r="H845" s="80">
        <v>21</v>
      </c>
      <c r="I845" s="81" t="s">
        <v>432</v>
      </c>
      <c r="J845" s="81" t="s">
        <v>580</v>
      </c>
      <c r="K845" s="80">
        <v>7</v>
      </c>
      <c r="L845" s="81" t="s">
        <v>639</v>
      </c>
      <c r="M845" s="81" t="s">
        <v>442</v>
      </c>
    </row>
    <row r="846" spans="1:13" hidden="1" x14ac:dyDescent="0.2">
      <c r="A846" s="80">
        <v>2014</v>
      </c>
      <c r="B846" s="81" t="s">
        <v>930</v>
      </c>
      <c r="C846" s="81" t="s">
        <v>978</v>
      </c>
      <c r="D846" s="82">
        <v>3.5</v>
      </c>
      <c r="E846" s="80">
        <v>6</v>
      </c>
      <c r="F846" s="80">
        <v>18</v>
      </c>
      <c r="G846" s="80">
        <v>25</v>
      </c>
      <c r="H846" s="80">
        <v>21</v>
      </c>
      <c r="I846" s="81" t="s">
        <v>432</v>
      </c>
      <c r="J846" s="81" t="s">
        <v>580</v>
      </c>
      <c r="K846" s="80">
        <v>7</v>
      </c>
      <c r="L846" s="81" t="s">
        <v>639</v>
      </c>
      <c r="M846" s="81" t="s">
        <v>442</v>
      </c>
    </row>
    <row r="847" spans="1:13" hidden="1" x14ac:dyDescent="0.2">
      <c r="A847" s="80">
        <v>2014</v>
      </c>
      <c r="B847" s="81" t="s">
        <v>930</v>
      </c>
      <c r="C847" s="81" t="s">
        <v>979</v>
      </c>
      <c r="D847" s="82">
        <v>3.5</v>
      </c>
      <c r="E847" s="80">
        <v>6</v>
      </c>
      <c r="F847" s="80">
        <v>18</v>
      </c>
      <c r="G847" s="80">
        <v>24</v>
      </c>
      <c r="H847" s="80">
        <v>20</v>
      </c>
      <c r="I847" s="81" t="s">
        <v>432</v>
      </c>
      <c r="J847" s="81" t="s">
        <v>580</v>
      </c>
      <c r="K847" s="80">
        <v>7</v>
      </c>
      <c r="L847" s="81" t="s">
        <v>454</v>
      </c>
      <c r="M847" s="81" t="s">
        <v>582</v>
      </c>
    </row>
    <row r="848" spans="1:13" hidden="1" x14ac:dyDescent="0.2">
      <c r="A848" s="80">
        <v>2014</v>
      </c>
      <c r="B848" s="81" t="s">
        <v>930</v>
      </c>
      <c r="C848" s="81" t="s">
        <v>980</v>
      </c>
      <c r="D848" s="82">
        <v>3.5</v>
      </c>
      <c r="E848" s="80">
        <v>6</v>
      </c>
      <c r="F848" s="80">
        <v>17</v>
      </c>
      <c r="G848" s="80">
        <v>22</v>
      </c>
      <c r="H848" s="80">
        <v>19</v>
      </c>
      <c r="I848" s="81" t="s">
        <v>432</v>
      </c>
      <c r="J848" s="81" t="s">
        <v>580</v>
      </c>
      <c r="K848" s="80">
        <v>7</v>
      </c>
      <c r="L848" s="81" t="s">
        <v>639</v>
      </c>
      <c r="M848" s="81" t="s">
        <v>481</v>
      </c>
    </row>
    <row r="849" spans="1:13" hidden="1" x14ac:dyDescent="0.2">
      <c r="A849" s="80">
        <v>2014</v>
      </c>
      <c r="B849" s="81" t="s">
        <v>930</v>
      </c>
      <c r="C849" s="81" t="s">
        <v>980</v>
      </c>
      <c r="D849" s="82">
        <v>3.5</v>
      </c>
      <c r="E849" s="80">
        <v>6</v>
      </c>
      <c r="F849" s="80">
        <v>17</v>
      </c>
      <c r="G849" s="80">
        <v>22</v>
      </c>
      <c r="H849" s="80">
        <v>19</v>
      </c>
      <c r="I849" s="81" t="s">
        <v>432</v>
      </c>
      <c r="J849" s="81" t="s">
        <v>580</v>
      </c>
      <c r="K849" s="80">
        <v>7</v>
      </c>
      <c r="L849" s="81" t="s">
        <v>639</v>
      </c>
      <c r="M849" s="81" t="s">
        <v>481</v>
      </c>
    </row>
    <row r="850" spans="1:13" hidden="1" x14ac:dyDescent="0.2">
      <c r="A850" s="80">
        <v>2014</v>
      </c>
      <c r="B850" s="81" t="s">
        <v>930</v>
      </c>
      <c r="C850" s="81" t="s">
        <v>981</v>
      </c>
      <c r="D850" s="82">
        <v>3</v>
      </c>
      <c r="E850" s="80">
        <v>6</v>
      </c>
      <c r="F850" s="80">
        <v>20</v>
      </c>
      <c r="G850" s="80">
        <v>28</v>
      </c>
      <c r="H850" s="80">
        <v>23</v>
      </c>
      <c r="I850" s="81" t="s">
        <v>465</v>
      </c>
      <c r="J850" s="81" t="s">
        <v>580</v>
      </c>
      <c r="K850" s="80">
        <v>7</v>
      </c>
      <c r="L850" s="81" t="s">
        <v>639</v>
      </c>
      <c r="M850" s="81" t="s">
        <v>481</v>
      </c>
    </row>
    <row r="851" spans="1:13" hidden="1" x14ac:dyDescent="0.2">
      <c r="A851" s="80">
        <v>2014</v>
      </c>
      <c r="B851" s="81" t="s">
        <v>930</v>
      </c>
      <c r="C851" s="81" t="s">
        <v>982</v>
      </c>
      <c r="D851" s="82">
        <v>4.7</v>
      </c>
      <c r="E851" s="80">
        <v>8</v>
      </c>
      <c r="F851" s="80">
        <v>14</v>
      </c>
      <c r="G851" s="80">
        <v>19</v>
      </c>
      <c r="H851" s="80">
        <v>16</v>
      </c>
      <c r="I851" s="81" t="s">
        <v>465</v>
      </c>
      <c r="J851" s="81" t="s">
        <v>580</v>
      </c>
      <c r="K851" s="80">
        <v>7</v>
      </c>
      <c r="L851" s="81" t="s">
        <v>639</v>
      </c>
      <c r="M851" s="81" t="s">
        <v>481</v>
      </c>
    </row>
    <row r="852" spans="1:13" hidden="1" x14ac:dyDescent="0.2">
      <c r="A852" s="80">
        <v>2014</v>
      </c>
      <c r="B852" s="81" t="s">
        <v>930</v>
      </c>
      <c r="C852" s="81" t="s">
        <v>983</v>
      </c>
      <c r="D852" s="82">
        <v>5.5</v>
      </c>
      <c r="E852" s="80">
        <v>8</v>
      </c>
      <c r="F852" s="80">
        <v>13</v>
      </c>
      <c r="G852" s="80">
        <v>17</v>
      </c>
      <c r="H852" s="80">
        <v>15</v>
      </c>
      <c r="I852" s="81" t="s">
        <v>465</v>
      </c>
      <c r="J852" s="81" t="s">
        <v>580</v>
      </c>
      <c r="K852" s="80">
        <v>7</v>
      </c>
      <c r="L852" s="81" t="s">
        <v>639</v>
      </c>
      <c r="M852" s="81" t="s">
        <v>481</v>
      </c>
    </row>
    <row r="853" spans="1:13" hidden="1" x14ac:dyDescent="0.2">
      <c r="A853" s="80">
        <v>2014</v>
      </c>
      <c r="B853" s="81" t="s">
        <v>930</v>
      </c>
      <c r="C853" s="81" t="s">
        <v>984</v>
      </c>
      <c r="D853" s="82">
        <v>4.7</v>
      </c>
      <c r="E853" s="80">
        <v>8</v>
      </c>
      <c r="F853" s="80">
        <v>17</v>
      </c>
      <c r="G853" s="80">
        <v>26</v>
      </c>
      <c r="H853" s="80">
        <v>20</v>
      </c>
      <c r="I853" s="81" t="s">
        <v>465</v>
      </c>
      <c r="J853" s="81" t="s">
        <v>580</v>
      </c>
      <c r="K853" s="80">
        <v>7</v>
      </c>
      <c r="L853" s="81" t="s">
        <v>454</v>
      </c>
      <c r="M853" s="81" t="s">
        <v>476</v>
      </c>
    </row>
    <row r="854" spans="1:13" hidden="1" x14ac:dyDescent="0.2">
      <c r="A854" s="80">
        <v>2014</v>
      </c>
      <c r="B854" s="81" t="s">
        <v>930</v>
      </c>
      <c r="C854" s="81" t="s">
        <v>985</v>
      </c>
      <c r="D854" s="82">
        <v>4.7</v>
      </c>
      <c r="E854" s="80">
        <v>8</v>
      </c>
      <c r="F854" s="80">
        <v>16</v>
      </c>
      <c r="G854" s="80">
        <v>26</v>
      </c>
      <c r="H854" s="80">
        <v>19</v>
      </c>
      <c r="I854" s="81" t="s">
        <v>465</v>
      </c>
      <c r="J854" s="81" t="s">
        <v>580</v>
      </c>
      <c r="K854" s="80">
        <v>7</v>
      </c>
      <c r="L854" s="81" t="s">
        <v>639</v>
      </c>
      <c r="M854" s="81" t="s">
        <v>476</v>
      </c>
    </row>
    <row r="855" spans="1:13" hidden="1" x14ac:dyDescent="0.2">
      <c r="A855" s="80">
        <v>2014</v>
      </c>
      <c r="B855" s="81" t="s">
        <v>930</v>
      </c>
      <c r="C855" s="81" t="s">
        <v>986</v>
      </c>
      <c r="D855" s="82">
        <v>5.5</v>
      </c>
      <c r="E855" s="80">
        <v>8</v>
      </c>
      <c r="F855" s="80">
        <v>15</v>
      </c>
      <c r="G855" s="80">
        <v>23</v>
      </c>
      <c r="H855" s="80">
        <v>18</v>
      </c>
      <c r="I855" s="81" t="s">
        <v>465</v>
      </c>
      <c r="J855" s="81" t="s">
        <v>580</v>
      </c>
      <c r="K855" s="80">
        <v>7</v>
      </c>
      <c r="L855" s="81" t="s">
        <v>639</v>
      </c>
      <c r="M855" s="81" t="s">
        <v>476</v>
      </c>
    </row>
    <row r="856" spans="1:13" hidden="1" x14ac:dyDescent="0.2">
      <c r="A856" s="80">
        <v>2014</v>
      </c>
      <c r="B856" s="81" t="s">
        <v>930</v>
      </c>
      <c r="C856" s="81" t="s">
        <v>987</v>
      </c>
      <c r="D856" s="82">
        <v>4.7</v>
      </c>
      <c r="E856" s="80">
        <v>8</v>
      </c>
      <c r="F856" s="80">
        <v>18</v>
      </c>
      <c r="G856" s="80">
        <v>25</v>
      </c>
      <c r="H856" s="80">
        <v>20</v>
      </c>
      <c r="I856" s="81" t="s">
        <v>465</v>
      </c>
      <c r="J856" s="81" t="s">
        <v>580</v>
      </c>
      <c r="K856" s="80">
        <v>7</v>
      </c>
      <c r="L856" s="81" t="s">
        <v>454</v>
      </c>
      <c r="M856" s="81" t="s">
        <v>460</v>
      </c>
    </row>
    <row r="857" spans="1:13" hidden="1" x14ac:dyDescent="0.2">
      <c r="A857" s="80">
        <v>2014</v>
      </c>
      <c r="B857" s="81" t="s">
        <v>930</v>
      </c>
      <c r="C857" s="81" t="s">
        <v>988</v>
      </c>
      <c r="D857" s="82">
        <v>5.5</v>
      </c>
      <c r="E857" s="80">
        <v>8</v>
      </c>
      <c r="F857" s="80">
        <v>16</v>
      </c>
      <c r="G857" s="80">
        <v>25</v>
      </c>
      <c r="H857" s="80">
        <v>19</v>
      </c>
      <c r="I857" s="81" t="s">
        <v>465</v>
      </c>
      <c r="J857" s="81" t="s">
        <v>580</v>
      </c>
      <c r="K857" s="80">
        <v>7</v>
      </c>
      <c r="L857" s="81" t="s">
        <v>454</v>
      </c>
      <c r="M857" s="81" t="s">
        <v>460</v>
      </c>
    </row>
    <row r="858" spans="1:13" hidden="1" x14ac:dyDescent="0.2">
      <c r="A858" s="80">
        <v>2014</v>
      </c>
      <c r="B858" s="81" t="s">
        <v>930</v>
      </c>
      <c r="C858" s="81" t="s">
        <v>989</v>
      </c>
      <c r="D858" s="82">
        <v>6</v>
      </c>
      <c r="E858" s="80">
        <v>12</v>
      </c>
      <c r="F858" s="80">
        <v>14</v>
      </c>
      <c r="G858" s="80">
        <v>21</v>
      </c>
      <c r="H858" s="80">
        <v>17</v>
      </c>
      <c r="I858" s="81" t="s">
        <v>465</v>
      </c>
      <c r="J858" s="81" t="s">
        <v>580</v>
      </c>
      <c r="K858" s="80">
        <v>7</v>
      </c>
      <c r="L858" s="81" t="s">
        <v>454</v>
      </c>
      <c r="M858" s="81" t="s">
        <v>460</v>
      </c>
    </row>
    <row r="859" spans="1:13" hidden="1" x14ac:dyDescent="0.2">
      <c r="A859" s="80">
        <v>2014</v>
      </c>
      <c r="B859" s="81" t="s">
        <v>930</v>
      </c>
      <c r="C859" s="81" t="s">
        <v>990</v>
      </c>
      <c r="D859" s="82">
        <v>1.8</v>
      </c>
      <c r="E859" s="80">
        <v>4</v>
      </c>
      <c r="F859" s="80">
        <v>23</v>
      </c>
      <c r="G859" s="80">
        <v>33</v>
      </c>
      <c r="H859" s="80">
        <v>26</v>
      </c>
      <c r="I859" s="81" t="s">
        <v>465</v>
      </c>
      <c r="J859" s="81" t="s">
        <v>580</v>
      </c>
      <c r="K859" s="80">
        <v>7</v>
      </c>
      <c r="L859" s="81" t="s">
        <v>454</v>
      </c>
      <c r="M859" s="81" t="s">
        <v>460</v>
      </c>
    </row>
    <row r="860" spans="1:13" hidden="1" x14ac:dyDescent="0.2">
      <c r="A860" s="80">
        <v>2014</v>
      </c>
      <c r="B860" s="81" t="s">
        <v>930</v>
      </c>
      <c r="C860" s="81" t="s">
        <v>990</v>
      </c>
      <c r="D860" s="82">
        <v>1.8</v>
      </c>
      <c r="E860" s="80">
        <v>4</v>
      </c>
      <c r="F860" s="80">
        <v>22</v>
      </c>
      <c r="G860" s="80">
        <v>32</v>
      </c>
      <c r="H860" s="80">
        <v>26</v>
      </c>
      <c r="I860" s="81" t="s">
        <v>465</v>
      </c>
      <c r="J860" s="81" t="s">
        <v>437</v>
      </c>
      <c r="K860" s="80">
        <v>6</v>
      </c>
      <c r="L860" s="81" t="s">
        <v>454</v>
      </c>
      <c r="M860" s="81" t="s">
        <v>460</v>
      </c>
    </row>
    <row r="861" spans="1:13" hidden="1" x14ac:dyDescent="0.2">
      <c r="A861" s="80">
        <v>2014</v>
      </c>
      <c r="B861" s="81" t="s">
        <v>930</v>
      </c>
      <c r="C861" s="81" t="s">
        <v>991</v>
      </c>
      <c r="D861" s="82">
        <v>3.5</v>
      </c>
      <c r="E861" s="80">
        <v>6</v>
      </c>
      <c r="F861" s="80">
        <v>21</v>
      </c>
      <c r="G861" s="80">
        <v>29</v>
      </c>
      <c r="H861" s="80">
        <v>24</v>
      </c>
      <c r="I861" s="81" t="s">
        <v>432</v>
      </c>
      <c r="J861" s="81" t="s">
        <v>580</v>
      </c>
      <c r="K861" s="80">
        <v>7</v>
      </c>
      <c r="L861" s="81" t="s">
        <v>454</v>
      </c>
      <c r="M861" s="81" t="s">
        <v>460</v>
      </c>
    </row>
    <row r="862" spans="1:13" hidden="1" x14ac:dyDescent="0.2">
      <c r="A862" s="80">
        <v>2014</v>
      </c>
      <c r="B862" s="81" t="s">
        <v>930</v>
      </c>
      <c r="C862" s="81" t="s">
        <v>992</v>
      </c>
      <c r="D862" s="82">
        <v>5.5</v>
      </c>
      <c r="E862" s="80">
        <v>8</v>
      </c>
      <c r="F862" s="80">
        <v>19</v>
      </c>
      <c r="G862" s="80">
        <v>28</v>
      </c>
      <c r="H862" s="80">
        <v>22</v>
      </c>
      <c r="I862" s="81" t="s">
        <v>432</v>
      </c>
      <c r="J862" s="81" t="s">
        <v>580</v>
      </c>
      <c r="K862" s="80">
        <v>7</v>
      </c>
      <c r="L862" s="81" t="s">
        <v>454</v>
      </c>
      <c r="M862" s="81" t="s">
        <v>460</v>
      </c>
    </row>
    <row r="863" spans="1:13" hidden="1" x14ac:dyDescent="0.2">
      <c r="A863" s="80">
        <v>2014</v>
      </c>
      <c r="B863" s="81" t="s">
        <v>930</v>
      </c>
      <c r="C863" s="81" t="s">
        <v>993</v>
      </c>
      <c r="D863" s="82">
        <v>6.2</v>
      </c>
      <c r="E863" s="80">
        <v>8</v>
      </c>
      <c r="F863" s="80">
        <v>13</v>
      </c>
      <c r="G863" s="80">
        <v>17</v>
      </c>
      <c r="H863" s="80">
        <v>14</v>
      </c>
      <c r="I863" s="81" t="s">
        <v>432</v>
      </c>
      <c r="J863" s="81" t="s">
        <v>459</v>
      </c>
      <c r="K863" s="80">
        <v>7</v>
      </c>
      <c r="L863" s="81" t="s">
        <v>454</v>
      </c>
      <c r="M863" s="81" t="s">
        <v>460</v>
      </c>
    </row>
    <row r="864" spans="1:13" hidden="1" x14ac:dyDescent="0.2">
      <c r="A864" s="80">
        <v>2014</v>
      </c>
      <c r="B864" s="81" t="s">
        <v>930</v>
      </c>
      <c r="C864" s="81" t="s">
        <v>994</v>
      </c>
      <c r="D864" s="82">
        <v>6.2</v>
      </c>
      <c r="E864" s="80">
        <v>8</v>
      </c>
      <c r="F864" s="80">
        <v>13</v>
      </c>
      <c r="G864" s="80">
        <v>19</v>
      </c>
      <c r="H864" s="80">
        <v>15</v>
      </c>
      <c r="I864" s="81" t="s">
        <v>432</v>
      </c>
      <c r="J864" s="81" t="s">
        <v>459</v>
      </c>
      <c r="K864" s="80">
        <v>7</v>
      </c>
      <c r="L864" s="81" t="s">
        <v>454</v>
      </c>
      <c r="M864" s="81" t="s">
        <v>460</v>
      </c>
    </row>
    <row r="865" spans="1:13" hidden="1" x14ac:dyDescent="0.2">
      <c r="A865" s="80">
        <v>2014</v>
      </c>
      <c r="B865" s="81" t="s">
        <v>930</v>
      </c>
      <c r="C865" s="81" t="s">
        <v>995</v>
      </c>
      <c r="D865" s="82">
        <v>6.2</v>
      </c>
      <c r="E865" s="80">
        <v>8</v>
      </c>
      <c r="F865" s="80">
        <v>13</v>
      </c>
      <c r="G865" s="80">
        <v>19</v>
      </c>
      <c r="H865" s="80">
        <v>15</v>
      </c>
      <c r="I865" s="81" t="s">
        <v>432</v>
      </c>
      <c r="J865" s="81" t="s">
        <v>459</v>
      </c>
      <c r="K865" s="80">
        <v>7</v>
      </c>
      <c r="L865" s="81" t="s">
        <v>454</v>
      </c>
      <c r="M865" s="81" t="s">
        <v>460</v>
      </c>
    </row>
    <row r="866" spans="1:13" hidden="1" x14ac:dyDescent="0.2">
      <c r="A866" s="80">
        <v>2014</v>
      </c>
      <c r="B866" s="81" t="s">
        <v>930</v>
      </c>
      <c r="C866" s="81" t="s">
        <v>996</v>
      </c>
      <c r="D866" s="82">
        <v>6.2</v>
      </c>
      <c r="E866" s="80">
        <v>8</v>
      </c>
      <c r="F866" s="80">
        <v>13</v>
      </c>
      <c r="G866" s="80">
        <v>19</v>
      </c>
      <c r="H866" s="80">
        <v>15</v>
      </c>
      <c r="I866" s="81" t="s">
        <v>432</v>
      </c>
      <c r="J866" s="81" t="s">
        <v>459</v>
      </c>
      <c r="K866" s="80">
        <v>7</v>
      </c>
      <c r="L866" s="81" t="s">
        <v>454</v>
      </c>
      <c r="M866" s="81" t="s">
        <v>460</v>
      </c>
    </row>
    <row r="867" spans="1:13" hidden="1" x14ac:dyDescent="0.2">
      <c r="A867" s="80">
        <v>2014</v>
      </c>
      <c r="B867" s="81" t="s">
        <v>930</v>
      </c>
      <c r="C867" s="81" t="s">
        <v>997</v>
      </c>
      <c r="D867" s="82">
        <v>6.2</v>
      </c>
      <c r="E867" s="80">
        <v>8</v>
      </c>
      <c r="F867" s="80">
        <v>13</v>
      </c>
      <c r="G867" s="80">
        <v>19</v>
      </c>
      <c r="H867" s="80">
        <v>15</v>
      </c>
      <c r="I867" s="81" t="s">
        <v>432</v>
      </c>
      <c r="J867" s="81" t="s">
        <v>459</v>
      </c>
      <c r="K867" s="80">
        <v>7</v>
      </c>
      <c r="L867" s="81" t="s">
        <v>454</v>
      </c>
      <c r="M867" s="81" t="s">
        <v>460</v>
      </c>
    </row>
    <row r="868" spans="1:13" hidden="1" x14ac:dyDescent="0.2">
      <c r="A868" s="80">
        <v>2014</v>
      </c>
      <c r="B868" s="81" t="s">
        <v>930</v>
      </c>
      <c r="C868" s="81" t="s">
        <v>998</v>
      </c>
      <c r="D868" s="82">
        <v>1</v>
      </c>
      <c r="E868" s="80">
        <v>3</v>
      </c>
      <c r="F868" s="80">
        <v>34</v>
      </c>
      <c r="G868" s="80">
        <v>38</v>
      </c>
      <c r="H868" s="80">
        <v>36</v>
      </c>
      <c r="I868" s="81" t="s">
        <v>432</v>
      </c>
      <c r="J868" s="81" t="s">
        <v>459</v>
      </c>
      <c r="K868" s="80">
        <v>5</v>
      </c>
      <c r="L868" s="81" t="s">
        <v>454</v>
      </c>
      <c r="M868" s="81" t="s">
        <v>460</v>
      </c>
    </row>
    <row r="869" spans="1:13" hidden="1" x14ac:dyDescent="0.2">
      <c r="A869" s="80">
        <v>2014</v>
      </c>
      <c r="B869" s="81" t="s">
        <v>930</v>
      </c>
      <c r="C869" s="81" t="s">
        <v>999</v>
      </c>
      <c r="D869" s="82">
        <v>1</v>
      </c>
      <c r="E869" s="80">
        <v>3</v>
      </c>
      <c r="F869" s="80">
        <v>34</v>
      </c>
      <c r="G869" s="80">
        <v>38</v>
      </c>
      <c r="H869" s="80">
        <v>36</v>
      </c>
      <c r="I869" s="81" t="s">
        <v>432</v>
      </c>
      <c r="J869" s="81" t="s">
        <v>459</v>
      </c>
      <c r="K869" s="80">
        <v>5</v>
      </c>
      <c r="L869" s="81" t="s">
        <v>454</v>
      </c>
      <c r="M869" s="81" t="s">
        <v>460</v>
      </c>
    </row>
    <row r="870" spans="1:13" hidden="1" x14ac:dyDescent="0.2">
      <c r="A870" s="80">
        <v>2014</v>
      </c>
      <c r="B870" s="81" t="s">
        <v>1000</v>
      </c>
      <c r="C870" s="81" t="s">
        <v>1001</v>
      </c>
      <c r="D870" s="82">
        <v>1.6</v>
      </c>
      <c r="E870" s="80">
        <v>4</v>
      </c>
      <c r="F870" s="80">
        <v>27</v>
      </c>
      <c r="G870" s="80">
        <v>35</v>
      </c>
      <c r="H870" s="80">
        <v>30</v>
      </c>
      <c r="I870" s="81" t="s">
        <v>432</v>
      </c>
      <c r="J870" s="81" t="s">
        <v>436</v>
      </c>
      <c r="K870" s="80">
        <v>6</v>
      </c>
      <c r="L870" s="81" t="s">
        <v>434</v>
      </c>
      <c r="M870" s="81" t="s">
        <v>457</v>
      </c>
    </row>
    <row r="871" spans="1:13" hidden="1" x14ac:dyDescent="0.2">
      <c r="A871" s="80">
        <v>2014</v>
      </c>
      <c r="B871" s="81" t="s">
        <v>1000</v>
      </c>
      <c r="C871" s="81" t="s">
        <v>1001</v>
      </c>
      <c r="D871" s="82">
        <v>1.6</v>
      </c>
      <c r="E871" s="80">
        <v>4</v>
      </c>
      <c r="F871" s="80">
        <v>28</v>
      </c>
      <c r="G871" s="80">
        <v>35</v>
      </c>
      <c r="H871" s="80">
        <v>31</v>
      </c>
      <c r="I871" s="81" t="s">
        <v>432</v>
      </c>
      <c r="J871" s="81" t="s">
        <v>437</v>
      </c>
      <c r="K871" s="80">
        <v>6</v>
      </c>
      <c r="L871" s="81" t="s">
        <v>434</v>
      </c>
      <c r="M871" s="81" t="s">
        <v>457</v>
      </c>
    </row>
    <row r="872" spans="1:13" hidden="1" x14ac:dyDescent="0.2">
      <c r="A872" s="80">
        <v>2014</v>
      </c>
      <c r="B872" s="81" t="s">
        <v>1000</v>
      </c>
      <c r="C872" s="81" t="s">
        <v>1002</v>
      </c>
      <c r="D872" s="82">
        <v>1.6</v>
      </c>
      <c r="E872" s="80">
        <v>4</v>
      </c>
      <c r="F872" s="80">
        <v>27</v>
      </c>
      <c r="G872" s="80">
        <v>35</v>
      </c>
      <c r="H872" s="80">
        <v>30</v>
      </c>
      <c r="I872" s="81" t="s">
        <v>432</v>
      </c>
      <c r="J872" s="81" t="s">
        <v>436</v>
      </c>
      <c r="K872" s="80">
        <v>6</v>
      </c>
      <c r="L872" s="81" t="s">
        <v>434</v>
      </c>
      <c r="M872" s="81" t="s">
        <v>460</v>
      </c>
    </row>
    <row r="873" spans="1:13" hidden="1" x14ac:dyDescent="0.2">
      <c r="A873" s="80">
        <v>2014</v>
      </c>
      <c r="B873" s="81" t="s">
        <v>1000</v>
      </c>
      <c r="C873" s="81" t="s">
        <v>1002</v>
      </c>
      <c r="D873" s="82">
        <v>1.6</v>
      </c>
      <c r="E873" s="80">
        <v>4</v>
      </c>
      <c r="F873" s="80">
        <v>28</v>
      </c>
      <c r="G873" s="80">
        <v>35</v>
      </c>
      <c r="H873" s="80">
        <v>31</v>
      </c>
      <c r="I873" s="81" t="s">
        <v>432</v>
      </c>
      <c r="J873" s="81" t="s">
        <v>437</v>
      </c>
      <c r="K873" s="80">
        <v>6</v>
      </c>
      <c r="L873" s="81" t="s">
        <v>434</v>
      </c>
      <c r="M873" s="81" t="s">
        <v>460</v>
      </c>
    </row>
    <row r="874" spans="1:13" hidden="1" x14ac:dyDescent="0.2">
      <c r="A874" s="80">
        <v>2014</v>
      </c>
      <c r="B874" s="81" t="s">
        <v>1000</v>
      </c>
      <c r="C874" s="81" t="s">
        <v>1003</v>
      </c>
      <c r="D874" s="82">
        <v>1.6</v>
      </c>
      <c r="E874" s="80">
        <v>4</v>
      </c>
      <c r="F874" s="80">
        <v>27</v>
      </c>
      <c r="G874" s="80">
        <v>35</v>
      </c>
      <c r="H874" s="80">
        <v>30</v>
      </c>
      <c r="I874" s="81" t="s">
        <v>432</v>
      </c>
      <c r="J874" s="81" t="s">
        <v>436</v>
      </c>
      <c r="K874" s="80">
        <v>6</v>
      </c>
      <c r="L874" s="81" t="s">
        <v>434</v>
      </c>
      <c r="M874" s="81" t="s">
        <v>455</v>
      </c>
    </row>
    <row r="875" spans="1:13" hidden="1" x14ac:dyDescent="0.2">
      <c r="A875" s="80">
        <v>2014</v>
      </c>
      <c r="B875" s="81" t="s">
        <v>1000</v>
      </c>
      <c r="C875" s="81" t="s">
        <v>1003</v>
      </c>
      <c r="D875" s="82">
        <v>1.6</v>
      </c>
      <c r="E875" s="80">
        <v>4</v>
      </c>
      <c r="F875" s="80">
        <v>28</v>
      </c>
      <c r="G875" s="80">
        <v>35</v>
      </c>
      <c r="H875" s="80">
        <v>31</v>
      </c>
      <c r="I875" s="81" t="s">
        <v>432</v>
      </c>
      <c r="J875" s="81" t="s">
        <v>437</v>
      </c>
      <c r="K875" s="80">
        <v>6</v>
      </c>
      <c r="L875" s="81" t="s">
        <v>434</v>
      </c>
      <c r="M875" s="81" t="s">
        <v>455</v>
      </c>
    </row>
    <row r="876" spans="1:13" hidden="1" x14ac:dyDescent="0.2">
      <c r="A876" s="80">
        <v>2014</v>
      </c>
      <c r="B876" s="81" t="s">
        <v>1000</v>
      </c>
      <c r="C876" s="81" t="s">
        <v>1004</v>
      </c>
      <c r="D876" s="82">
        <v>1.6</v>
      </c>
      <c r="E876" s="80">
        <v>4</v>
      </c>
      <c r="F876" s="80">
        <v>25</v>
      </c>
      <c r="G876" s="80">
        <v>30</v>
      </c>
      <c r="H876" s="80">
        <v>27</v>
      </c>
      <c r="I876" s="81" t="s">
        <v>432</v>
      </c>
      <c r="J876" s="81" t="s">
        <v>436</v>
      </c>
      <c r="K876" s="80">
        <v>6</v>
      </c>
      <c r="L876" s="81" t="s">
        <v>434</v>
      </c>
      <c r="M876" s="81" t="s">
        <v>435</v>
      </c>
    </row>
    <row r="877" spans="1:13" hidden="1" x14ac:dyDescent="0.2">
      <c r="A877" s="80">
        <v>2014</v>
      </c>
      <c r="B877" s="81" t="s">
        <v>1000</v>
      </c>
      <c r="C877" s="81" t="s">
        <v>1004</v>
      </c>
      <c r="D877" s="82">
        <v>1.6</v>
      </c>
      <c r="E877" s="80">
        <v>4</v>
      </c>
      <c r="F877" s="80">
        <v>28</v>
      </c>
      <c r="G877" s="80">
        <v>35</v>
      </c>
      <c r="H877" s="80">
        <v>31</v>
      </c>
      <c r="I877" s="81" t="s">
        <v>432</v>
      </c>
      <c r="J877" s="81" t="s">
        <v>437</v>
      </c>
      <c r="K877" s="80">
        <v>6</v>
      </c>
      <c r="L877" s="81" t="s">
        <v>434</v>
      </c>
      <c r="M877" s="81" t="s">
        <v>435</v>
      </c>
    </row>
    <row r="878" spans="1:13" hidden="1" x14ac:dyDescent="0.2">
      <c r="A878" s="80">
        <v>2014</v>
      </c>
      <c r="B878" s="81" t="s">
        <v>1000</v>
      </c>
      <c r="C878" s="81" t="s">
        <v>1005</v>
      </c>
      <c r="D878" s="82">
        <v>1.6</v>
      </c>
      <c r="E878" s="80">
        <v>4</v>
      </c>
      <c r="F878" s="80">
        <v>28</v>
      </c>
      <c r="G878" s="80">
        <v>36</v>
      </c>
      <c r="H878" s="80">
        <v>31</v>
      </c>
      <c r="I878" s="81" t="s">
        <v>432</v>
      </c>
      <c r="J878" s="81" t="s">
        <v>436</v>
      </c>
      <c r="K878" s="80">
        <v>6</v>
      </c>
      <c r="L878" s="81" t="s">
        <v>434</v>
      </c>
      <c r="M878" s="81" t="s">
        <v>460</v>
      </c>
    </row>
    <row r="879" spans="1:13" hidden="1" x14ac:dyDescent="0.2">
      <c r="A879" s="80">
        <v>2014</v>
      </c>
      <c r="B879" s="81" t="s">
        <v>1000</v>
      </c>
      <c r="C879" s="81" t="s">
        <v>1005</v>
      </c>
      <c r="D879" s="82">
        <v>1.6</v>
      </c>
      <c r="E879" s="80">
        <v>4</v>
      </c>
      <c r="F879" s="80">
        <v>29</v>
      </c>
      <c r="G879" s="80">
        <v>37</v>
      </c>
      <c r="H879" s="80">
        <v>32</v>
      </c>
      <c r="I879" s="81" t="s">
        <v>432</v>
      </c>
      <c r="J879" s="81" t="s">
        <v>437</v>
      </c>
      <c r="K879" s="80">
        <v>6</v>
      </c>
      <c r="L879" s="81" t="s">
        <v>434</v>
      </c>
      <c r="M879" s="81" t="s">
        <v>460</v>
      </c>
    </row>
    <row r="880" spans="1:13" hidden="1" x14ac:dyDescent="0.2">
      <c r="A880" s="80">
        <v>2014</v>
      </c>
      <c r="B880" s="81" t="s">
        <v>1000</v>
      </c>
      <c r="C880" s="81" t="s">
        <v>1006</v>
      </c>
      <c r="D880" s="82">
        <v>1.6</v>
      </c>
      <c r="E880" s="80">
        <v>4</v>
      </c>
      <c r="F880" s="80">
        <v>25</v>
      </c>
      <c r="G880" s="80">
        <v>30</v>
      </c>
      <c r="H880" s="80">
        <v>27</v>
      </c>
      <c r="I880" s="81" t="s">
        <v>432</v>
      </c>
      <c r="J880" s="81" t="s">
        <v>436</v>
      </c>
      <c r="K880" s="80">
        <v>6</v>
      </c>
      <c r="L880" s="81" t="s">
        <v>434</v>
      </c>
      <c r="M880" s="81" t="s">
        <v>435</v>
      </c>
    </row>
    <row r="881" spans="1:13" hidden="1" x14ac:dyDescent="0.2">
      <c r="A881" s="80">
        <v>2014</v>
      </c>
      <c r="B881" s="81" t="s">
        <v>1000</v>
      </c>
      <c r="C881" s="81" t="s">
        <v>1006</v>
      </c>
      <c r="D881" s="82">
        <v>1.6</v>
      </c>
      <c r="E881" s="80">
        <v>4</v>
      </c>
      <c r="F881" s="80">
        <v>28</v>
      </c>
      <c r="G881" s="80">
        <v>35</v>
      </c>
      <c r="H881" s="80">
        <v>31</v>
      </c>
      <c r="I881" s="81" t="s">
        <v>432</v>
      </c>
      <c r="J881" s="81" t="s">
        <v>437</v>
      </c>
      <c r="K881" s="80">
        <v>6</v>
      </c>
      <c r="L881" s="81" t="s">
        <v>434</v>
      </c>
      <c r="M881" s="81" t="s">
        <v>435</v>
      </c>
    </row>
    <row r="882" spans="1:13" hidden="1" x14ac:dyDescent="0.2">
      <c r="A882" s="80">
        <v>2014</v>
      </c>
      <c r="B882" s="81" t="s">
        <v>1000</v>
      </c>
      <c r="C882" s="81" t="s">
        <v>1007</v>
      </c>
      <c r="D882" s="82">
        <v>1.6</v>
      </c>
      <c r="E882" s="80">
        <v>4</v>
      </c>
      <c r="F882" s="80">
        <v>27</v>
      </c>
      <c r="G882" s="80">
        <v>35</v>
      </c>
      <c r="H882" s="80">
        <v>30</v>
      </c>
      <c r="I882" s="81" t="s">
        <v>432</v>
      </c>
      <c r="J882" s="81" t="s">
        <v>436</v>
      </c>
      <c r="K882" s="80">
        <v>6</v>
      </c>
      <c r="L882" s="81" t="s">
        <v>434</v>
      </c>
      <c r="M882" s="81" t="s">
        <v>460</v>
      </c>
    </row>
    <row r="883" spans="1:13" hidden="1" x14ac:dyDescent="0.2">
      <c r="A883" s="80">
        <v>2014</v>
      </c>
      <c r="B883" s="81" t="s">
        <v>1000</v>
      </c>
      <c r="C883" s="81" t="s">
        <v>1007</v>
      </c>
      <c r="D883" s="82">
        <v>1.6</v>
      </c>
      <c r="E883" s="80">
        <v>4</v>
      </c>
      <c r="F883" s="80">
        <v>28</v>
      </c>
      <c r="G883" s="80">
        <v>35</v>
      </c>
      <c r="H883" s="80">
        <v>31</v>
      </c>
      <c r="I883" s="81" t="s">
        <v>432</v>
      </c>
      <c r="J883" s="81" t="s">
        <v>437</v>
      </c>
      <c r="K883" s="80">
        <v>6</v>
      </c>
      <c r="L883" s="81" t="s">
        <v>434</v>
      </c>
      <c r="M883" s="81" t="s">
        <v>460</v>
      </c>
    </row>
    <row r="884" spans="1:13" hidden="1" x14ac:dyDescent="0.2">
      <c r="A884" s="80">
        <v>2014</v>
      </c>
      <c r="B884" s="81" t="s">
        <v>1000</v>
      </c>
      <c r="C884" s="81" t="s">
        <v>1008</v>
      </c>
      <c r="D884" s="82">
        <v>1.6</v>
      </c>
      <c r="E884" s="80">
        <v>4</v>
      </c>
      <c r="F884" s="80">
        <v>26</v>
      </c>
      <c r="G884" s="80">
        <v>35</v>
      </c>
      <c r="H884" s="80">
        <v>30</v>
      </c>
      <c r="I884" s="81" t="s">
        <v>465</v>
      </c>
      <c r="J884" s="81" t="s">
        <v>436</v>
      </c>
      <c r="K884" s="80">
        <v>6</v>
      </c>
      <c r="L884" s="81" t="s">
        <v>434</v>
      </c>
      <c r="M884" s="81" t="s">
        <v>457</v>
      </c>
    </row>
    <row r="885" spans="1:13" hidden="1" x14ac:dyDescent="0.2">
      <c r="A885" s="80">
        <v>2014</v>
      </c>
      <c r="B885" s="81" t="s">
        <v>1000</v>
      </c>
      <c r="C885" s="81" t="s">
        <v>1008</v>
      </c>
      <c r="D885" s="82">
        <v>1.6</v>
      </c>
      <c r="E885" s="80">
        <v>4</v>
      </c>
      <c r="F885" s="80">
        <v>26</v>
      </c>
      <c r="G885" s="80">
        <v>35</v>
      </c>
      <c r="H885" s="80">
        <v>30</v>
      </c>
      <c r="I885" s="81" t="s">
        <v>465</v>
      </c>
      <c r="J885" s="81" t="s">
        <v>437</v>
      </c>
      <c r="K885" s="80">
        <v>6</v>
      </c>
      <c r="L885" s="81" t="s">
        <v>434</v>
      </c>
      <c r="M885" s="81" t="s">
        <v>457</v>
      </c>
    </row>
    <row r="886" spans="1:13" hidden="1" x14ac:dyDescent="0.2">
      <c r="A886" s="80">
        <v>2014</v>
      </c>
      <c r="B886" s="81" t="s">
        <v>1000</v>
      </c>
      <c r="C886" s="81" t="s">
        <v>1009</v>
      </c>
      <c r="D886" s="82">
        <v>1.6</v>
      </c>
      <c r="E886" s="80">
        <v>4</v>
      </c>
      <c r="F886" s="80">
        <v>26</v>
      </c>
      <c r="G886" s="80">
        <v>35</v>
      </c>
      <c r="H886" s="80">
        <v>30</v>
      </c>
      <c r="I886" s="81" t="s">
        <v>465</v>
      </c>
      <c r="J886" s="81" t="s">
        <v>436</v>
      </c>
      <c r="K886" s="80">
        <v>6</v>
      </c>
      <c r="L886" s="81" t="s">
        <v>434</v>
      </c>
      <c r="M886" s="81" t="s">
        <v>455</v>
      </c>
    </row>
    <row r="887" spans="1:13" hidden="1" x14ac:dyDescent="0.2">
      <c r="A887" s="80">
        <v>2014</v>
      </c>
      <c r="B887" s="81" t="s">
        <v>1000</v>
      </c>
      <c r="C887" s="81" t="s">
        <v>1009</v>
      </c>
      <c r="D887" s="82">
        <v>1.6</v>
      </c>
      <c r="E887" s="80">
        <v>4</v>
      </c>
      <c r="F887" s="80">
        <v>26</v>
      </c>
      <c r="G887" s="80">
        <v>35</v>
      </c>
      <c r="H887" s="80">
        <v>30</v>
      </c>
      <c r="I887" s="81" t="s">
        <v>465</v>
      </c>
      <c r="J887" s="81" t="s">
        <v>437</v>
      </c>
      <c r="K887" s="80">
        <v>6</v>
      </c>
      <c r="L887" s="81" t="s">
        <v>434</v>
      </c>
      <c r="M887" s="81" t="s">
        <v>455</v>
      </c>
    </row>
    <row r="888" spans="1:13" hidden="1" x14ac:dyDescent="0.2">
      <c r="A888" s="80">
        <v>2014</v>
      </c>
      <c r="B888" s="81" t="s">
        <v>1000</v>
      </c>
      <c r="C888" s="81" t="s">
        <v>1010</v>
      </c>
      <c r="D888" s="82">
        <v>1.6</v>
      </c>
      <c r="E888" s="80">
        <v>4</v>
      </c>
      <c r="F888" s="80">
        <v>25</v>
      </c>
      <c r="G888" s="80">
        <v>32</v>
      </c>
      <c r="H888" s="80">
        <v>28</v>
      </c>
      <c r="I888" s="81" t="s">
        <v>465</v>
      </c>
      <c r="J888" s="81" t="s">
        <v>436</v>
      </c>
      <c r="K888" s="80">
        <v>6</v>
      </c>
      <c r="L888" s="81" t="s">
        <v>434</v>
      </c>
      <c r="M888" s="81" t="s">
        <v>435</v>
      </c>
    </row>
    <row r="889" spans="1:13" hidden="1" x14ac:dyDescent="0.2">
      <c r="A889" s="80">
        <v>2014</v>
      </c>
      <c r="B889" s="81" t="s">
        <v>1000</v>
      </c>
      <c r="C889" s="81" t="s">
        <v>1010</v>
      </c>
      <c r="D889" s="82">
        <v>1.6</v>
      </c>
      <c r="E889" s="80">
        <v>4</v>
      </c>
      <c r="F889" s="80">
        <v>26</v>
      </c>
      <c r="G889" s="80">
        <v>32</v>
      </c>
      <c r="H889" s="80">
        <v>29</v>
      </c>
      <c r="I889" s="81" t="s">
        <v>465</v>
      </c>
      <c r="J889" s="81" t="s">
        <v>437</v>
      </c>
      <c r="K889" s="80">
        <v>6</v>
      </c>
      <c r="L889" s="81" t="s">
        <v>434</v>
      </c>
      <c r="M889" s="81" t="s">
        <v>435</v>
      </c>
    </row>
    <row r="890" spans="1:13" hidden="1" x14ac:dyDescent="0.2">
      <c r="A890" s="80">
        <v>2014</v>
      </c>
      <c r="B890" s="81" t="s">
        <v>1000</v>
      </c>
      <c r="C890" s="81" t="s">
        <v>1011</v>
      </c>
      <c r="D890" s="82">
        <v>1.6</v>
      </c>
      <c r="E890" s="80">
        <v>4</v>
      </c>
      <c r="F890" s="80">
        <v>23</v>
      </c>
      <c r="G890" s="80">
        <v>30</v>
      </c>
      <c r="H890" s="80">
        <v>26</v>
      </c>
      <c r="I890" s="81" t="s">
        <v>465</v>
      </c>
      <c r="J890" s="81" t="s">
        <v>436</v>
      </c>
      <c r="K890" s="80">
        <v>6</v>
      </c>
      <c r="L890" s="81" t="s">
        <v>441</v>
      </c>
      <c r="M890" s="81" t="s">
        <v>435</v>
      </c>
    </row>
    <row r="891" spans="1:13" hidden="1" x14ac:dyDescent="0.2">
      <c r="A891" s="80">
        <v>2014</v>
      </c>
      <c r="B891" s="81" t="s">
        <v>1000</v>
      </c>
      <c r="C891" s="81" t="s">
        <v>1011</v>
      </c>
      <c r="D891" s="82">
        <v>1.6</v>
      </c>
      <c r="E891" s="80">
        <v>4</v>
      </c>
      <c r="F891" s="80">
        <v>25</v>
      </c>
      <c r="G891" s="80">
        <v>31</v>
      </c>
      <c r="H891" s="80">
        <v>27</v>
      </c>
      <c r="I891" s="81" t="s">
        <v>465</v>
      </c>
      <c r="J891" s="81" t="s">
        <v>437</v>
      </c>
      <c r="K891" s="80">
        <v>6</v>
      </c>
      <c r="L891" s="81" t="s">
        <v>441</v>
      </c>
      <c r="M891" s="81" t="s">
        <v>435</v>
      </c>
    </row>
    <row r="892" spans="1:13" hidden="1" x14ac:dyDescent="0.2">
      <c r="A892" s="80">
        <v>2014</v>
      </c>
      <c r="B892" s="81" t="s">
        <v>1000</v>
      </c>
      <c r="C892" s="81" t="s">
        <v>1012</v>
      </c>
      <c r="D892" s="82">
        <v>1.6</v>
      </c>
      <c r="E892" s="80">
        <v>4</v>
      </c>
      <c r="F892" s="80">
        <v>26</v>
      </c>
      <c r="G892" s="80">
        <v>35</v>
      </c>
      <c r="H892" s="80">
        <v>30</v>
      </c>
      <c r="I892" s="81" t="s">
        <v>465</v>
      </c>
      <c r="J892" s="81" t="s">
        <v>436</v>
      </c>
      <c r="K892" s="80">
        <v>6</v>
      </c>
      <c r="L892" s="81" t="s">
        <v>434</v>
      </c>
      <c r="M892" s="81" t="s">
        <v>460</v>
      </c>
    </row>
    <row r="893" spans="1:13" hidden="1" x14ac:dyDescent="0.2">
      <c r="A893" s="80">
        <v>2014</v>
      </c>
      <c r="B893" s="81" t="s">
        <v>1000</v>
      </c>
      <c r="C893" s="81" t="s">
        <v>1012</v>
      </c>
      <c r="D893" s="82">
        <v>1.6</v>
      </c>
      <c r="E893" s="80">
        <v>4</v>
      </c>
      <c r="F893" s="80">
        <v>26</v>
      </c>
      <c r="G893" s="80">
        <v>35</v>
      </c>
      <c r="H893" s="80">
        <v>30</v>
      </c>
      <c r="I893" s="81" t="s">
        <v>465</v>
      </c>
      <c r="J893" s="81" t="s">
        <v>437</v>
      </c>
      <c r="K893" s="80">
        <v>6</v>
      </c>
      <c r="L893" s="81" t="s">
        <v>434</v>
      </c>
      <c r="M893" s="81" t="s">
        <v>460</v>
      </c>
    </row>
    <row r="894" spans="1:13" hidden="1" x14ac:dyDescent="0.2">
      <c r="A894" s="80">
        <v>2014</v>
      </c>
      <c r="B894" s="81" t="s">
        <v>1000</v>
      </c>
      <c r="C894" s="81" t="s">
        <v>1013</v>
      </c>
      <c r="D894" s="82">
        <v>1.6</v>
      </c>
      <c r="E894" s="80">
        <v>4</v>
      </c>
      <c r="F894" s="80">
        <v>25</v>
      </c>
      <c r="G894" s="80">
        <v>32</v>
      </c>
      <c r="H894" s="80">
        <v>28</v>
      </c>
      <c r="I894" s="81" t="s">
        <v>465</v>
      </c>
      <c r="J894" s="81" t="s">
        <v>436</v>
      </c>
      <c r="K894" s="80">
        <v>6</v>
      </c>
      <c r="L894" s="81" t="s">
        <v>434</v>
      </c>
      <c r="M894" s="81" t="s">
        <v>435</v>
      </c>
    </row>
    <row r="895" spans="1:13" hidden="1" x14ac:dyDescent="0.2">
      <c r="A895" s="80">
        <v>2014</v>
      </c>
      <c r="B895" s="81" t="s">
        <v>1000</v>
      </c>
      <c r="C895" s="81" t="s">
        <v>1013</v>
      </c>
      <c r="D895" s="82">
        <v>1.6</v>
      </c>
      <c r="E895" s="80">
        <v>4</v>
      </c>
      <c r="F895" s="80">
        <v>26</v>
      </c>
      <c r="G895" s="80">
        <v>32</v>
      </c>
      <c r="H895" s="80">
        <v>29</v>
      </c>
      <c r="I895" s="81" t="s">
        <v>465</v>
      </c>
      <c r="J895" s="81" t="s">
        <v>437</v>
      </c>
      <c r="K895" s="80">
        <v>6</v>
      </c>
      <c r="L895" s="81" t="s">
        <v>434</v>
      </c>
      <c r="M895" s="81" t="s">
        <v>435</v>
      </c>
    </row>
    <row r="896" spans="1:13" hidden="1" x14ac:dyDescent="0.2">
      <c r="A896" s="80">
        <v>2014</v>
      </c>
      <c r="B896" s="81" t="s">
        <v>1000</v>
      </c>
      <c r="C896" s="81" t="s">
        <v>1014</v>
      </c>
      <c r="D896" s="82">
        <v>1.6</v>
      </c>
      <c r="E896" s="80">
        <v>4</v>
      </c>
      <c r="F896" s="80">
        <v>23</v>
      </c>
      <c r="G896" s="80">
        <v>30</v>
      </c>
      <c r="H896" s="80">
        <v>26</v>
      </c>
      <c r="I896" s="81" t="s">
        <v>465</v>
      </c>
      <c r="J896" s="81" t="s">
        <v>436</v>
      </c>
      <c r="K896" s="80">
        <v>6</v>
      </c>
      <c r="L896" s="81" t="s">
        <v>441</v>
      </c>
      <c r="M896" s="81" t="s">
        <v>435</v>
      </c>
    </row>
    <row r="897" spans="1:13" hidden="1" x14ac:dyDescent="0.2">
      <c r="A897" s="80">
        <v>2014</v>
      </c>
      <c r="B897" s="81" t="s">
        <v>1000</v>
      </c>
      <c r="C897" s="81" t="s">
        <v>1014</v>
      </c>
      <c r="D897" s="82">
        <v>1.6</v>
      </c>
      <c r="E897" s="80">
        <v>4</v>
      </c>
      <c r="F897" s="80">
        <v>25</v>
      </c>
      <c r="G897" s="80">
        <v>31</v>
      </c>
      <c r="H897" s="80">
        <v>27</v>
      </c>
      <c r="I897" s="81" t="s">
        <v>465</v>
      </c>
      <c r="J897" s="81" t="s">
        <v>437</v>
      </c>
      <c r="K897" s="80">
        <v>6</v>
      </c>
      <c r="L897" s="81" t="s">
        <v>441</v>
      </c>
      <c r="M897" s="81" t="s">
        <v>435</v>
      </c>
    </row>
    <row r="898" spans="1:13" hidden="1" x14ac:dyDescent="0.2">
      <c r="A898" s="80">
        <v>2014</v>
      </c>
      <c r="B898" s="81" t="s">
        <v>1000</v>
      </c>
      <c r="C898" s="81" t="s">
        <v>1015</v>
      </c>
      <c r="D898" s="82">
        <v>1.6</v>
      </c>
      <c r="E898" s="80">
        <v>4</v>
      </c>
      <c r="F898" s="80">
        <v>26</v>
      </c>
      <c r="G898" s="80">
        <v>35</v>
      </c>
      <c r="H898" s="80">
        <v>30</v>
      </c>
      <c r="I898" s="81" t="s">
        <v>465</v>
      </c>
      <c r="J898" s="81" t="s">
        <v>436</v>
      </c>
      <c r="K898" s="80">
        <v>6</v>
      </c>
      <c r="L898" s="81" t="s">
        <v>434</v>
      </c>
      <c r="M898" s="81" t="s">
        <v>460</v>
      </c>
    </row>
    <row r="899" spans="1:13" hidden="1" x14ac:dyDescent="0.2">
      <c r="A899" s="80">
        <v>2014</v>
      </c>
      <c r="B899" s="81" t="s">
        <v>1000</v>
      </c>
      <c r="C899" s="81" t="s">
        <v>1015</v>
      </c>
      <c r="D899" s="82">
        <v>1.6</v>
      </c>
      <c r="E899" s="80">
        <v>4</v>
      </c>
      <c r="F899" s="80">
        <v>26</v>
      </c>
      <c r="G899" s="80">
        <v>35</v>
      </c>
      <c r="H899" s="80">
        <v>30</v>
      </c>
      <c r="I899" s="81" t="s">
        <v>465</v>
      </c>
      <c r="J899" s="81" t="s">
        <v>437</v>
      </c>
      <c r="K899" s="80">
        <v>6</v>
      </c>
      <c r="L899" s="81" t="s">
        <v>434</v>
      </c>
      <c r="M899" s="81" t="s">
        <v>460</v>
      </c>
    </row>
    <row r="900" spans="1:13" hidden="1" x14ac:dyDescent="0.2">
      <c r="A900" s="80">
        <v>2014</v>
      </c>
      <c r="B900" s="81" t="s">
        <v>1000</v>
      </c>
      <c r="C900" s="81" t="s">
        <v>1016</v>
      </c>
      <c r="D900" s="82">
        <v>1.6</v>
      </c>
      <c r="E900" s="80">
        <v>4</v>
      </c>
      <c r="F900" s="80">
        <v>23</v>
      </c>
      <c r="G900" s="80">
        <v>30</v>
      </c>
      <c r="H900" s="80">
        <v>26</v>
      </c>
      <c r="I900" s="81" t="s">
        <v>465</v>
      </c>
      <c r="J900" s="81" t="s">
        <v>436</v>
      </c>
      <c r="K900" s="80">
        <v>6</v>
      </c>
      <c r="L900" s="81" t="s">
        <v>441</v>
      </c>
      <c r="M900" s="81" t="s">
        <v>435</v>
      </c>
    </row>
    <row r="901" spans="1:13" hidden="1" x14ac:dyDescent="0.2">
      <c r="A901" s="80">
        <v>2014</v>
      </c>
      <c r="B901" s="81" t="s">
        <v>1000</v>
      </c>
      <c r="C901" s="81" t="s">
        <v>1016</v>
      </c>
      <c r="D901" s="82">
        <v>1.6</v>
      </c>
      <c r="E901" s="80">
        <v>4</v>
      </c>
      <c r="F901" s="80">
        <v>25</v>
      </c>
      <c r="G901" s="80">
        <v>31</v>
      </c>
      <c r="H901" s="80">
        <v>27</v>
      </c>
      <c r="I901" s="81" t="s">
        <v>465</v>
      </c>
      <c r="J901" s="81" t="s">
        <v>437</v>
      </c>
      <c r="K901" s="80">
        <v>6</v>
      </c>
      <c r="L901" s="81" t="s">
        <v>441</v>
      </c>
      <c r="M901" s="81" t="s">
        <v>435</v>
      </c>
    </row>
    <row r="902" spans="1:13" hidden="1" x14ac:dyDescent="0.2">
      <c r="A902" s="80">
        <v>2014</v>
      </c>
      <c r="B902" s="81" t="s">
        <v>1000</v>
      </c>
      <c r="C902" s="81" t="s">
        <v>1017</v>
      </c>
      <c r="D902" s="82">
        <v>1.6</v>
      </c>
      <c r="E902" s="80">
        <v>4</v>
      </c>
      <c r="F902" s="80">
        <v>23</v>
      </c>
      <c r="G902" s="80">
        <v>30</v>
      </c>
      <c r="H902" s="80">
        <v>26</v>
      </c>
      <c r="I902" s="81" t="s">
        <v>465</v>
      </c>
      <c r="J902" s="81" t="s">
        <v>436</v>
      </c>
      <c r="K902" s="80">
        <v>6</v>
      </c>
      <c r="L902" s="81" t="s">
        <v>441</v>
      </c>
      <c r="M902" s="81" t="s">
        <v>435</v>
      </c>
    </row>
    <row r="903" spans="1:13" hidden="1" x14ac:dyDescent="0.2">
      <c r="A903" s="80">
        <v>2014</v>
      </c>
      <c r="B903" s="81" t="s">
        <v>1000</v>
      </c>
      <c r="C903" s="81" t="s">
        <v>1017</v>
      </c>
      <c r="D903" s="82">
        <v>1.6</v>
      </c>
      <c r="E903" s="80">
        <v>4</v>
      </c>
      <c r="F903" s="80">
        <v>25</v>
      </c>
      <c r="G903" s="80">
        <v>31</v>
      </c>
      <c r="H903" s="80">
        <v>27</v>
      </c>
      <c r="I903" s="81" t="s">
        <v>465</v>
      </c>
      <c r="J903" s="81" t="s">
        <v>437</v>
      </c>
      <c r="K903" s="80">
        <v>6</v>
      </c>
      <c r="L903" s="81" t="s">
        <v>441</v>
      </c>
      <c r="M903" s="81" t="s">
        <v>435</v>
      </c>
    </row>
    <row r="904" spans="1:13" hidden="1" x14ac:dyDescent="0.2">
      <c r="A904" s="80">
        <v>2014</v>
      </c>
      <c r="B904" s="81" t="s">
        <v>1000</v>
      </c>
      <c r="C904" s="81" t="s">
        <v>1018</v>
      </c>
      <c r="D904" s="82">
        <v>1.6</v>
      </c>
      <c r="E904" s="80">
        <v>4</v>
      </c>
      <c r="F904" s="80">
        <v>26</v>
      </c>
      <c r="G904" s="80">
        <v>35</v>
      </c>
      <c r="H904" s="80">
        <v>30</v>
      </c>
      <c r="I904" s="81" t="s">
        <v>465</v>
      </c>
      <c r="J904" s="81" t="s">
        <v>436</v>
      </c>
      <c r="K904" s="80">
        <v>6</v>
      </c>
      <c r="L904" s="81" t="s">
        <v>434</v>
      </c>
      <c r="M904" s="81" t="s">
        <v>457</v>
      </c>
    </row>
    <row r="905" spans="1:13" hidden="1" x14ac:dyDescent="0.2">
      <c r="A905" s="80">
        <v>2014</v>
      </c>
      <c r="B905" s="81" t="s">
        <v>1000</v>
      </c>
      <c r="C905" s="81" t="s">
        <v>1018</v>
      </c>
      <c r="D905" s="82">
        <v>1.6</v>
      </c>
      <c r="E905" s="80">
        <v>4</v>
      </c>
      <c r="F905" s="80">
        <v>26</v>
      </c>
      <c r="G905" s="80">
        <v>35</v>
      </c>
      <c r="H905" s="80">
        <v>30</v>
      </c>
      <c r="I905" s="81" t="s">
        <v>465</v>
      </c>
      <c r="J905" s="81" t="s">
        <v>437</v>
      </c>
      <c r="K905" s="80">
        <v>6</v>
      </c>
      <c r="L905" s="81" t="s">
        <v>434</v>
      </c>
      <c r="M905" s="81" t="s">
        <v>457</v>
      </c>
    </row>
    <row r="906" spans="1:13" hidden="1" x14ac:dyDescent="0.2">
      <c r="A906" s="80">
        <v>2014</v>
      </c>
      <c r="B906" s="81" t="s">
        <v>1000</v>
      </c>
      <c r="C906" s="81" t="s">
        <v>1019</v>
      </c>
      <c r="D906" s="82">
        <v>1.6</v>
      </c>
      <c r="E906" s="80">
        <v>4</v>
      </c>
      <c r="F906" s="80">
        <v>26</v>
      </c>
      <c r="G906" s="80">
        <v>35</v>
      </c>
      <c r="H906" s="80">
        <v>30</v>
      </c>
      <c r="I906" s="81" t="s">
        <v>465</v>
      </c>
      <c r="J906" s="81" t="s">
        <v>436</v>
      </c>
      <c r="K906" s="80">
        <v>6</v>
      </c>
      <c r="L906" s="81" t="s">
        <v>434</v>
      </c>
      <c r="M906" s="81" t="s">
        <v>455</v>
      </c>
    </row>
    <row r="907" spans="1:13" hidden="1" x14ac:dyDescent="0.2">
      <c r="A907" s="80">
        <v>2014</v>
      </c>
      <c r="B907" s="81" t="s">
        <v>1000</v>
      </c>
      <c r="C907" s="81" t="s">
        <v>1019</v>
      </c>
      <c r="D907" s="82">
        <v>1.6</v>
      </c>
      <c r="E907" s="80">
        <v>4</v>
      </c>
      <c r="F907" s="80">
        <v>26</v>
      </c>
      <c r="G907" s="80">
        <v>35</v>
      </c>
      <c r="H907" s="80">
        <v>30</v>
      </c>
      <c r="I907" s="81" t="s">
        <v>465</v>
      </c>
      <c r="J907" s="81" t="s">
        <v>437</v>
      </c>
      <c r="K907" s="80">
        <v>6</v>
      </c>
      <c r="L907" s="81" t="s">
        <v>434</v>
      </c>
      <c r="M907" s="81" t="s">
        <v>455</v>
      </c>
    </row>
    <row r="908" spans="1:13" hidden="1" x14ac:dyDescent="0.2">
      <c r="A908" s="80">
        <v>2014</v>
      </c>
      <c r="B908" s="81" t="s">
        <v>1000</v>
      </c>
      <c r="C908" s="81" t="s">
        <v>1020</v>
      </c>
      <c r="D908" s="82">
        <v>1.6</v>
      </c>
      <c r="E908" s="80">
        <v>4</v>
      </c>
      <c r="F908" s="80">
        <v>26</v>
      </c>
      <c r="G908" s="80">
        <v>35</v>
      </c>
      <c r="H908" s="80">
        <v>30</v>
      </c>
      <c r="I908" s="81" t="s">
        <v>465</v>
      </c>
      <c r="J908" s="81" t="s">
        <v>436</v>
      </c>
      <c r="K908" s="80">
        <v>6</v>
      </c>
      <c r="L908" s="81" t="s">
        <v>434</v>
      </c>
      <c r="M908" s="81" t="s">
        <v>460</v>
      </c>
    </row>
    <row r="909" spans="1:13" hidden="1" x14ac:dyDescent="0.2">
      <c r="A909" s="80">
        <v>2014</v>
      </c>
      <c r="B909" s="81" t="s">
        <v>1000</v>
      </c>
      <c r="C909" s="81" t="s">
        <v>1020</v>
      </c>
      <c r="D909" s="82">
        <v>1.6</v>
      </c>
      <c r="E909" s="80">
        <v>4</v>
      </c>
      <c r="F909" s="80">
        <v>26</v>
      </c>
      <c r="G909" s="80">
        <v>35</v>
      </c>
      <c r="H909" s="80">
        <v>30</v>
      </c>
      <c r="I909" s="81" t="s">
        <v>465</v>
      </c>
      <c r="J909" s="81" t="s">
        <v>437</v>
      </c>
      <c r="K909" s="80">
        <v>6</v>
      </c>
      <c r="L909" s="81" t="s">
        <v>434</v>
      </c>
      <c r="M909" s="81" t="s">
        <v>460</v>
      </c>
    </row>
    <row r="910" spans="1:13" hidden="1" x14ac:dyDescent="0.2">
      <c r="A910" s="80">
        <v>2014</v>
      </c>
      <c r="B910" s="81" t="s">
        <v>1000</v>
      </c>
      <c r="C910" s="81" t="s">
        <v>1021</v>
      </c>
      <c r="D910" s="82">
        <v>1.6</v>
      </c>
      <c r="E910" s="80">
        <v>4</v>
      </c>
      <c r="F910" s="80">
        <v>26</v>
      </c>
      <c r="G910" s="80">
        <v>35</v>
      </c>
      <c r="H910" s="80">
        <v>30</v>
      </c>
      <c r="I910" s="81" t="s">
        <v>465</v>
      </c>
      <c r="J910" s="81" t="s">
        <v>436</v>
      </c>
      <c r="K910" s="80">
        <v>6</v>
      </c>
      <c r="L910" s="81" t="s">
        <v>434</v>
      </c>
      <c r="M910" s="81" t="s">
        <v>460</v>
      </c>
    </row>
    <row r="911" spans="1:13" hidden="1" x14ac:dyDescent="0.2">
      <c r="A911" s="80">
        <v>2014</v>
      </c>
      <c r="B911" s="81" t="s">
        <v>1000</v>
      </c>
      <c r="C911" s="81" t="s">
        <v>1021</v>
      </c>
      <c r="D911" s="82">
        <v>1.6</v>
      </c>
      <c r="E911" s="80">
        <v>4</v>
      </c>
      <c r="F911" s="80">
        <v>26</v>
      </c>
      <c r="G911" s="80">
        <v>35</v>
      </c>
      <c r="H911" s="80">
        <v>30</v>
      </c>
      <c r="I911" s="81" t="s">
        <v>465</v>
      </c>
      <c r="J911" s="81" t="s">
        <v>437</v>
      </c>
      <c r="K911" s="80">
        <v>6</v>
      </c>
      <c r="L911" s="81" t="s">
        <v>434</v>
      </c>
      <c r="M911" s="81" t="s">
        <v>460</v>
      </c>
    </row>
    <row r="912" spans="1:13" hidden="1" x14ac:dyDescent="0.2">
      <c r="A912" s="80">
        <v>2014</v>
      </c>
      <c r="B912" s="81" t="s">
        <v>1022</v>
      </c>
      <c r="C912" s="81" t="s">
        <v>1023</v>
      </c>
      <c r="D912" s="82">
        <v>2</v>
      </c>
      <c r="E912" s="80">
        <v>4</v>
      </c>
      <c r="F912" s="80">
        <v>18</v>
      </c>
      <c r="G912" s="80">
        <v>25</v>
      </c>
      <c r="H912" s="80">
        <v>20</v>
      </c>
      <c r="I912" s="81" t="s">
        <v>465</v>
      </c>
      <c r="J912" s="81" t="s">
        <v>459</v>
      </c>
      <c r="K912" s="80">
        <v>6</v>
      </c>
      <c r="L912" s="81" t="s">
        <v>441</v>
      </c>
      <c r="M912" s="81" t="s">
        <v>435</v>
      </c>
    </row>
    <row r="913" spans="1:13" hidden="1" x14ac:dyDescent="0.2">
      <c r="A913" s="80">
        <v>2014</v>
      </c>
      <c r="B913" s="81" t="s">
        <v>1022</v>
      </c>
      <c r="C913" s="81" t="s">
        <v>1023</v>
      </c>
      <c r="D913" s="82">
        <v>2</v>
      </c>
      <c r="E913" s="80">
        <v>4</v>
      </c>
      <c r="F913" s="80">
        <v>26</v>
      </c>
      <c r="G913" s="80">
        <v>34</v>
      </c>
      <c r="H913" s="80">
        <v>29</v>
      </c>
      <c r="I913" s="81" t="s">
        <v>432</v>
      </c>
      <c r="J913" s="81" t="s">
        <v>433</v>
      </c>
      <c r="K913" s="80">
        <v>6</v>
      </c>
      <c r="L913" s="81" t="s">
        <v>434</v>
      </c>
      <c r="M913" s="81" t="s">
        <v>435</v>
      </c>
    </row>
    <row r="914" spans="1:13" hidden="1" x14ac:dyDescent="0.2">
      <c r="A914" s="80">
        <v>2014</v>
      </c>
      <c r="B914" s="81" t="s">
        <v>1022</v>
      </c>
      <c r="C914" s="81" t="s">
        <v>1023</v>
      </c>
      <c r="D914" s="82">
        <v>2</v>
      </c>
      <c r="E914" s="80">
        <v>4</v>
      </c>
      <c r="F914" s="80">
        <v>25</v>
      </c>
      <c r="G914" s="80">
        <v>34</v>
      </c>
      <c r="H914" s="80">
        <v>28</v>
      </c>
      <c r="I914" s="81" t="s">
        <v>432</v>
      </c>
      <c r="J914" s="81" t="s">
        <v>437</v>
      </c>
      <c r="K914" s="80">
        <v>5</v>
      </c>
      <c r="L914" s="81" t="s">
        <v>434</v>
      </c>
      <c r="M914" s="81" t="s">
        <v>435</v>
      </c>
    </row>
    <row r="915" spans="1:13" hidden="1" x14ac:dyDescent="0.2">
      <c r="A915" s="80">
        <v>2014</v>
      </c>
      <c r="B915" s="81" t="s">
        <v>1022</v>
      </c>
      <c r="C915" s="81" t="s">
        <v>1023</v>
      </c>
      <c r="D915" s="82">
        <v>2.4</v>
      </c>
      <c r="E915" s="80">
        <v>4</v>
      </c>
      <c r="F915" s="80">
        <v>23</v>
      </c>
      <c r="G915" s="80">
        <v>30</v>
      </c>
      <c r="H915" s="80">
        <v>26</v>
      </c>
      <c r="I915" s="81" t="s">
        <v>432</v>
      </c>
      <c r="J915" s="81" t="s">
        <v>433</v>
      </c>
      <c r="K915" s="80">
        <v>6</v>
      </c>
      <c r="L915" s="81" t="s">
        <v>434</v>
      </c>
      <c r="M915" s="81" t="s">
        <v>435</v>
      </c>
    </row>
    <row r="916" spans="1:13" hidden="1" x14ac:dyDescent="0.2">
      <c r="A916" s="80">
        <v>2014</v>
      </c>
      <c r="B916" s="81" t="s">
        <v>1022</v>
      </c>
      <c r="C916" s="81" t="s">
        <v>1023</v>
      </c>
      <c r="D916" s="82">
        <v>2.4</v>
      </c>
      <c r="E916" s="80">
        <v>4</v>
      </c>
      <c r="F916" s="80">
        <v>22</v>
      </c>
      <c r="G916" s="80">
        <v>31</v>
      </c>
      <c r="H916" s="80">
        <v>26</v>
      </c>
      <c r="I916" s="81" t="s">
        <v>432</v>
      </c>
      <c r="J916" s="81" t="s">
        <v>437</v>
      </c>
      <c r="K916" s="80">
        <v>5</v>
      </c>
      <c r="L916" s="81" t="s">
        <v>434</v>
      </c>
      <c r="M916" s="81" t="s">
        <v>435</v>
      </c>
    </row>
    <row r="917" spans="1:13" hidden="1" x14ac:dyDescent="0.2">
      <c r="A917" s="80">
        <v>2014</v>
      </c>
      <c r="B917" s="81" t="s">
        <v>1022</v>
      </c>
      <c r="C917" s="81" t="s">
        <v>1024</v>
      </c>
      <c r="D917" s="82">
        <v>2.4</v>
      </c>
      <c r="E917" s="80">
        <v>4</v>
      </c>
      <c r="F917" s="80">
        <v>22</v>
      </c>
      <c r="G917" s="80">
        <v>29</v>
      </c>
      <c r="H917" s="80">
        <v>25</v>
      </c>
      <c r="I917" s="81" t="s">
        <v>432</v>
      </c>
      <c r="J917" s="81" t="s">
        <v>433</v>
      </c>
      <c r="K917" s="80">
        <v>6</v>
      </c>
      <c r="L917" s="81" t="s">
        <v>441</v>
      </c>
      <c r="M917" s="81" t="s">
        <v>435</v>
      </c>
    </row>
    <row r="918" spans="1:13" hidden="1" x14ac:dyDescent="0.2">
      <c r="A918" s="80">
        <v>2014</v>
      </c>
      <c r="B918" s="81" t="s">
        <v>1022</v>
      </c>
      <c r="C918" s="81" t="s">
        <v>1025</v>
      </c>
      <c r="D918" s="82">
        <v>2</v>
      </c>
      <c r="E918" s="80">
        <v>4</v>
      </c>
      <c r="F918" s="80">
        <v>17</v>
      </c>
      <c r="G918" s="80">
        <v>22</v>
      </c>
      <c r="H918" s="80">
        <v>19</v>
      </c>
      <c r="I918" s="81" t="s">
        <v>465</v>
      </c>
      <c r="J918" s="81" t="s">
        <v>459</v>
      </c>
      <c r="K918" s="80">
        <v>6</v>
      </c>
      <c r="L918" s="81" t="s">
        <v>441</v>
      </c>
      <c r="M918" s="81" t="s">
        <v>435</v>
      </c>
    </row>
    <row r="919" spans="1:13" hidden="1" x14ac:dyDescent="0.2">
      <c r="A919" s="80">
        <v>2014</v>
      </c>
      <c r="B919" s="81" t="s">
        <v>1022</v>
      </c>
      <c r="C919" s="81" t="s">
        <v>1025</v>
      </c>
      <c r="D919" s="82">
        <v>2</v>
      </c>
      <c r="E919" s="80">
        <v>4</v>
      </c>
      <c r="F919" s="80">
        <v>17</v>
      </c>
      <c r="G919" s="80">
        <v>23</v>
      </c>
      <c r="H919" s="80">
        <v>19</v>
      </c>
      <c r="I919" s="81" t="s">
        <v>465</v>
      </c>
      <c r="J919" s="81" t="s">
        <v>437</v>
      </c>
      <c r="K919" s="80">
        <v>5</v>
      </c>
      <c r="L919" s="81" t="s">
        <v>441</v>
      </c>
      <c r="M919" s="81" t="s">
        <v>435</v>
      </c>
    </row>
    <row r="920" spans="1:13" hidden="1" x14ac:dyDescent="0.2">
      <c r="A920" s="80">
        <v>2014</v>
      </c>
      <c r="B920" s="81" t="s">
        <v>1022</v>
      </c>
      <c r="C920" s="81" t="s">
        <v>1026</v>
      </c>
      <c r="D920" s="82">
        <v>2</v>
      </c>
      <c r="E920" s="80">
        <v>4</v>
      </c>
      <c r="F920" s="80">
        <v>24</v>
      </c>
      <c r="G920" s="80">
        <v>32</v>
      </c>
      <c r="H920" s="80">
        <v>27</v>
      </c>
      <c r="I920" s="81" t="s">
        <v>432</v>
      </c>
      <c r="J920" s="81" t="s">
        <v>433</v>
      </c>
      <c r="K920" s="80">
        <v>6</v>
      </c>
      <c r="L920" s="81" t="s">
        <v>434</v>
      </c>
      <c r="M920" s="81" t="s">
        <v>451</v>
      </c>
    </row>
    <row r="921" spans="1:13" hidden="1" x14ac:dyDescent="0.2">
      <c r="A921" s="80">
        <v>2014</v>
      </c>
      <c r="B921" s="81" t="s">
        <v>1022</v>
      </c>
      <c r="C921" s="81" t="s">
        <v>1026</v>
      </c>
      <c r="D921" s="82">
        <v>2.4</v>
      </c>
      <c r="E921" s="80">
        <v>4</v>
      </c>
      <c r="F921" s="80">
        <v>22</v>
      </c>
      <c r="G921" s="80">
        <v>29</v>
      </c>
      <c r="H921" s="80">
        <v>25</v>
      </c>
      <c r="I921" s="81" t="s">
        <v>432</v>
      </c>
      <c r="J921" s="81" t="s">
        <v>433</v>
      </c>
      <c r="K921" s="80">
        <v>6</v>
      </c>
      <c r="L921" s="81" t="s">
        <v>434</v>
      </c>
      <c r="M921" s="81" t="s">
        <v>451</v>
      </c>
    </row>
    <row r="922" spans="1:13" hidden="1" x14ac:dyDescent="0.2">
      <c r="A922" s="80">
        <v>2014</v>
      </c>
      <c r="B922" s="81" t="s">
        <v>1022</v>
      </c>
      <c r="C922" s="81" t="s">
        <v>1027</v>
      </c>
      <c r="D922" s="82">
        <v>1.2</v>
      </c>
      <c r="E922" s="80">
        <v>3</v>
      </c>
      <c r="F922" s="80">
        <v>37</v>
      </c>
      <c r="G922" s="80">
        <v>44</v>
      </c>
      <c r="H922" s="80">
        <v>40</v>
      </c>
      <c r="I922" s="81" t="s">
        <v>432</v>
      </c>
      <c r="J922" s="81" t="s">
        <v>649</v>
      </c>
      <c r="K922" s="80">
        <v>1</v>
      </c>
      <c r="L922" s="81" t="s">
        <v>434</v>
      </c>
      <c r="M922" s="81" t="s">
        <v>435</v>
      </c>
    </row>
    <row r="923" spans="1:13" hidden="1" x14ac:dyDescent="0.2">
      <c r="A923" s="80">
        <v>2014</v>
      </c>
      <c r="B923" s="81" t="s">
        <v>1022</v>
      </c>
      <c r="C923" s="81" t="s">
        <v>1027</v>
      </c>
      <c r="D923" s="82">
        <v>1.2</v>
      </c>
      <c r="E923" s="80">
        <v>3</v>
      </c>
      <c r="F923" s="80">
        <v>34</v>
      </c>
      <c r="G923" s="80">
        <v>42</v>
      </c>
      <c r="H923" s="80">
        <v>37</v>
      </c>
      <c r="I923" s="81" t="s">
        <v>432</v>
      </c>
      <c r="J923" s="81" t="s">
        <v>437</v>
      </c>
      <c r="K923" s="80">
        <v>5</v>
      </c>
      <c r="L923" s="81" t="s">
        <v>434</v>
      </c>
      <c r="M923" s="81" t="s">
        <v>435</v>
      </c>
    </row>
    <row r="924" spans="1:13" hidden="1" x14ac:dyDescent="0.2">
      <c r="A924" s="80">
        <v>2014</v>
      </c>
      <c r="B924" s="81" t="s">
        <v>1022</v>
      </c>
      <c r="C924" s="81" t="s">
        <v>1028</v>
      </c>
      <c r="D924" s="82">
        <v>2.4</v>
      </c>
      <c r="E924" s="80">
        <v>4</v>
      </c>
      <c r="F924" s="80">
        <v>25</v>
      </c>
      <c r="G924" s="80">
        <v>31</v>
      </c>
      <c r="H924" s="80">
        <v>27</v>
      </c>
      <c r="I924" s="81" t="s">
        <v>432</v>
      </c>
      <c r="J924" s="81" t="s">
        <v>433</v>
      </c>
      <c r="K924" s="80">
        <v>6</v>
      </c>
      <c r="L924" s="81" t="s">
        <v>434</v>
      </c>
      <c r="M924" s="81" t="s">
        <v>439</v>
      </c>
    </row>
    <row r="925" spans="1:13" hidden="1" x14ac:dyDescent="0.2">
      <c r="A925" s="80">
        <v>2014</v>
      </c>
      <c r="B925" s="81" t="s">
        <v>1022</v>
      </c>
      <c r="C925" s="81" t="s">
        <v>1029</v>
      </c>
      <c r="D925" s="82">
        <v>2.4</v>
      </c>
      <c r="E925" s="80">
        <v>4</v>
      </c>
      <c r="F925" s="80">
        <v>24</v>
      </c>
      <c r="G925" s="80">
        <v>29</v>
      </c>
      <c r="H925" s="80">
        <v>26</v>
      </c>
      <c r="I925" s="81" t="s">
        <v>432</v>
      </c>
      <c r="J925" s="81" t="s">
        <v>433</v>
      </c>
      <c r="K925" s="80">
        <v>6</v>
      </c>
      <c r="L925" s="81" t="s">
        <v>639</v>
      </c>
      <c r="M925" s="81" t="s">
        <v>442</v>
      </c>
    </row>
    <row r="926" spans="1:13" hidden="1" x14ac:dyDescent="0.2">
      <c r="A926" s="80">
        <v>2014</v>
      </c>
      <c r="B926" s="81" t="s">
        <v>1022</v>
      </c>
      <c r="C926" s="81" t="s">
        <v>1029</v>
      </c>
      <c r="D926" s="82">
        <v>3</v>
      </c>
      <c r="E926" s="80">
        <v>6</v>
      </c>
      <c r="F926" s="80">
        <v>20</v>
      </c>
      <c r="G926" s="80">
        <v>28</v>
      </c>
      <c r="H926" s="80">
        <v>23</v>
      </c>
      <c r="I926" s="81" t="s">
        <v>432</v>
      </c>
      <c r="J926" s="81" t="s">
        <v>436</v>
      </c>
      <c r="K926" s="80">
        <v>6</v>
      </c>
      <c r="L926" s="81" t="s">
        <v>639</v>
      </c>
      <c r="M926" s="81" t="s">
        <v>442</v>
      </c>
    </row>
    <row r="927" spans="1:13" hidden="1" x14ac:dyDescent="0.2">
      <c r="A927" s="80">
        <v>2014</v>
      </c>
      <c r="B927" s="81" t="s">
        <v>1022</v>
      </c>
      <c r="C927" s="81" t="s">
        <v>1030</v>
      </c>
      <c r="D927" s="82">
        <v>2</v>
      </c>
      <c r="E927" s="80">
        <v>4</v>
      </c>
      <c r="F927" s="80">
        <v>24</v>
      </c>
      <c r="G927" s="80">
        <v>31</v>
      </c>
      <c r="H927" s="80">
        <v>27</v>
      </c>
      <c r="I927" s="81" t="s">
        <v>432</v>
      </c>
      <c r="J927" s="81" t="s">
        <v>433</v>
      </c>
      <c r="K927" s="80">
        <v>6</v>
      </c>
      <c r="L927" s="81" t="s">
        <v>434</v>
      </c>
      <c r="M927" s="81" t="s">
        <v>439</v>
      </c>
    </row>
    <row r="928" spans="1:13" hidden="1" x14ac:dyDescent="0.2">
      <c r="A928" s="80">
        <v>2014</v>
      </c>
      <c r="B928" s="81" t="s">
        <v>1022</v>
      </c>
      <c r="C928" s="81" t="s">
        <v>1030</v>
      </c>
      <c r="D928" s="82">
        <v>2</v>
      </c>
      <c r="E928" s="80">
        <v>4</v>
      </c>
      <c r="F928" s="80">
        <v>24</v>
      </c>
      <c r="G928" s="80">
        <v>30</v>
      </c>
      <c r="H928" s="80">
        <v>26</v>
      </c>
      <c r="I928" s="81" t="s">
        <v>432</v>
      </c>
      <c r="J928" s="81" t="s">
        <v>437</v>
      </c>
      <c r="K928" s="80">
        <v>5</v>
      </c>
      <c r="L928" s="81" t="s">
        <v>434</v>
      </c>
      <c r="M928" s="81" t="s">
        <v>439</v>
      </c>
    </row>
    <row r="929" spans="1:13" hidden="1" x14ac:dyDescent="0.2">
      <c r="A929" s="80">
        <v>2014</v>
      </c>
      <c r="B929" s="81" t="s">
        <v>1022</v>
      </c>
      <c r="C929" s="81" t="s">
        <v>1031</v>
      </c>
      <c r="D929" s="82">
        <v>2</v>
      </c>
      <c r="E929" s="80">
        <v>4</v>
      </c>
      <c r="F929" s="80">
        <v>24</v>
      </c>
      <c r="G929" s="80">
        <v>29</v>
      </c>
      <c r="H929" s="80">
        <v>26</v>
      </c>
      <c r="I929" s="81" t="s">
        <v>432</v>
      </c>
      <c r="J929" s="81" t="s">
        <v>433</v>
      </c>
      <c r="K929" s="80">
        <v>6</v>
      </c>
      <c r="L929" s="81" t="s">
        <v>639</v>
      </c>
      <c r="M929" s="81" t="s">
        <v>442</v>
      </c>
    </row>
    <row r="930" spans="1:13" hidden="1" x14ac:dyDescent="0.2">
      <c r="A930" s="80">
        <v>2014</v>
      </c>
      <c r="B930" s="81" t="s">
        <v>1032</v>
      </c>
      <c r="C930" s="81" t="s">
        <v>1033</v>
      </c>
      <c r="D930" s="82">
        <v>3.7</v>
      </c>
      <c r="E930" s="80">
        <v>6</v>
      </c>
      <c r="F930" s="80">
        <v>19</v>
      </c>
      <c r="G930" s="80">
        <v>26</v>
      </c>
      <c r="H930" s="80">
        <v>22</v>
      </c>
      <c r="I930" s="81" t="s">
        <v>432</v>
      </c>
      <c r="J930" s="81" t="s">
        <v>436</v>
      </c>
      <c r="K930" s="80">
        <v>7</v>
      </c>
      <c r="L930" s="81" t="s">
        <v>454</v>
      </c>
      <c r="M930" s="81" t="s">
        <v>460</v>
      </c>
    </row>
    <row r="931" spans="1:13" hidden="1" x14ac:dyDescent="0.2">
      <c r="A931" s="80">
        <v>2014</v>
      </c>
      <c r="B931" s="81" t="s">
        <v>1032</v>
      </c>
      <c r="C931" s="81" t="s">
        <v>1033</v>
      </c>
      <c r="D931" s="82">
        <v>3.7</v>
      </c>
      <c r="E931" s="80">
        <v>6</v>
      </c>
      <c r="F931" s="80">
        <v>18</v>
      </c>
      <c r="G931" s="80">
        <v>26</v>
      </c>
      <c r="H931" s="80">
        <v>21</v>
      </c>
      <c r="I931" s="81" t="s">
        <v>432</v>
      </c>
      <c r="J931" s="81" t="s">
        <v>437</v>
      </c>
      <c r="K931" s="80">
        <v>6</v>
      </c>
      <c r="L931" s="81" t="s">
        <v>454</v>
      </c>
      <c r="M931" s="81" t="s">
        <v>460</v>
      </c>
    </row>
    <row r="932" spans="1:13" hidden="1" x14ac:dyDescent="0.2">
      <c r="A932" s="80">
        <v>2014</v>
      </c>
      <c r="B932" s="81" t="s">
        <v>1032</v>
      </c>
      <c r="C932" s="81" t="s">
        <v>1034</v>
      </c>
      <c r="D932" s="82">
        <v>3.7</v>
      </c>
      <c r="E932" s="80">
        <v>6</v>
      </c>
      <c r="F932" s="80">
        <v>18</v>
      </c>
      <c r="G932" s="80">
        <v>25</v>
      </c>
      <c r="H932" s="80">
        <v>21</v>
      </c>
      <c r="I932" s="81" t="s">
        <v>432</v>
      </c>
      <c r="J932" s="81" t="s">
        <v>436</v>
      </c>
      <c r="K932" s="80">
        <v>7</v>
      </c>
      <c r="L932" s="81" t="s">
        <v>454</v>
      </c>
      <c r="M932" s="81" t="s">
        <v>460</v>
      </c>
    </row>
    <row r="933" spans="1:13" hidden="1" x14ac:dyDescent="0.2">
      <c r="A933" s="80">
        <v>2014</v>
      </c>
      <c r="B933" s="81" t="s">
        <v>1032</v>
      </c>
      <c r="C933" s="81" t="s">
        <v>1034</v>
      </c>
      <c r="D933" s="82">
        <v>3.7</v>
      </c>
      <c r="E933" s="80">
        <v>6</v>
      </c>
      <c r="F933" s="80">
        <v>17</v>
      </c>
      <c r="G933" s="80">
        <v>25</v>
      </c>
      <c r="H933" s="80">
        <v>20</v>
      </c>
      <c r="I933" s="81" t="s">
        <v>432</v>
      </c>
      <c r="J933" s="81" t="s">
        <v>437</v>
      </c>
      <c r="K933" s="80">
        <v>6</v>
      </c>
      <c r="L933" s="81" t="s">
        <v>454</v>
      </c>
      <c r="M933" s="81" t="s">
        <v>460</v>
      </c>
    </row>
    <row r="934" spans="1:13" hidden="1" x14ac:dyDescent="0.2">
      <c r="A934" s="80">
        <v>2014</v>
      </c>
      <c r="B934" s="81" t="s">
        <v>1032</v>
      </c>
      <c r="C934" s="81" t="s">
        <v>1035</v>
      </c>
      <c r="D934" s="82">
        <v>2.5</v>
      </c>
      <c r="E934" s="80">
        <v>4</v>
      </c>
      <c r="F934" s="80">
        <v>27</v>
      </c>
      <c r="G934" s="80">
        <v>38</v>
      </c>
      <c r="H934" s="80">
        <v>31</v>
      </c>
      <c r="I934" s="81" t="s">
        <v>432</v>
      </c>
      <c r="J934" s="81" t="s">
        <v>649</v>
      </c>
      <c r="K934" s="80">
        <v>1</v>
      </c>
      <c r="L934" s="81" t="s">
        <v>434</v>
      </c>
      <c r="M934" s="81" t="s">
        <v>446</v>
      </c>
    </row>
    <row r="935" spans="1:13" hidden="1" x14ac:dyDescent="0.2">
      <c r="A935" s="80">
        <v>2014</v>
      </c>
      <c r="B935" s="81" t="s">
        <v>1032</v>
      </c>
      <c r="C935" s="81" t="s">
        <v>1035</v>
      </c>
      <c r="D935" s="82">
        <v>3.5</v>
      </c>
      <c r="E935" s="80">
        <v>6</v>
      </c>
      <c r="F935" s="80">
        <v>22</v>
      </c>
      <c r="G935" s="80">
        <v>31</v>
      </c>
      <c r="H935" s="80">
        <v>25</v>
      </c>
      <c r="I935" s="81" t="s">
        <v>432</v>
      </c>
      <c r="J935" s="81" t="s">
        <v>433</v>
      </c>
      <c r="K935" s="80">
        <v>7</v>
      </c>
      <c r="L935" s="81" t="s">
        <v>434</v>
      </c>
      <c r="M935" s="81" t="s">
        <v>446</v>
      </c>
    </row>
    <row r="936" spans="1:13" hidden="1" x14ac:dyDescent="0.2">
      <c r="A936" s="80">
        <v>2014</v>
      </c>
      <c r="B936" s="81" t="s">
        <v>1032</v>
      </c>
      <c r="C936" s="81" t="s">
        <v>1036</v>
      </c>
      <c r="D936" s="82">
        <v>5.6</v>
      </c>
      <c r="E936" s="80">
        <v>8</v>
      </c>
      <c r="F936" s="80">
        <v>13</v>
      </c>
      <c r="G936" s="80">
        <v>19</v>
      </c>
      <c r="H936" s="80">
        <v>15</v>
      </c>
      <c r="I936" s="81" t="s">
        <v>432</v>
      </c>
      <c r="J936" s="81" t="s">
        <v>580</v>
      </c>
      <c r="K936" s="80">
        <v>5</v>
      </c>
      <c r="L936" s="81" t="s">
        <v>454</v>
      </c>
      <c r="M936" s="81" t="s">
        <v>582</v>
      </c>
    </row>
    <row r="937" spans="1:13" hidden="1" x14ac:dyDescent="0.2">
      <c r="A937" s="80">
        <v>2014</v>
      </c>
      <c r="B937" s="81" t="s">
        <v>1032</v>
      </c>
      <c r="C937" s="81" t="s">
        <v>1036</v>
      </c>
      <c r="D937" s="82">
        <v>5.6</v>
      </c>
      <c r="E937" s="80">
        <v>8</v>
      </c>
      <c r="F937" s="80">
        <v>12</v>
      </c>
      <c r="G937" s="80">
        <v>19</v>
      </c>
      <c r="H937" s="80">
        <v>15</v>
      </c>
      <c r="I937" s="81" t="s">
        <v>432</v>
      </c>
      <c r="J937" s="81" t="s">
        <v>580</v>
      </c>
      <c r="K937" s="80">
        <v>5</v>
      </c>
      <c r="L937" s="81" t="s">
        <v>454</v>
      </c>
      <c r="M937" s="81" t="s">
        <v>582</v>
      </c>
    </row>
    <row r="938" spans="1:13" hidden="1" x14ac:dyDescent="0.2">
      <c r="A938" s="80">
        <v>2014</v>
      </c>
      <c r="B938" s="81" t="s">
        <v>1032</v>
      </c>
      <c r="C938" s="81" t="s">
        <v>1037</v>
      </c>
      <c r="D938" s="82">
        <v>5.6</v>
      </c>
      <c r="E938" s="80">
        <v>8</v>
      </c>
      <c r="F938" s="80">
        <v>12</v>
      </c>
      <c r="G938" s="80">
        <v>18</v>
      </c>
      <c r="H938" s="80">
        <v>14</v>
      </c>
      <c r="I938" s="81" t="s">
        <v>432</v>
      </c>
      <c r="J938" s="81" t="s">
        <v>580</v>
      </c>
      <c r="K938" s="80">
        <v>5</v>
      </c>
      <c r="L938" s="81" t="s">
        <v>639</v>
      </c>
      <c r="M938" s="81" t="s">
        <v>481</v>
      </c>
    </row>
    <row r="939" spans="1:13" hidden="1" x14ac:dyDescent="0.2">
      <c r="A939" s="80">
        <v>2014</v>
      </c>
      <c r="B939" s="81" t="s">
        <v>1032</v>
      </c>
      <c r="C939" s="81" t="s">
        <v>1037</v>
      </c>
      <c r="D939" s="82">
        <v>5.6</v>
      </c>
      <c r="E939" s="80">
        <v>8</v>
      </c>
      <c r="F939" s="80">
        <v>12</v>
      </c>
      <c r="G939" s="80">
        <v>18</v>
      </c>
      <c r="H939" s="80">
        <v>14</v>
      </c>
      <c r="I939" s="81" t="s">
        <v>432</v>
      </c>
      <c r="J939" s="81" t="s">
        <v>580</v>
      </c>
      <c r="K939" s="80">
        <v>5</v>
      </c>
      <c r="L939" s="81" t="s">
        <v>639</v>
      </c>
      <c r="M939" s="81" t="s">
        <v>481</v>
      </c>
    </row>
    <row r="940" spans="1:13" hidden="1" x14ac:dyDescent="0.2">
      <c r="A940" s="80">
        <v>2014</v>
      </c>
      <c r="B940" s="81" t="s">
        <v>1032</v>
      </c>
      <c r="C940" s="81" t="s">
        <v>1038</v>
      </c>
      <c r="D940" s="82">
        <v>1.8</v>
      </c>
      <c r="E940" s="80">
        <v>4</v>
      </c>
      <c r="F940" s="80">
        <v>27</v>
      </c>
      <c r="G940" s="80">
        <v>31</v>
      </c>
      <c r="H940" s="80">
        <v>28</v>
      </c>
      <c r="I940" s="81" t="s">
        <v>432</v>
      </c>
      <c r="J940" s="81" t="s">
        <v>649</v>
      </c>
      <c r="K940" s="80">
        <v>1</v>
      </c>
      <c r="L940" s="81" t="s">
        <v>434</v>
      </c>
      <c r="M940" s="81" t="s">
        <v>451</v>
      </c>
    </row>
    <row r="941" spans="1:13" hidden="1" x14ac:dyDescent="0.2">
      <c r="A941" s="80">
        <v>2014</v>
      </c>
      <c r="B941" s="81" t="s">
        <v>1032</v>
      </c>
      <c r="C941" s="81" t="s">
        <v>1038</v>
      </c>
      <c r="D941" s="82">
        <v>1.8</v>
      </c>
      <c r="E941" s="80">
        <v>4</v>
      </c>
      <c r="F941" s="80">
        <v>25</v>
      </c>
      <c r="G941" s="80">
        <v>30</v>
      </c>
      <c r="H941" s="80">
        <v>27</v>
      </c>
      <c r="I941" s="81" t="s">
        <v>432</v>
      </c>
      <c r="J941" s="81" t="s">
        <v>437</v>
      </c>
      <c r="K941" s="80">
        <v>6</v>
      </c>
      <c r="L941" s="81" t="s">
        <v>434</v>
      </c>
      <c r="M941" s="81" t="s">
        <v>451</v>
      </c>
    </row>
    <row r="942" spans="1:13" hidden="1" x14ac:dyDescent="0.2">
      <c r="A942" s="80">
        <v>2014</v>
      </c>
      <c r="B942" s="81" t="s">
        <v>1032</v>
      </c>
      <c r="C942" s="81" t="s">
        <v>1039</v>
      </c>
      <c r="D942" s="82">
        <v>2.5</v>
      </c>
      <c r="E942" s="80">
        <v>4</v>
      </c>
      <c r="F942" s="80">
        <v>17</v>
      </c>
      <c r="G942" s="80">
        <v>23</v>
      </c>
      <c r="H942" s="80">
        <v>19</v>
      </c>
      <c r="I942" s="81" t="s">
        <v>432</v>
      </c>
      <c r="J942" s="81" t="s">
        <v>580</v>
      </c>
      <c r="K942" s="80">
        <v>5</v>
      </c>
      <c r="L942" s="81" t="s">
        <v>454</v>
      </c>
      <c r="M942" s="81" t="s">
        <v>1040</v>
      </c>
    </row>
    <row r="943" spans="1:13" hidden="1" x14ac:dyDescent="0.2">
      <c r="A943" s="80">
        <v>2014</v>
      </c>
      <c r="B943" s="81" t="s">
        <v>1032</v>
      </c>
      <c r="C943" s="81" t="s">
        <v>1039</v>
      </c>
      <c r="D943" s="82">
        <v>2.5</v>
      </c>
      <c r="E943" s="80">
        <v>4</v>
      </c>
      <c r="F943" s="80">
        <v>19</v>
      </c>
      <c r="G943" s="80">
        <v>23</v>
      </c>
      <c r="H943" s="80">
        <v>21</v>
      </c>
      <c r="I943" s="81" t="s">
        <v>432</v>
      </c>
      <c r="J943" s="81" t="s">
        <v>437</v>
      </c>
      <c r="K943" s="80">
        <v>5</v>
      </c>
      <c r="L943" s="81" t="s">
        <v>454</v>
      </c>
      <c r="M943" s="81" t="s">
        <v>1040</v>
      </c>
    </row>
    <row r="944" spans="1:13" hidden="1" x14ac:dyDescent="0.2">
      <c r="A944" s="80">
        <v>2014</v>
      </c>
      <c r="B944" s="81" t="s">
        <v>1032</v>
      </c>
      <c r="C944" s="81" t="s">
        <v>1039</v>
      </c>
      <c r="D944" s="82">
        <v>4</v>
      </c>
      <c r="E944" s="80">
        <v>6</v>
      </c>
      <c r="F944" s="80">
        <v>16</v>
      </c>
      <c r="G944" s="80">
        <v>22</v>
      </c>
      <c r="H944" s="80">
        <v>18</v>
      </c>
      <c r="I944" s="81" t="s">
        <v>432</v>
      </c>
      <c r="J944" s="81" t="s">
        <v>580</v>
      </c>
      <c r="K944" s="80">
        <v>5</v>
      </c>
      <c r="L944" s="81" t="s">
        <v>454</v>
      </c>
      <c r="M944" s="81" t="s">
        <v>1040</v>
      </c>
    </row>
    <row r="945" spans="1:13" hidden="1" x14ac:dyDescent="0.2">
      <c r="A945" s="80">
        <v>2014</v>
      </c>
      <c r="B945" s="81" t="s">
        <v>1032</v>
      </c>
      <c r="C945" s="81" t="s">
        <v>1039</v>
      </c>
      <c r="D945" s="82">
        <v>4</v>
      </c>
      <c r="E945" s="80">
        <v>6</v>
      </c>
      <c r="F945" s="80">
        <v>16</v>
      </c>
      <c r="G945" s="80">
        <v>22</v>
      </c>
      <c r="H945" s="80">
        <v>19</v>
      </c>
      <c r="I945" s="81" t="s">
        <v>432</v>
      </c>
      <c r="J945" s="81" t="s">
        <v>437</v>
      </c>
      <c r="K945" s="80">
        <v>6</v>
      </c>
      <c r="L945" s="81" t="s">
        <v>454</v>
      </c>
      <c r="M945" s="81" t="s">
        <v>1040</v>
      </c>
    </row>
    <row r="946" spans="1:13" hidden="1" x14ac:dyDescent="0.2">
      <c r="A946" s="80">
        <v>2014</v>
      </c>
      <c r="B946" s="81" t="s">
        <v>1032</v>
      </c>
      <c r="C946" s="81" t="s">
        <v>1041</v>
      </c>
      <c r="D946" s="82">
        <v>4</v>
      </c>
      <c r="E946" s="80">
        <v>6</v>
      </c>
      <c r="F946" s="80">
        <v>15</v>
      </c>
      <c r="G946" s="80">
        <v>21</v>
      </c>
      <c r="H946" s="80">
        <v>17</v>
      </c>
      <c r="I946" s="81" t="s">
        <v>432</v>
      </c>
      <c r="J946" s="81" t="s">
        <v>580</v>
      </c>
      <c r="K946" s="80">
        <v>5</v>
      </c>
      <c r="L946" s="81" t="s">
        <v>639</v>
      </c>
      <c r="M946" s="81" t="s">
        <v>1042</v>
      </c>
    </row>
    <row r="947" spans="1:13" hidden="1" x14ac:dyDescent="0.2">
      <c r="A947" s="80">
        <v>2014</v>
      </c>
      <c r="B947" s="81" t="s">
        <v>1032</v>
      </c>
      <c r="C947" s="81" t="s">
        <v>1041</v>
      </c>
      <c r="D947" s="82">
        <v>4</v>
      </c>
      <c r="E947" s="80">
        <v>6</v>
      </c>
      <c r="F947" s="80">
        <v>16</v>
      </c>
      <c r="G947" s="80">
        <v>21</v>
      </c>
      <c r="H947" s="80">
        <v>18</v>
      </c>
      <c r="I947" s="81" t="s">
        <v>432</v>
      </c>
      <c r="J947" s="81" t="s">
        <v>437</v>
      </c>
      <c r="K947" s="80">
        <v>6</v>
      </c>
      <c r="L947" s="81" t="s">
        <v>639</v>
      </c>
      <c r="M947" s="81" t="s">
        <v>1042</v>
      </c>
    </row>
    <row r="948" spans="1:13" hidden="1" x14ac:dyDescent="0.2">
      <c r="A948" s="80">
        <v>2014</v>
      </c>
      <c r="B948" s="81" t="s">
        <v>1032</v>
      </c>
      <c r="C948" s="81" t="s">
        <v>1043</v>
      </c>
      <c r="D948" s="82">
        <v>3.8</v>
      </c>
      <c r="E948" s="80">
        <v>6</v>
      </c>
      <c r="F948" s="80">
        <v>16</v>
      </c>
      <c r="G948" s="80">
        <v>23</v>
      </c>
      <c r="H948" s="80">
        <v>19</v>
      </c>
      <c r="I948" s="81" t="s">
        <v>465</v>
      </c>
      <c r="J948" s="81" t="s">
        <v>459</v>
      </c>
      <c r="K948" s="80">
        <v>6</v>
      </c>
      <c r="L948" s="81" t="s">
        <v>441</v>
      </c>
      <c r="M948" s="81" t="s">
        <v>457</v>
      </c>
    </row>
    <row r="949" spans="1:13" hidden="1" x14ac:dyDescent="0.2">
      <c r="A949" s="80">
        <v>2014</v>
      </c>
      <c r="B949" s="81" t="s">
        <v>1032</v>
      </c>
      <c r="C949" s="81" t="s">
        <v>1044</v>
      </c>
      <c r="D949" s="82">
        <v>1.6</v>
      </c>
      <c r="E949" s="80">
        <v>4</v>
      </c>
      <c r="F949" s="80">
        <v>27</v>
      </c>
      <c r="G949" s="80">
        <v>32</v>
      </c>
      <c r="H949" s="80">
        <v>29</v>
      </c>
      <c r="I949" s="81" t="s">
        <v>465</v>
      </c>
      <c r="J949" s="81" t="s">
        <v>433</v>
      </c>
      <c r="K949" s="80">
        <v>6</v>
      </c>
      <c r="L949" s="81" t="s">
        <v>434</v>
      </c>
      <c r="M949" s="81" t="s">
        <v>451</v>
      </c>
    </row>
    <row r="950" spans="1:13" hidden="1" x14ac:dyDescent="0.2">
      <c r="A950" s="80">
        <v>2014</v>
      </c>
      <c r="B950" s="81" t="s">
        <v>1032</v>
      </c>
      <c r="C950" s="81" t="s">
        <v>1044</v>
      </c>
      <c r="D950" s="82">
        <v>1.6</v>
      </c>
      <c r="E950" s="80">
        <v>4</v>
      </c>
      <c r="F950" s="80">
        <v>25</v>
      </c>
      <c r="G950" s="80">
        <v>31</v>
      </c>
      <c r="H950" s="80">
        <v>27</v>
      </c>
      <c r="I950" s="81" t="s">
        <v>465</v>
      </c>
      <c r="J950" s="81" t="s">
        <v>437</v>
      </c>
      <c r="K950" s="80">
        <v>6</v>
      </c>
      <c r="L950" s="81" t="s">
        <v>434</v>
      </c>
      <c r="M950" s="81" t="s">
        <v>451</v>
      </c>
    </row>
    <row r="951" spans="1:13" hidden="1" x14ac:dyDescent="0.2">
      <c r="A951" s="80">
        <v>2014</v>
      </c>
      <c r="B951" s="81" t="s">
        <v>1032</v>
      </c>
      <c r="C951" s="81" t="s">
        <v>1045</v>
      </c>
      <c r="D951" s="82">
        <v>1.6</v>
      </c>
      <c r="E951" s="80">
        <v>4</v>
      </c>
      <c r="F951" s="80">
        <v>25</v>
      </c>
      <c r="G951" s="80">
        <v>30</v>
      </c>
      <c r="H951" s="80">
        <v>27</v>
      </c>
      <c r="I951" s="81" t="s">
        <v>465</v>
      </c>
      <c r="J951" s="81" t="s">
        <v>433</v>
      </c>
      <c r="K951" s="80">
        <v>6</v>
      </c>
      <c r="L951" s="81" t="s">
        <v>441</v>
      </c>
      <c r="M951" s="81" t="s">
        <v>451</v>
      </c>
    </row>
    <row r="952" spans="1:13" hidden="1" x14ac:dyDescent="0.2">
      <c r="A952" s="80">
        <v>2014</v>
      </c>
      <c r="B952" s="81" t="s">
        <v>1032</v>
      </c>
      <c r="C952" s="81" t="s">
        <v>1046</v>
      </c>
      <c r="D952" s="82">
        <v>3.5</v>
      </c>
      <c r="E952" s="80">
        <v>6</v>
      </c>
      <c r="F952" s="80">
        <v>19</v>
      </c>
      <c r="G952" s="80">
        <v>26</v>
      </c>
      <c r="H952" s="80">
        <v>22</v>
      </c>
      <c r="I952" s="81" t="s">
        <v>432</v>
      </c>
      <c r="J952" s="81" t="s">
        <v>433</v>
      </c>
      <c r="K952" s="80">
        <v>6</v>
      </c>
      <c r="L952" s="81" t="s">
        <v>434</v>
      </c>
      <c r="M952" s="81" t="s">
        <v>446</v>
      </c>
    </row>
    <row r="953" spans="1:13" hidden="1" x14ac:dyDescent="0.2">
      <c r="A953" s="80">
        <v>2014</v>
      </c>
      <c r="B953" s="81" t="s">
        <v>1032</v>
      </c>
      <c r="C953" s="81" t="s">
        <v>1047</v>
      </c>
      <c r="D953" s="82">
        <v>3.5</v>
      </c>
      <c r="E953" s="80">
        <v>6</v>
      </c>
      <c r="F953" s="80">
        <v>18</v>
      </c>
      <c r="G953" s="80">
        <v>23</v>
      </c>
      <c r="H953" s="80">
        <v>20</v>
      </c>
      <c r="I953" s="81" t="s">
        <v>432</v>
      </c>
      <c r="J953" s="81" t="s">
        <v>649</v>
      </c>
      <c r="K953" s="80">
        <v>1</v>
      </c>
      <c r="L953" s="81" t="s">
        <v>441</v>
      </c>
      <c r="M953" s="81" t="s">
        <v>442</v>
      </c>
    </row>
    <row r="954" spans="1:13" hidden="1" x14ac:dyDescent="0.2">
      <c r="A954" s="80">
        <v>2014</v>
      </c>
      <c r="B954" s="81" t="s">
        <v>1032</v>
      </c>
      <c r="C954" s="81" t="s">
        <v>1048</v>
      </c>
      <c r="D954" s="82">
        <v>3.5</v>
      </c>
      <c r="E954" s="80">
        <v>6</v>
      </c>
      <c r="F954" s="80">
        <v>17</v>
      </c>
      <c r="G954" s="80">
        <v>22</v>
      </c>
      <c r="H954" s="80">
        <v>19</v>
      </c>
      <c r="I954" s="81" t="s">
        <v>432</v>
      </c>
      <c r="J954" s="81" t="s">
        <v>649</v>
      </c>
      <c r="K954" s="80">
        <v>1</v>
      </c>
      <c r="L954" s="81" t="s">
        <v>441</v>
      </c>
      <c r="M954" s="81" t="s">
        <v>442</v>
      </c>
    </row>
    <row r="955" spans="1:13" hidden="1" x14ac:dyDescent="0.2">
      <c r="A955" s="80">
        <v>2014</v>
      </c>
      <c r="B955" s="81" t="s">
        <v>1032</v>
      </c>
      <c r="C955" s="81" t="s">
        <v>1049</v>
      </c>
      <c r="D955" s="82">
        <v>3.5</v>
      </c>
      <c r="E955" s="80">
        <v>6</v>
      </c>
      <c r="F955" s="80">
        <v>18</v>
      </c>
      <c r="G955" s="80">
        <v>24</v>
      </c>
      <c r="H955" s="80">
        <v>20</v>
      </c>
      <c r="I955" s="81" t="s">
        <v>432</v>
      </c>
      <c r="J955" s="81" t="s">
        <v>649</v>
      </c>
      <c r="K955" s="80">
        <v>1</v>
      </c>
      <c r="L955" s="81" t="s">
        <v>434</v>
      </c>
      <c r="M955" s="81" t="s">
        <v>439</v>
      </c>
    </row>
    <row r="956" spans="1:13" hidden="1" x14ac:dyDescent="0.2">
      <c r="A956" s="80">
        <v>2014</v>
      </c>
      <c r="B956" s="81" t="s">
        <v>1032</v>
      </c>
      <c r="C956" s="81" t="s">
        <v>1050</v>
      </c>
      <c r="D956" s="82">
        <v>3.5</v>
      </c>
      <c r="E956" s="80">
        <v>6</v>
      </c>
      <c r="F956" s="80">
        <v>20</v>
      </c>
      <c r="G956" s="80">
        <v>26</v>
      </c>
      <c r="H956" s="80">
        <v>22</v>
      </c>
      <c r="I956" s="81" t="s">
        <v>432</v>
      </c>
      <c r="J956" s="81" t="s">
        <v>649</v>
      </c>
      <c r="K956" s="80">
        <v>1</v>
      </c>
      <c r="L956" s="81" t="s">
        <v>434</v>
      </c>
      <c r="M956" s="81" t="s">
        <v>439</v>
      </c>
    </row>
    <row r="957" spans="1:13" hidden="1" x14ac:dyDescent="0.2">
      <c r="A957" s="80">
        <v>2014</v>
      </c>
      <c r="B957" s="81" t="s">
        <v>1032</v>
      </c>
      <c r="C957" s="81" t="s">
        <v>1051</v>
      </c>
      <c r="D957" s="82">
        <v>3.5</v>
      </c>
      <c r="E957" s="80">
        <v>6</v>
      </c>
      <c r="F957" s="80">
        <v>19</v>
      </c>
      <c r="G957" s="80">
        <v>25</v>
      </c>
      <c r="H957" s="80">
        <v>21</v>
      </c>
      <c r="I957" s="81" t="s">
        <v>432</v>
      </c>
      <c r="J957" s="81" t="s">
        <v>649</v>
      </c>
      <c r="K957" s="80">
        <v>1</v>
      </c>
      <c r="L957" s="81" t="s">
        <v>639</v>
      </c>
      <c r="M957" s="81" t="s">
        <v>442</v>
      </c>
    </row>
    <row r="958" spans="1:13" hidden="1" x14ac:dyDescent="0.2">
      <c r="A958" s="80">
        <v>2014</v>
      </c>
      <c r="B958" s="81" t="s">
        <v>1032</v>
      </c>
      <c r="C958" s="81" t="s">
        <v>1052</v>
      </c>
      <c r="D958" s="82">
        <v>2.5</v>
      </c>
      <c r="E958" s="80">
        <v>4</v>
      </c>
      <c r="F958" s="80">
        <v>25</v>
      </c>
      <c r="G958" s="80">
        <v>28</v>
      </c>
      <c r="H958" s="80">
        <v>26</v>
      </c>
      <c r="I958" s="81" t="s">
        <v>472</v>
      </c>
      <c r="J958" s="81" t="s">
        <v>649</v>
      </c>
      <c r="K958" s="80">
        <v>1</v>
      </c>
      <c r="L958" s="81" t="s">
        <v>434</v>
      </c>
      <c r="M958" s="81" t="s">
        <v>582</v>
      </c>
    </row>
    <row r="959" spans="1:13" hidden="1" x14ac:dyDescent="0.2">
      <c r="A959" s="80">
        <v>2014</v>
      </c>
      <c r="B959" s="81" t="s">
        <v>1032</v>
      </c>
      <c r="C959" s="81" t="s">
        <v>1053</v>
      </c>
      <c r="D959" s="82">
        <v>2.5</v>
      </c>
      <c r="E959" s="80">
        <v>4</v>
      </c>
      <c r="F959" s="80">
        <v>25</v>
      </c>
      <c r="G959" s="80">
        <v>27</v>
      </c>
      <c r="H959" s="80">
        <v>26</v>
      </c>
      <c r="I959" s="81" t="s">
        <v>472</v>
      </c>
      <c r="J959" s="81" t="s">
        <v>649</v>
      </c>
      <c r="K959" s="80">
        <v>1</v>
      </c>
      <c r="L959" s="81" t="s">
        <v>639</v>
      </c>
      <c r="M959" s="81" t="s">
        <v>481</v>
      </c>
    </row>
    <row r="960" spans="1:13" hidden="1" x14ac:dyDescent="0.2">
      <c r="A960" s="80">
        <v>2014</v>
      </c>
      <c r="B960" s="81" t="s">
        <v>1032</v>
      </c>
      <c r="C960" s="81" t="s">
        <v>1054</v>
      </c>
      <c r="D960" s="82">
        <v>3.5</v>
      </c>
      <c r="E960" s="80">
        <v>6</v>
      </c>
      <c r="F960" s="80">
        <v>19</v>
      </c>
      <c r="G960" s="80">
        <v>25</v>
      </c>
      <c r="H960" s="80">
        <v>21</v>
      </c>
      <c r="I960" s="81" t="s">
        <v>432</v>
      </c>
      <c r="J960" s="81" t="s">
        <v>649</v>
      </c>
      <c r="K960" s="80">
        <v>1</v>
      </c>
      <c r="L960" s="81" t="s">
        <v>434</v>
      </c>
      <c r="M960" s="81" t="s">
        <v>659</v>
      </c>
    </row>
    <row r="961" spans="1:13" hidden="1" x14ac:dyDescent="0.2">
      <c r="A961" s="80">
        <v>2014</v>
      </c>
      <c r="B961" s="81" t="s">
        <v>1032</v>
      </c>
      <c r="C961" s="81" t="s">
        <v>1055</v>
      </c>
      <c r="D961" s="82">
        <v>2.5</v>
      </c>
      <c r="E961" s="80">
        <v>4</v>
      </c>
      <c r="F961" s="80">
        <v>25</v>
      </c>
      <c r="G961" s="80">
        <v>32</v>
      </c>
      <c r="H961" s="80">
        <v>28</v>
      </c>
      <c r="I961" s="81" t="s">
        <v>432</v>
      </c>
      <c r="J961" s="81" t="s">
        <v>649</v>
      </c>
      <c r="K961" s="80">
        <v>1</v>
      </c>
      <c r="L961" s="81" t="s">
        <v>441</v>
      </c>
      <c r="M961" s="81" t="s">
        <v>442</v>
      </c>
    </row>
    <row r="962" spans="1:13" hidden="1" x14ac:dyDescent="0.2">
      <c r="A962" s="80">
        <v>2014</v>
      </c>
      <c r="B962" s="81" t="s">
        <v>1032</v>
      </c>
      <c r="C962" s="81" t="s">
        <v>1056</v>
      </c>
      <c r="D962" s="82">
        <v>2.5</v>
      </c>
      <c r="E962" s="80">
        <v>4</v>
      </c>
      <c r="F962" s="80">
        <v>26</v>
      </c>
      <c r="G962" s="80">
        <v>33</v>
      </c>
      <c r="H962" s="80">
        <v>28</v>
      </c>
      <c r="I962" s="81" t="s">
        <v>432</v>
      </c>
      <c r="J962" s="81" t="s">
        <v>649</v>
      </c>
      <c r="K962" s="80">
        <v>1</v>
      </c>
      <c r="L962" s="81" t="s">
        <v>434</v>
      </c>
      <c r="M962" s="81" t="s">
        <v>439</v>
      </c>
    </row>
    <row r="963" spans="1:13" hidden="1" x14ac:dyDescent="0.2">
      <c r="A963" s="80">
        <v>2014</v>
      </c>
      <c r="B963" s="81" t="s">
        <v>1032</v>
      </c>
      <c r="C963" s="81" t="s">
        <v>1057</v>
      </c>
      <c r="D963" s="82">
        <v>2.5</v>
      </c>
      <c r="E963" s="80">
        <v>4</v>
      </c>
      <c r="F963" s="80">
        <v>23</v>
      </c>
      <c r="G963" s="80">
        <v>28</v>
      </c>
      <c r="H963" s="80">
        <v>25</v>
      </c>
      <c r="I963" s="81" t="s">
        <v>432</v>
      </c>
      <c r="J963" s="81" t="s">
        <v>649</v>
      </c>
      <c r="K963" s="80">
        <v>1</v>
      </c>
      <c r="L963" s="81" t="s">
        <v>434</v>
      </c>
      <c r="M963" s="81" t="s">
        <v>439</v>
      </c>
    </row>
    <row r="964" spans="1:13" hidden="1" x14ac:dyDescent="0.2">
      <c r="A964" s="80">
        <v>2014</v>
      </c>
      <c r="B964" s="81" t="s">
        <v>1032</v>
      </c>
      <c r="C964" s="81" t="s">
        <v>1058</v>
      </c>
      <c r="D964" s="82">
        <v>2.5</v>
      </c>
      <c r="E964" s="80">
        <v>4</v>
      </c>
      <c r="F964" s="80">
        <v>22</v>
      </c>
      <c r="G964" s="80">
        <v>27</v>
      </c>
      <c r="H964" s="80">
        <v>24</v>
      </c>
      <c r="I964" s="81" t="s">
        <v>432</v>
      </c>
      <c r="J964" s="81" t="s">
        <v>649</v>
      </c>
      <c r="K964" s="80">
        <v>1</v>
      </c>
      <c r="L964" s="81" t="s">
        <v>441</v>
      </c>
      <c r="M964" s="81" t="s">
        <v>442</v>
      </c>
    </row>
    <row r="965" spans="1:13" hidden="1" x14ac:dyDescent="0.2">
      <c r="A965" s="80">
        <v>2014</v>
      </c>
      <c r="B965" s="81" t="s">
        <v>1032</v>
      </c>
      <c r="C965" s="81" t="s">
        <v>1059</v>
      </c>
      <c r="D965" s="82">
        <v>1.8</v>
      </c>
      <c r="E965" s="80">
        <v>4</v>
      </c>
      <c r="F965" s="80">
        <v>30</v>
      </c>
      <c r="G965" s="80">
        <v>39</v>
      </c>
      <c r="H965" s="80">
        <v>34</v>
      </c>
      <c r="I965" s="81" t="s">
        <v>432</v>
      </c>
      <c r="J965" s="81" t="s">
        <v>649</v>
      </c>
      <c r="K965" s="80">
        <v>1</v>
      </c>
      <c r="L965" s="81" t="s">
        <v>434</v>
      </c>
      <c r="M965" s="81" t="s">
        <v>446</v>
      </c>
    </row>
    <row r="966" spans="1:13" hidden="1" x14ac:dyDescent="0.2">
      <c r="A966" s="80">
        <v>2014</v>
      </c>
      <c r="B966" s="81" t="s">
        <v>1032</v>
      </c>
      <c r="C966" s="81" t="s">
        <v>1059</v>
      </c>
      <c r="D966" s="82">
        <v>1.8</v>
      </c>
      <c r="E966" s="80">
        <v>4</v>
      </c>
      <c r="F966" s="80">
        <v>30</v>
      </c>
      <c r="G966" s="80">
        <v>39</v>
      </c>
      <c r="H966" s="80">
        <v>33</v>
      </c>
      <c r="I966" s="81" t="s">
        <v>432</v>
      </c>
      <c r="J966" s="81" t="s">
        <v>649</v>
      </c>
      <c r="K966" s="80">
        <v>1</v>
      </c>
      <c r="L966" s="81" t="s">
        <v>434</v>
      </c>
      <c r="M966" s="81" t="s">
        <v>446</v>
      </c>
    </row>
    <row r="967" spans="1:13" hidden="1" x14ac:dyDescent="0.2">
      <c r="A967" s="80">
        <v>2014</v>
      </c>
      <c r="B967" s="81" t="s">
        <v>1032</v>
      </c>
      <c r="C967" s="81" t="s">
        <v>1059</v>
      </c>
      <c r="D967" s="82">
        <v>1.8</v>
      </c>
      <c r="E967" s="80">
        <v>4</v>
      </c>
      <c r="F967" s="80">
        <v>27</v>
      </c>
      <c r="G967" s="80">
        <v>36</v>
      </c>
      <c r="H967" s="80">
        <v>30</v>
      </c>
      <c r="I967" s="81" t="s">
        <v>432</v>
      </c>
      <c r="J967" s="81" t="s">
        <v>437</v>
      </c>
      <c r="K967" s="80">
        <v>6</v>
      </c>
      <c r="L967" s="81" t="s">
        <v>434</v>
      </c>
      <c r="M967" s="81" t="s">
        <v>446</v>
      </c>
    </row>
    <row r="968" spans="1:13" hidden="1" x14ac:dyDescent="0.2">
      <c r="A968" s="80">
        <v>2014</v>
      </c>
      <c r="B968" s="81" t="s">
        <v>1032</v>
      </c>
      <c r="C968" s="81" t="s">
        <v>1060</v>
      </c>
      <c r="D968" s="82">
        <v>1.8</v>
      </c>
      <c r="E968" s="80">
        <v>4</v>
      </c>
      <c r="F968" s="80">
        <v>30</v>
      </c>
      <c r="G968" s="80">
        <v>40</v>
      </c>
      <c r="H968" s="80">
        <v>34</v>
      </c>
      <c r="I968" s="81" t="s">
        <v>432</v>
      </c>
      <c r="J968" s="81" t="s">
        <v>649</v>
      </c>
      <c r="K968" s="80">
        <v>1</v>
      </c>
      <c r="L968" s="81" t="s">
        <v>434</v>
      </c>
      <c r="M968" s="81" t="s">
        <v>446</v>
      </c>
    </row>
    <row r="969" spans="1:13" hidden="1" x14ac:dyDescent="0.2">
      <c r="A969" s="80">
        <v>2014</v>
      </c>
      <c r="B969" s="81" t="s">
        <v>1032</v>
      </c>
      <c r="C969" s="81" t="s">
        <v>1061</v>
      </c>
      <c r="D969" s="82">
        <v>5.6</v>
      </c>
      <c r="E969" s="80">
        <v>8</v>
      </c>
      <c r="F969" s="80">
        <v>13</v>
      </c>
      <c r="G969" s="80">
        <v>18</v>
      </c>
      <c r="H969" s="80">
        <v>15</v>
      </c>
      <c r="I969" s="81" t="s">
        <v>432</v>
      </c>
      <c r="J969" s="81" t="s">
        <v>580</v>
      </c>
      <c r="K969" s="80">
        <v>5</v>
      </c>
      <c r="L969" s="81" t="s">
        <v>454</v>
      </c>
      <c r="M969" s="81" t="s">
        <v>615</v>
      </c>
    </row>
    <row r="970" spans="1:13" hidden="1" x14ac:dyDescent="0.2">
      <c r="A970" s="80">
        <v>2014</v>
      </c>
      <c r="B970" s="81" t="s">
        <v>1032</v>
      </c>
      <c r="C970" s="81" t="s">
        <v>1061</v>
      </c>
      <c r="D970" s="82">
        <v>5.6</v>
      </c>
      <c r="E970" s="80">
        <v>8</v>
      </c>
      <c r="F970" s="80">
        <v>13</v>
      </c>
      <c r="G970" s="80">
        <v>18</v>
      </c>
      <c r="H970" s="80">
        <v>15</v>
      </c>
      <c r="I970" s="81" t="s">
        <v>432</v>
      </c>
      <c r="J970" s="81" t="s">
        <v>580</v>
      </c>
      <c r="K970" s="80">
        <v>5</v>
      </c>
      <c r="L970" s="81" t="s">
        <v>454</v>
      </c>
      <c r="M970" s="81" t="s">
        <v>615</v>
      </c>
    </row>
    <row r="971" spans="1:13" hidden="1" x14ac:dyDescent="0.2">
      <c r="A971" s="80">
        <v>2014</v>
      </c>
      <c r="B971" s="81" t="s">
        <v>1032</v>
      </c>
      <c r="C971" s="81" t="s">
        <v>1062</v>
      </c>
      <c r="D971" s="82">
        <v>5.6</v>
      </c>
      <c r="E971" s="80">
        <v>8</v>
      </c>
      <c r="F971" s="80">
        <v>12</v>
      </c>
      <c r="G971" s="80">
        <v>17</v>
      </c>
      <c r="H971" s="80">
        <v>14</v>
      </c>
      <c r="I971" s="81" t="s">
        <v>432</v>
      </c>
      <c r="J971" s="81" t="s">
        <v>580</v>
      </c>
      <c r="K971" s="80">
        <v>5</v>
      </c>
      <c r="L971" s="81" t="s">
        <v>639</v>
      </c>
      <c r="M971" s="81" t="s">
        <v>642</v>
      </c>
    </row>
    <row r="972" spans="1:13" hidden="1" x14ac:dyDescent="0.2">
      <c r="A972" s="80">
        <v>2014</v>
      </c>
      <c r="B972" s="81" t="s">
        <v>1032</v>
      </c>
      <c r="C972" s="81" t="s">
        <v>1062</v>
      </c>
      <c r="D972" s="82">
        <v>5.6</v>
      </c>
      <c r="E972" s="80">
        <v>8</v>
      </c>
      <c r="F972" s="80">
        <v>12</v>
      </c>
      <c r="G972" s="80">
        <v>17</v>
      </c>
      <c r="H972" s="80">
        <v>14</v>
      </c>
      <c r="I972" s="81" t="s">
        <v>432</v>
      </c>
      <c r="J972" s="81" t="s">
        <v>580</v>
      </c>
      <c r="K972" s="80">
        <v>5</v>
      </c>
      <c r="L972" s="81" t="s">
        <v>639</v>
      </c>
      <c r="M972" s="81" t="s">
        <v>642</v>
      </c>
    </row>
    <row r="973" spans="1:13" hidden="1" x14ac:dyDescent="0.2">
      <c r="A973" s="80">
        <v>2014</v>
      </c>
      <c r="B973" s="81" t="s">
        <v>1032</v>
      </c>
      <c r="C973" s="81" t="s">
        <v>1063</v>
      </c>
      <c r="D973" s="82">
        <v>1.6</v>
      </c>
      <c r="E973" s="80">
        <v>4</v>
      </c>
      <c r="F973" s="80">
        <v>26</v>
      </c>
      <c r="G973" s="80">
        <v>35</v>
      </c>
      <c r="H973" s="80">
        <v>30</v>
      </c>
      <c r="I973" s="81" t="s">
        <v>432</v>
      </c>
      <c r="J973" s="81" t="s">
        <v>580</v>
      </c>
      <c r="K973" s="80">
        <v>4</v>
      </c>
      <c r="L973" s="81" t="s">
        <v>434</v>
      </c>
      <c r="M973" s="81" t="s">
        <v>435</v>
      </c>
    </row>
    <row r="974" spans="1:13" hidden="1" x14ac:dyDescent="0.2">
      <c r="A974" s="80">
        <v>2014</v>
      </c>
      <c r="B974" s="81" t="s">
        <v>1032</v>
      </c>
      <c r="C974" s="81" t="s">
        <v>1063</v>
      </c>
      <c r="D974" s="82">
        <v>1.6</v>
      </c>
      <c r="E974" s="80">
        <v>4</v>
      </c>
      <c r="F974" s="80">
        <v>31</v>
      </c>
      <c r="G974" s="80">
        <v>40</v>
      </c>
      <c r="H974" s="80">
        <v>35</v>
      </c>
      <c r="I974" s="81" t="s">
        <v>432</v>
      </c>
      <c r="J974" s="81" t="s">
        <v>649</v>
      </c>
      <c r="K974" s="80">
        <v>1</v>
      </c>
      <c r="L974" s="81" t="s">
        <v>434</v>
      </c>
      <c r="M974" s="81" t="s">
        <v>435</v>
      </c>
    </row>
    <row r="975" spans="1:13" hidden="1" x14ac:dyDescent="0.2">
      <c r="A975" s="80">
        <v>2014</v>
      </c>
      <c r="B975" s="81" t="s">
        <v>1032</v>
      </c>
      <c r="C975" s="81" t="s">
        <v>1063</v>
      </c>
      <c r="D975" s="82">
        <v>1.6</v>
      </c>
      <c r="E975" s="80">
        <v>4</v>
      </c>
      <c r="F975" s="80">
        <v>27</v>
      </c>
      <c r="G975" s="80">
        <v>36</v>
      </c>
      <c r="H975" s="80">
        <v>30</v>
      </c>
      <c r="I975" s="81" t="s">
        <v>432</v>
      </c>
      <c r="J975" s="81" t="s">
        <v>437</v>
      </c>
      <c r="K975" s="80">
        <v>5</v>
      </c>
      <c r="L975" s="81" t="s">
        <v>434</v>
      </c>
      <c r="M975" s="81" t="s">
        <v>435</v>
      </c>
    </row>
    <row r="976" spans="1:13" hidden="1" x14ac:dyDescent="0.2">
      <c r="A976" s="80">
        <v>2014</v>
      </c>
      <c r="B976" s="81" t="s">
        <v>1032</v>
      </c>
      <c r="C976" s="81" t="s">
        <v>1064</v>
      </c>
      <c r="D976" s="82">
        <v>4</v>
      </c>
      <c r="E976" s="80">
        <v>6</v>
      </c>
      <c r="F976" s="80">
        <v>16</v>
      </c>
      <c r="G976" s="80">
        <v>22</v>
      </c>
      <c r="H976" s="80">
        <v>18</v>
      </c>
      <c r="I976" s="81" t="s">
        <v>432</v>
      </c>
      <c r="J976" s="81" t="s">
        <v>580</v>
      </c>
      <c r="K976" s="80">
        <v>5</v>
      </c>
      <c r="L976" s="81" t="s">
        <v>454</v>
      </c>
      <c r="M976" s="81" t="s">
        <v>439</v>
      </c>
    </row>
    <row r="977" spans="1:13" hidden="1" x14ac:dyDescent="0.2">
      <c r="A977" s="80">
        <v>2014</v>
      </c>
      <c r="B977" s="81" t="s">
        <v>1032</v>
      </c>
      <c r="C977" s="81" t="s">
        <v>1065</v>
      </c>
      <c r="D977" s="82">
        <v>4</v>
      </c>
      <c r="E977" s="80">
        <v>6</v>
      </c>
      <c r="F977" s="80">
        <v>15</v>
      </c>
      <c r="G977" s="80">
        <v>20</v>
      </c>
      <c r="H977" s="80">
        <v>17</v>
      </c>
      <c r="I977" s="81" t="s">
        <v>432</v>
      </c>
      <c r="J977" s="81" t="s">
        <v>580</v>
      </c>
      <c r="K977" s="80">
        <v>5</v>
      </c>
      <c r="L977" s="81" t="s">
        <v>639</v>
      </c>
      <c r="M977" s="81" t="s">
        <v>442</v>
      </c>
    </row>
    <row r="978" spans="1:13" hidden="1" x14ac:dyDescent="0.2">
      <c r="A978" s="80">
        <v>2014</v>
      </c>
      <c r="B978" s="81" t="s">
        <v>1032</v>
      </c>
      <c r="C978" s="81" t="s">
        <v>1065</v>
      </c>
      <c r="D978" s="82">
        <v>4</v>
      </c>
      <c r="E978" s="80">
        <v>6</v>
      </c>
      <c r="F978" s="80">
        <v>16</v>
      </c>
      <c r="G978" s="80">
        <v>20</v>
      </c>
      <c r="H978" s="80">
        <v>17</v>
      </c>
      <c r="I978" s="81" t="s">
        <v>432</v>
      </c>
      <c r="J978" s="81" t="s">
        <v>437</v>
      </c>
      <c r="K978" s="80">
        <v>6</v>
      </c>
      <c r="L978" s="81" t="s">
        <v>639</v>
      </c>
      <c r="M978" s="81" t="s">
        <v>442</v>
      </c>
    </row>
    <row r="979" spans="1:13" hidden="1" x14ac:dyDescent="0.2">
      <c r="A979" s="80">
        <v>2014</v>
      </c>
      <c r="B979" s="81" t="s">
        <v>1066</v>
      </c>
      <c r="C979" s="81" t="s">
        <v>1067</v>
      </c>
      <c r="D979" s="82">
        <v>3.4</v>
      </c>
      <c r="E979" s="80">
        <v>6</v>
      </c>
      <c r="F979" s="80">
        <v>20</v>
      </c>
      <c r="G979" s="80">
        <v>28</v>
      </c>
      <c r="H979" s="80">
        <v>23</v>
      </c>
      <c r="I979" s="81" t="s">
        <v>432</v>
      </c>
      <c r="J979" s="81" t="s">
        <v>483</v>
      </c>
      <c r="K979" s="80">
        <v>7</v>
      </c>
      <c r="L979" s="81" t="s">
        <v>454</v>
      </c>
      <c r="M979" s="81" t="s">
        <v>455</v>
      </c>
    </row>
    <row r="980" spans="1:13" hidden="1" x14ac:dyDescent="0.2">
      <c r="A980" s="80">
        <v>2014</v>
      </c>
      <c r="B980" s="81" t="s">
        <v>1066</v>
      </c>
      <c r="C980" s="81" t="s">
        <v>1067</v>
      </c>
      <c r="D980" s="82">
        <v>3.4</v>
      </c>
      <c r="E980" s="80">
        <v>6</v>
      </c>
      <c r="F980" s="80">
        <v>19</v>
      </c>
      <c r="G980" s="80">
        <v>27</v>
      </c>
      <c r="H980" s="80">
        <v>22</v>
      </c>
      <c r="I980" s="81" t="s">
        <v>432</v>
      </c>
      <c r="J980" s="81" t="s">
        <v>437</v>
      </c>
      <c r="K980" s="80">
        <v>7</v>
      </c>
      <c r="L980" s="81" t="s">
        <v>454</v>
      </c>
      <c r="M980" s="81" t="s">
        <v>455</v>
      </c>
    </row>
    <row r="981" spans="1:13" hidden="1" x14ac:dyDescent="0.2">
      <c r="A981" s="80">
        <v>2014</v>
      </c>
      <c r="B981" s="81" t="s">
        <v>1066</v>
      </c>
      <c r="C981" s="81" t="s">
        <v>1068</v>
      </c>
      <c r="D981" s="82">
        <v>3.4</v>
      </c>
      <c r="E981" s="80">
        <v>6</v>
      </c>
      <c r="F981" s="80">
        <v>20</v>
      </c>
      <c r="G981" s="80">
        <v>28</v>
      </c>
      <c r="H981" s="80">
        <v>23</v>
      </c>
      <c r="I981" s="81" t="s">
        <v>432</v>
      </c>
      <c r="J981" s="81" t="s">
        <v>483</v>
      </c>
      <c r="K981" s="80">
        <v>7</v>
      </c>
      <c r="L981" s="81" t="s">
        <v>639</v>
      </c>
      <c r="M981" s="81" t="s">
        <v>455</v>
      </c>
    </row>
    <row r="982" spans="1:13" hidden="1" x14ac:dyDescent="0.2">
      <c r="A982" s="80">
        <v>2014</v>
      </c>
      <c r="B982" s="81" t="s">
        <v>1066</v>
      </c>
      <c r="C982" s="81" t="s">
        <v>1068</v>
      </c>
      <c r="D982" s="82">
        <v>3.4</v>
      </c>
      <c r="E982" s="80">
        <v>6</v>
      </c>
      <c r="F982" s="80">
        <v>19</v>
      </c>
      <c r="G982" s="80">
        <v>27</v>
      </c>
      <c r="H982" s="80">
        <v>22</v>
      </c>
      <c r="I982" s="81" t="s">
        <v>432</v>
      </c>
      <c r="J982" s="81" t="s">
        <v>437</v>
      </c>
      <c r="K982" s="80">
        <v>7</v>
      </c>
      <c r="L982" s="81" t="s">
        <v>639</v>
      </c>
      <c r="M982" s="81" t="s">
        <v>455</v>
      </c>
    </row>
    <row r="983" spans="1:13" hidden="1" x14ac:dyDescent="0.2">
      <c r="A983" s="80">
        <v>2014</v>
      </c>
      <c r="B983" s="81" t="s">
        <v>1066</v>
      </c>
      <c r="C983" s="81" t="s">
        <v>1069</v>
      </c>
      <c r="D983" s="82">
        <v>3.4</v>
      </c>
      <c r="E983" s="80">
        <v>6</v>
      </c>
      <c r="F983" s="80">
        <v>20</v>
      </c>
      <c r="G983" s="80">
        <v>27</v>
      </c>
      <c r="H983" s="80">
        <v>22</v>
      </c>
      <c r="I983" s="81" t="s">
        <v>432</v>
      </c>
      <c r="J983" s="81" t="s">
        <v>483</v>
      </c>
      <c r="K983" s="80">
        <v>7</v>
      </c>
      <c r="L983" s="81" t="s">
        <v>639</v>
      </c>
      <c r="M983" s="81" t="s">
        <v>455</v>
      </c>
    </row>
    <row r="984" spans="1:13" hidden="1" x14ac:dyDescent="0.2">
      <c r="A984" s="80">
        <v>2014</v>
      </c>
      <c r="B984" s="81" t="s">
        <v>1066</v>
      </c>
      <c r="C984" s="81" t="s">
        <v>1069</v>
      </c>
      <c r="D984" s="82">
        <v>3.4</v>
      </c>
      <c r="E984" s="80">
        <v>6</v>
      </c>
      <c r="F984" s="80">
        <v>19</v>
      </c>
      <c r="G984" s="80">
        <v>26</v>
      </c>
      <c r="H984" s="80">
        <v>21</v>
      </c>
      <c r="I984" s="81" t="s">
        <v>432</v>
      </c>
      <c r="J984" s="81" t="s">
        <v>437</v>
      </c>
      <c r="K984" s="80">
        <v>7</v>
      </c>
      <c r="L984" s="81" t="s">
        <v>639</v>
      </c>
      <c r="M984" s="81" t="s">
        <v>455</v>
      </c>
    </row>
    <row r="985" spans="1:13" hidden="1" x14ac:dyDescent="0.2">
      <c r="A985" s="80">
        <v>2014</v>
      </c>
      <c r="B985" s="81" t="s">
        <v>1066</v>
      </c>
      <c r="C985" s="81" t="s">
        <v>1070</v>
      </c>
      <c r="D985" s="82">
        <v>3.8</v>
      </c>
      <c r="E985" s="80">
        <v>6</v>
      </c>
      <c r="F985" s="80">
        <v>19</v>
      </c>
      <c r="G985" s="80">
        <v>26</v>
      </c>
      <c r="H985" s="80">
        <v>22</v>
      </c>
      <c r="I985" s="81" t="s">
        <v>432</v>
      </c>
      <c r="J985" s="81" t="s">
        <v>483</v>
      </c>
      <c r="K985" s="80">
        <v>7</v>
      </c>
      <c r="L985" s="81" t="s">
        <v>639</v>
      </c>
      <c r="M985" s="81" t="s">
        <v>455</v>
      </c>
    </row>
    <row r="986" spans="1:13" hidden="1" x14ac:dyDescent="0.2">
      <c r="A986" s="80">
        <v>2014</v>
      </c>
      <c r="B986" s="81" t="s">
        <v>1066</v>
      </c>
      <c r="C986" s="81" t="s">
        <v>1070</v>
      </c>
      <c r="D986" s="82">
        <v>3.8</v>
      </c>
      <c r="E986" s="80">
        <v>6</v>
      </c>
      <c r="F986" s="80">
        <v>18</v>
      </c>
      <c r="G986" s="80">
        <v>26</v>
      </c>
      <c r="H986" s="80">
        <v>21</v>
      </c>
      <c r="I986" s="81" t="s">
        <v>432</v>
      </c>
      <c r="J986" s="81" t="s">
        <v>437</v>
      </c>
      <c r="K986" s="80">
        <v>7</v>
      </c>
      <c r="L986" s="81" t="s">
        <v>639</v>
      </c>
      <c r="M986" s="81" t="s">
        <v>455</v>
      </c>
    </row>
    <row r="987" spans="1:13" hidden="1" x14ac:dyDescent="0.2">
      <c r="A987" s="80">
        <v>2014</v>
      </c>
      <c r="B987" s="81" t="s">
        <v>1066</v>
      </c>
      <c r="C987" s="81" t="s">
        <v>1071</v>
      </c>
      <c r="D987" s="82">
        <v>3.8</v>
      </c>
      <c r="E987" s="80">
        <v>6</v>
      </c>
      <c r="F987" s="80">
        <v>19</v>
      </c>
      <c r="G987" s="80">
        <v>26</v>
      </c>
      <c r="H987" s="80">
        <v>21</v>
      </c>
      <c r="I987" s="81" t="s">
        <v>432</v>
      </c>
      <c r="J987" s="81" t="s">
        <v>483</v>
      </c>
      <c r="K987" s="80">
        <v>7</v>
      </c>
      <c r="L987" s="81" t="s">
        <v>639</v>
      </c>
      <c r="M987" s="81" t="s">
        <v>455</v>
      </c>
    </row>
    <row r="988" spans="1:13" hidden="1" x14ac:dyDescent="0.2">
      <c r="A988" s="80">
        <v>2014</v>
      </c>
      <c r="B988" s="81" t="s">
        <v>1066</v>
      </c>
      <c r="C988" s="81" t="s">
        <v>1071</v>
      </c>
      <c r="D988" s="82">
        <v>3.8</v>
      </c>
      <c r="E988" s="80">
        <v>6</v>
      </c>
      <c r="F988" s="80">
        <v>18</v>
      </c>
      <c r="G988" s="80">
        <v>26</v>
      </c>
      <c r="H988" s="80">
        <v>21</v>
      </c>
      <c r="I988" s="81" t="s">
        <v>432</v>
      </c>
      <c r="J988" s="81" t="s">
        <v>437</v>
      </c>
      <c r="K988" s="80">
        <v>7</v>
      </c>
      <c r="L988" s="81" t="s">
        <v>639</v>
      </c>
      <c r="M988" s="81" t="s">
        <v>455</v>
      </c>
    </row>
    <row r="989" spans="1:13" hidden="1" x14ac:dyDescent="0.2">
      <c r="A989" s="80">
        <v>2014</v>
      </c>
      <c r="B989" s="81" t="s">
        <v>1066</v>
      </c>
      <c r="C989" s="81" t="s">
        <v>1072</v>
      </c>
      <c r="D989" s="82">
        <v>3.4</v>
      </c>
      <c r="E989" s="80">
        <v>6</v>
      </c>
      <c r="F989" s="80">
        <v>20</v>
      </c>
      <c r="G989" s="80">
        <v>28</v>
      </c>
      <c r="H989" s="80">
        <v>23</v>
      </c>
      <c r="I989" s="81" t="s">
        <v>432</v>
      </c>
      <c r="J989" s="81" t="s">
        <v>483</v>
      </c>
      <c r="K989" s="80">
        <v>7</v>
      </c>
      <c r="L989" s="81" t="s">
        <v>454</v>
      </c>
      <c r="M989" s="81" t="s">
        <v>455</v>
      </c>
    </row>
    <row r="990" spans="1:13" hidden="1" x14ac:dyDescent="0.2">
      <c r="A990" s="80">
        <v>2014</v>
      </c>
      <c r="B990" s="81" t="s">
        <v>1066</v>
      </c>
      <c r="C990" s="81" t="s">
        <v>1072</v>
      </c>
      <c r="D990" s="82">
        <v>3.4</v>
      </c>
      <c r="E990" s="80">
        <v>6</v>
      </c>
      <c r="F990" s="80">
        <v>19</v>
      </c>
      <c r="G990" s="80">
        <v>27</v>
      </c>
      <c r="H990" s="80">
        <v>22</v>
      </c>
      <c r="I990" s="81" t="s">
        <v>432</v>
      </c>
      <c r="J990" s="81" t="s">
        <v>437</v>
      </c>
      <c r="K990" s="80">
        <v>7</v>
      </c>
      <c r="L990" s="81" t="s">
        <v>454</v>
      </c>
      <c r="M990" s="81" t="s">
        <v>455</v>
      </c>
    </row>
    <row r="991" spans="1:13" hidden="1" x14ac:dyDescent="0.2">
      <c r="A991" s="80">
        <v>2014</v>
      </c>
      <c r="B991" s="81" t="s">
        <v>1066</v>
      </c>
      <c r="C991" s="81" t="s">
        <v>1073</v>
      </c>
      <c r="D991" s="82">
        <v>3.8</v>
      </c>
      <c r="E991" s="80">
        <v>6</v>
      </c>
      <c r="F991" s="80">
        <v>19</v>
      </c>
      <c r="G991" s="80">
        <v>27</v>
      </c>
      <c r="H991" s="80">
        <v>22</v>
      </c>
      <c r="I991" s="81" t="s">
        <v>432</v>
      </c>
      <c r="J991" s="81" t="s">
        <v>483</v>
      </c>
      <c r="K991" s="80">
        <v>7</v>
      </c>
      <c r="L991" s="81" t="s">
        <v>454</v>
      </c>
      <c r="M991" s="81" t="s">
        <v>455</v>
      </c>
    </row>
    <row r="992" spans="1:13" hidden="1" x14ac:dyDescent="0.2">
      <c r="A992" s="80">
        <v>2014</v>
      </c>
      <c r="B992" s="81" t="s">
        <v>1066</v>
      </c>
      <c r="C992" s="81" t="s">
        <v>1073</v>
      </c>
      <c r="D992" s="82">
        <v>3.8</v>
      </c>
      <c r="E992" s="80">
        <v>6</v>
      </c>
      <c r="F992" s="80">
        <v>19</v>
      </c>
      <c r="G992" s="80">
        <v>27</v>
      </c>
      <c r="H992" s="80">
        <v>22</v>
      </c>
      <c r="I992" s="81" t="s">
        <v>432</v>
      </c>
      <c r="J992" s="81" t="s">
        <v>437</v>
      </c>
      <c r="K992" s="80">
        <v>7</v>
      </c>
      <c r="L992" s="81" t="s">
        <v>454</v>
      </c>
      <c r="M992" s="81" t="s">
        <v>455</v>
      </c>
    </row>
    <row r="993" spans="1:13" hidden="1" x14ac:dyDescent="0.2">
      <c r="A993" s="80">
        <v>2014</v>
      </c>
      <c r="B993" s="81" t="s">
        <v>1066</v>
      </c>
      <c r="C993" s="81" t="s">
        <v>1074</v>
      </c>
      <c r="D993" s="82">
        <v>3.8</v>
      </c>
      <c r="E993" s="80">
        <v>6</v>
      </c>
      <c r="F993" s="80">
        <v>19</v>
      </c>
      <c r="G993" s="80">
        <v>27</v>
      </c>
      <c r="H993" s="80">
        <v>22</v>
      </c>
      <c r="I993" s="81" t="s">
        <v>432</v>
      </c>
      <c r="J993" s="81" t="s">
        <v>483</v>
      </c>
      <c r="K993" s="80">
        <v>7</v>
      </c>
      <c r="L993" s="81" t="s">
        <v>454</v>
      </c>
      <c r="M993" s="81" t="s">
        <v>455</v>
      </c>
    </row>
    <row r="994" spans="1:13" hidden="1" x14ac:dyDescent="0.2">
      <c r="A994" s="80">
        <v>2014</v>
      </c>
      <c r="B994" s="81" t="s">
        <v>1066</v>
      </c>
      <c r="C994" s="81" t="s">
        <v>1074</v>
      </c>
      <c r="D994" s="82">
        <v>3.8</v>
      </c>
      <c r="E994" s="80">
        <v>6</v>
      </c>
      <c r="F994" s="80">
        <v>19</v>
      </c>
      <c r="G994" s="80">
        <v>27</v>
      </c>
      <c r="H994" s="80">
        <v>22</v>
      </c>
      <c r="I994" s="81" t="s">
        <v>432</v>
      </c>
      <c r="J994" s="81" t="s">
        <v>437</v>
      </c>
      <c r="K994" s="80">
        <v>7</v>
      </c>
      <c r="L994" s="81" t="s">
        <v>454</v>
      </c>
      <c r="M994" s="81" t="s">
        <v>455</v>
      </c>
    </row>
    <row r="995" spans="1:13" hidden="1" x14ac:dyDescent="0.2">
      <c r="A995" s="80">
        <v>2014</v>
      </c>
      <c r="B995" s="81" t="s">
        <v>1066</v>
      </c>
      <c r="C995" s="81" t="s">
        <v>1075</v>
      </c>
      <c r="D995" s="82">
        <v>3.8</v>
      </c>
      <c r="E995" s="80">
        <v>6</v>
      </c>
      <c r="F995" s="80">
        <v>15</v>
      </c>
      <c r="G995" s="80">
        <v>20</v>
      </c>
      <c r="H995" s="80">
        <v>17</v>
      </c>
      <c r="I995" s="81" t="s">
        <v>432</v>
      </c>
      <c r="J995" s="81" t="s">
        <v>483</v>
      </c>
      <c r="K995" s="80">
        <v>7</v>
      </c>
      <c r="L995" s="81" t="s">
        <v>454</v>
      </c>
      <c r="M995" s="81" t="s">
        <v>460</v>
      </c>
    </row>
    <row r="996" spans="1:13" hidden="1" x14ac:dyDescent="0.2">
      <c r="A996" s="80">
        <v>2014</v>
      </c>
      <c r="B996" s="81" t="s">
        <v>1066</v>
      </c>
      <c r="C996" s="81" t="s">
        <v>1076</v>
      </c>
      <c r="D996" s="82">
        <v>3.4</v>
      </c>
      <c r="E996" s="80">
        <v>6</v>
      </c>
      <c r="F996" s="80">
        <v>19</v>
      </c>
      <c r="G996" s="80">
        <v>26</v>
      </c>
      <c r="H996" s="80">
        <v>22</v>
      </c>
      <c r="I996" s="81" t="s">
        <v>432</v>
      </c>
      <c r="J996" s="81" t="s">
        <v>483</v>
      </c>
      <c r="K996" s="80">
        <v>7</v>
      </c>
      <c r="L996" s="81" t="s">
        <v>639</v>
      </c>
      <c r="M996" s="81" t="s">
        <v>455</v>
      </c>
    </row>
    <row r="997" spans="1:13" hidden="1" x14ac:dyDescent="0.2">
      <c r="A997" s="80">
        <v>2014</v>
      </c>
      <c r="B997" s="81" t="s">
        <v>1066</v>
      </c>
      <c r="C997" s="81" t="s">
        <v>1076</v>
      </c>
      <c r="D997" s="82">
        <v>3.4</v>
      </c>
      <c r="E997" s="80">
        <v>6</v>
      </c>
      <c r="F997" s="80">
        <v>18</v>
      </c>
      <c r="G997" s="80">
        <v>26</v>
      </c>
      <c r="H997" s="80">
        <v>21</v>
      </c>
      <c r="I997" s="81" t="s">
        <v>432</v>
      </c>
      <c r="J997" s="81" t="s">
        <v>437</v>
      </c>
      <c r="K997" s="80">
        <v>7</v>
      </c>
      <c r="L997" s="81" t="s">
        <v>639</v>
      </c>
      <c r="M997" s="81" t="s">
        <v>455</v>
      </c>
    </row>
    <row r="998" spans="1:13" hidden="1" x14ac:dyDescent="0.2">
      <c r="A998" s="80">
        <v>2014</v>
      </c>
      <c r="B998" s="81" t="s">
        <v>1066</v>
      </c>
      <c r="C998" s="81" t="s">
        <v>1077</v>
      </c>
      <c r="D998" s="82">
        <v>3.8</v>
      </c>
      <c r="E998" s="80">
        <v>6</v>
      </c>
      <c r="F998" s="80">
        <v>18</v>
      </c>
      <c r="G998" s="80">
        <v>25</v>
      </c>
      <c r="H998" s="80">
        <v>21</v>
      </c>
      <c r="I998" s="81" t="s">
        <v>432</v>
      </c>
      <c r="J998" s="81" t="s">
        <v>483</v>
      </c>
      <c r="K998" s="80">
        <v>7</v>
      </c>
      <c r="L998" s="81" t="s">
        <v>639</v>
      </c>
      <c r="M998" s="81" t="s">
        <v>455</v>
      </c>
    </row>
    <row r="999" spans="1:13" hidden="1" x14ac:dyDescent="0.2">
      <c r="A999" s="80">
        <v>2014</v>
      </c>
      <c r="B999" s="81" t="s">
        <v>1066</v>
      </c>
      <c r="C999" s="81" t="s">
        <v>1077</v>
      </c>
      <c r="D999" s="82">
        <v>3.8</v>
      </c>
      <c r="E999" s="80">
        <v>6</v>
      </c>
      <c r="F999" s="80">
        <v>18</v>
      </c>
      <c r="G999" s="80">
        <v>26</v>
      </c>
      <c r="H999" s="80">
        <v>21</v>
      </c>
      <c r="I999" s="81" t="s">
        <v>432</v>
      </c>
      <c r="J999" s="81" t="s">
        <v>437</v>
      </c>
      <c r="K999" s="80">
        <v>7</v>
      </c>
      <c r="L999" s="81" t="s">
        <v>639</v>
      </c>
      <c r="M999" s="81" t="s">
        <v>455</v>
      </c>
    </row>
    <row r="1000" spans="1:13" hidden="1" x14ac:dyDescent="0.2">
      <c r="A1000" s="80">
        <v>2014</v>
      </c>
      <c r="B1000" s="81" t="s">
        <v>1066</v>
      </c>
      <c r="C1000" s="81" t="s">
        <v>1078</v>
      </c>
      <c r="D1000" s="82">
        <v>3.8</v>
      </c>
      <c r="E1000" s="80">
        <v>6</v>
      </c>
      <c r="F1000" s="80">
        <v>17</v>
      </c>
      <c r="G1000" s="80">
        <v>24</v>
      </c>
      <c r="H1000" s="80">
        <v>20</v>
      </c>
      <c r="I1000" s="81" t="s">
        <v>465</v>
      </c>
      <c r="J1000" s="81" t="s">
        <v>483</v>
      </c>
      <c r="K1000" s="80">
        <v>7</v>
      </c>
      <c r="L1000" s="81" t="s">
        <v>639</v>
      </c>
      <c r="M1000" s="81" t="s">
        <v>455</v>
      </c>
    </row>
    <row r="1001" spans="1:13" hidden="1" x14ac:dyDescent="0.2">
      <c r="A1001" s="80">
        <v>2014</v>
      </c>
      <c r="B1001" s="81" t="s">
        <v>1066</v>
      </c>
      <c r="C1001" s="81" t="s">
        <v>1079</v>
      </c>
      <c r="D1001" s="82">
        <v>3.8</v>
      </c>
      <c r="E1001" s="80">
        <v>6</v>
      </c>
      <c r="F1001" s="80">
        <v>17</v>
      </c>
      <c r="G1001" s="80">
        <v>24</v>
      </c>
      <c r="H1001" s="80">
        <v>20</v>
      </c>
      <c r="I1001" s="81" t="s">
        <v>465</v>
      </c>
      <c r="J1001" s="81" t="s">
        <v>483</v>
      </c>
      <c r="K1001" s="80">
        <v>7</v>
      </c>
      <c r="L1001" s="81" t="s">
        <v>639</v>
      </c>
      <c r="M1001" s="81" t="s">
        <v>455</v>
      </c>
    </row>
    <row r="1002" spans="1:13" hidden="1" x14ac:dyDescent="0.2">
      <c r="A1002" s="80">
        <v>2014</v>
      </c>
      <c r="B1002" s="81" t="s">
        <v>1066</v>
      </c>
      <c r="C1002" s="81" t="s">
        <v>1080</v>
      </c>
      <c r="D1002" s="82">
        <v>3.8</v>
      </c>
      <c r="E1002" s="80">
        <v>6</v>
      </c>
      <c r="F1002" s="80">
        <v>17</v>
      </c>
      <c r="G1002" s="80">
        <v>24</v>
      </c>
      <c r="H1002" s="80">
        <v>20</v>
      </c>
      <c r="I1002" s="81" t="s">
        <v>465</v>
      </c>
      <c r="J1002" s="81" t="s">
        <v>483</v>
      </c>
      <c r="K1002" s="80">
        <v>7</v>
      </c>
      <c r="L1002" s="81" t="s">
        <v>639</v>
      </c>
      <c r="M1002" s="81" t="s">
        <v>455</v>
      </c>
    </row>
    <row r="1003" spans="1:13" hidden="1" x14ac:dyDescent="0.2">
      <c r="A1003" s="80">
        <v>2014</v>
      </c>
      <c r="B1003" s="81" t="s">
        <v>1066</v>
      </c>
      <c r="C1003" s="81" t="s">
        <v>1081</v>
      </c>
      <c r="D1003" s="82">
        <v>3.8</v>
      </c>
      <c r="E1003" s="80">
        <v>6</v>
      </c>
      <c r="F1003" s="80">
        <v>17</v>
      </c>
      <c r="G1003" s="80">
        <v>24</v>
      </c>
      <c r="H1003" s="80">
        <v>20</v>
      </c>
      <c r="I1003" s="81" t="s">
        <v>465</v>
      </c>
      <c r="J1003" s="81" t="s">
        <v>483</v>
      </c>
      <c r="K1003" s="80">
        <v>7</v>
      </c>
      <c r="L1003" s="81" t="s">
        <v>639</v>
      </c>
      <c r="M1003" s="81" t="s">
        <v>455</v>
      </c>
    </row>
    <row r="1004" spans="1:13" hidden="1" x14ac:dyDescent="0.2">
      <c r="A1004" s="80">
        <v>2014</v>
      </c>
      <c r="B1004" s="81" t="s">
        <v>1066</v>
      </c>
      <c r="C1004" s="81" t="s">
        <v>1082</v>
      </c>
      <c r="D1004" s="82">
        <v>2.7</v>
      </c>
      <c r="E1004" s="80">
        <v>6</v>
      </c>
      <c r="F1004" s="80">
        <v>22</v>
      </c>
      <c r="G1004" s="80">
        <v>32</v>
      </c>
      <c r="H1004" s="80">
        <v>26</v>
      </c>
      <c r="I1004" s="81" t="s">
        <v>432</v>
      </c>
      <c r="J1004" s="81" t="s">
        <v>483</v>
      </c>
      <c r="K1004" s="80">
        <v>7</v>
      </c>
      <c r="L1004" s="81" t="s">
        <v>454</v>
      </c>
      <c r="M1004" s="81" t="s">
        <v>460</v>
      </c>
    </row>
    <row r="1005" spans="1:13" hidden="1" x14ac:dyDescent="0.2">
      <c r="A1005" s="80">
        <v>2014</v>
      </c>
      <c r="B1005" s="81" t="s">
        <v>1066</v>
      </c>
      <c r="C1005" s="81" t="s">
        <v>1082</v>
      </c>
      <c r="D1005" s="82">
        <v>2.7</v>
      </c>
      <c r="E1005" s="80">
        <v>6</v>
      </c>
      <c r="F1005" s="80">
        <v>20</v>
      </c>
      <c r="G1005" s="80">
        <v>30</v>
      </c>
      <c r="H1005" s="80">
        <v>24</v>
      </c>
      <c r="I1005" s="81" t="s">
        <v>432</v>
      </c>
      <c r="J1005" s="81" t="s">
        <v>437</v>
      </c>
      <c r="K1005" s="80">
        <v>6</v>
      </c>
      <c r="L1005" s="81" t="s">
        <v>454</v>
      </c>
      <c r="M1005" s="81" t="s">
        <v>460</v>
      </c>
    </row>
    <row r="1006" spans="1:13" hidden="1" x14ac:dyDescent="0.2">
      <c r="A1006" s="80">
        <v>2014</v>
      </c>
      <c r="B1006" s="81" t="s">
        <v>1066</v>
      </c>
      <c r="C1006" s="81" t="s">
        <v>1083</v>
      </c>
      <c r="D1006" s="82">
        <v>3.4</v>
      </c>
      <c r="E1006" s="80">
        <v>6</v>
      </c>
      <c r="F1006" s="80">
        <v>21</v>
      </c>
      <c r="G1006" s="80">
        <v>30</v>
      </c>
      <c r="H1006" s="80">
        <v>24</v>
      </c>
      <c r="I1006" s="81" t="s">
        <v>432</v>
      </c>
      <c r="J1006" s="81" t="s">
        <v>483</v>
      </c>
      <c r="K1006" s="80">
        <v>7</v>
      </c>
      <c r="L1006" s="81" t="s">
        <v>454</v>
      </c>
      <c r="M1006" s="81" t="s">
        <v>460</v>
      </c>
    </row>
    <row r="1007" spans="1:13" hidden="1" x14ac:dyDescent="0.2">
      <c r="A1007" s="80">
        <v>2014</v>
      </c>
      <c r="B1007" s="81" t="s">
        <v>1066</v>
      </c>
      <c r="C1007" s="81" t="s">
        <v>1083</v>
      </c>
      <c r="D1007" s="82">
        <v>3.4</v>
      </c>
      <c r="E1007" s="80">
        <v>6</v>
      </c>
      <c r="F1007" s="80">
        <v>20</v>
      </c>
      <c r="G1007" s="80">
        <v>28</v>
      </c>
      <c r="H1007" s="80">
        <v>23</v>
      </c>
      <c r="I1007" s="81" t="s">
        <v>432</v>
      </c>
      <c r="J1007" s="81" t="s">
        <v>437</v>
      </c>
      <c r="K1007" s="80">
        <v>6</v>
      </c>
      <c r="L1007" s="81" t="s">
        <v>454</v>
      </c>
      <c r="M1007" s="81" t="s">
        <v>460</v>
      </c>
    </row>
    <row r="1008" spans="1:13" hidden="1" x14ac:dyDescent="0.2">
      <c r="A1008" s="80">
        <v>2014</v>
      </c>
      <c r="B1008" s="81" t="s">
        <v>1066</v>
      </c>
      <c r="C1008" s="81" t="s">
        <v>1084</v>
      </c>
      <c r="D1008" s="82">
        <v>3.6</v>
      </c>
      <c r="E1008" s="80">
        <v>6</v>
      </c>
      <c r="F1008" s="80">
        <v>17</v>
      </c>
      <c r="G1008" s="80">
        <v>23</v>
      </c>
      <c r="H1008" s="80">
        <v>20</v>
      </c>
      <c r="I1008" s="81" t="s">
        <v>432</v>
      </c>
      <c r="J1008" s="81" t="s">
        <v>436</v>
      </c>
      <c r="K1008" s="80">
        <v>8</v>
      </c>
      <c r="L1008" s="81" t="s">
        <v>441</v>
      </c>
      <c r="M1008" s="81" t="s">
        <v>481</v>
      </c>
    </row>
    <row r="1009" spans="1:13" hidden="1" x14ac:dyDescent="0.2">
      <c r="A1009" s="80">
        <v>2014</v>
      </c>
      <c r="B1009" s="81" t="s">
        <v>1066</v>
      </c>
      <c r="C1009" s="81" t="s">
        <v>1084</v>
      </c>
      <c r="D1009" s="82">
        <v>3.6</v>
      </c>
      <c r="E1009" s="80">
        <v>6</v>
      </c>
      <c r="F1009" s="80">
        <v>15</v>
      </c>
      <c r="G1009" s="80">
        <v>22</v>
      </c>
      <c r="H1009" s="80">
        <v>17</v>
      </c>
      <c r="I1009" s="81" t="s">
        <v>432</v>
      </c>
      <c r="J1009" s="81" t="s">
        <v>437</v>
      </c>
      <c r="K1009" s="80">
        <v>6</v>
      </c>
      <c r="L1009" s="81" t="s">
        <v>441</v>
      </c>
      <c r="M1009" s="81" t="s">
        <v>481</v>
      </c>
    </row>
    <row r="1010" spans="1:13" hidden="1" x14ac:dyDescent="0.2">
      <c r="A1010" s="80">
        <v>2014</v>
      </c>
      <c r="B1010" s="81" t="s">
        <v>1066</v>
      </c>
      <c r="C1010" s="81" t="s">
        <v>1085</v>
      </c>
      <c r="D1010" s="82">
        <v>3</v>
      </c>
      <c r="E1010" s="80">
        <v>6</v>
      </c>
      <c r="F1010" s="80">
        <v>20</v>
      </c>
      <c r="G1010" s="80">
        <v>29</v>
      </c>
      <c r="H1010" s="80">
        <v>23</v>
      </c>
      <c r="I1010" s="81" t="s">
        <v>465</v>
      </c>
      <c r="J1010" s="81" t="s">
        <v>436</v>
      </c>
      <c r="K1010" s="80">
        <v>8</v>
      </c>
      <c r="L1010" s="81" t="s">
        <v>441</v>
      </c>
      <c r="M1010" s="81" t="s">
        <v>481</v>
      </c>
    </row>
    <row r="1011" spans="1:13" hidden="1" x14ac:dyDescent="0.2">
      <c r="A1011" s="80">
        <v>2014</v>
      </c>
      <c r="B1011" s="81" t="s">
        <v>1066</v>
      </c>
      <c r="C1011" s="81" t="s">
        <v>1086</v>
      </c>
      <c r="D1011" s="82">
        <v>4.8</v>
      </c>
      <c r="E1011" s="80">
        <v>8</v>
      </c>
      <c r="F1011" s="80">
        <v>15</v>
      </c>
      <c r="G1011" s="80">
        <v>21</v>
      </c>
      <c r="H1011" s="80">
        <v>17</v>
      </c>
      <c r="I1011" s="81" t="s">
        <v>432</v>
      </c>
      <c r="J1011" s="81" t="s">
        <v>580</v>
      </c>
      <c r="K1011" s="80">
        <v>8</v>
      </c>
      <c r="L1011" s="81" t="s">
        <v>441</v>
      </c>
      <c r="M1011" s="81" t="s">
        <v>481</v>
      </c>
    </row>
    <row r="1012" spans="1:13" hidden="1" x14ac:dyDescent="0.2">
      <c r="A1012" s="80">
        <v>2014</v>
      </c>
      <c r="B1012" s="81" t="s">
        <v>1066</v>
      </c>
      <c r="C1012" s="81" t="s">
        <v>1087</v>
      </c>
      <c r="D1012" s="82">
        <v>4.8</v>
      </c>
      <c r="E1012" s="80">
        <v>8</v>
      </c>
      <c r="F1012" s="80">
        <v>16</v>
      </c>
      <c r="G1012" s="80">
        <v>22</v>
      </c>
      <c r="H1012" s="80">
        <v>18</v>
      </c>
      <c r="I1012" s="81" t="s">
        <v>432</v>
      </c>
      <c r="J1012" s="81" t="s">
        <v>580</v>
      </c>
      <c r="K1012" s="80">
        <v>8</v>
      </c>
      <c r="L1012" s="81" t="s">
        <v>441</v>
      </c>
      <c r="M1012" s="81" t="s">
        <v>481</v>
      </c>
    </row>
    <row r="1013" spans="1:13" hidden="1" x14ac:dyDescent="0.2">
      <c r="A1013" s="80">
        <v>2014</v>
      </c>
      <c r="B1013" s="81" t="s">
        <v>1066</v>
      </c>
      <c r="C1013" s="81" t="s">
        <v>1088</v>
      </c>
      <c r="D1013" s="82">
        <v>3</v>
      </c>
      <c r="E1013" s="80">
        <v>6</v>
      </c>
      <c r="F1013" s="80">
        <v>20</v>
      </c>
      <c r="G1013" s="80">
        <v>24</v>
      </c>
      <c r="H1013" s="80">
        <v>21</v>
      </c>
      <c r="I1013" s="81" t="s">
        <v>472</v>
      </c>
      <c r="J1013" s="81" t="s">
        <v>580</v>
      </c>
      <c r="K1013" s="80">
        <v>8</v>
      </c>
      <c r="L1013" s="81" t="s">
        <v>441</v>
      </c>
      <c r="M1013" s="81" t="s">
        <v>481</v>
      </c>
    </row>
    <row r="1014" spans="1:13" hidden="1" x14ac:dyDescent="0.2">
      <c r="A1014" s="80">
        <v>2014</v>
      </c>
      <c r="B1014" s="81" t="s">
        <v>1066</v>
      </c>
      <c r="C1014" s="81" t="s">
        <v>1089</v>
      </c>
      <c r="D1014" s="82">
        <v>4.8</v>
      </c>
      <c r="E1014" s="80">
        <v>8</v>
      </c>
      <c r="F1014" s="80">
        <v>15</v>
      </c>
      <c r="G1014" s="80">
        <v>22</v>
      </c>
      <c r="H1014" s="80">
        <v>17</v>
      </c>
      <c r="I1014" s="81" t="s">
        <v>465</v>
      </c>
      <c r="J1014" s="81" t="s">
        <v>580</v>
      </c>
      <c r="K1014" s="80">
        <v>8</v>
      </c>
      <c r="L1014" s="81" t="s">
        <v>441</v>
      </c>
      <c r="M1014" s="81" t="s">
        <v>481</v>
      </c>
    </row>
    <row r="1015" spans="1:13" hidden="1" x14ac:dyDescent="0.2">
      <c r="A1015" s="80">
        <v>2014</v>
      </c>
      <c r="B1015" s="81" t="s">
        <v>1066</v>
      </c>
      <c r="C1015" s="81" t="s">
        <v>1090</v>
      </c>
      <c r="D1015" s="82">
        <v>4.8</v>
      </c>
      <c r="E1015" s="80">
        <v>8</v>
      </c>
      <c r="F1015" s="80">
        <v>14</v>
      </c>
      <c r="G1015" s="80">
        <v>20</v>
      </c>
      <c r="H1015" s="80">
        <v>16</v>
      </c>
      <c r="I1015" s="81" t="s">
        <v>465</v>
      </c>
      <c r="J1015" s="81" t="s">
        <v>580</v>
      </c>
      <c r="K1015" s="80">
        <v>8</v>
      </c>
      <c r="L1015" s="81" t="s">
        <v>441</v>
      </c>
      <c r="M1015" s="81" t="s">
        <v>481</v>
      </c>
    </row>
    <row r="1016" spans="1:13" hidden="1" x14ac:dyDescent="0.2">
      <c r="A1016" s="80">
        <v>2014</v>
      </c>
      <c r="B1016" s="81" t="s">
        <v>1066</v>
      </c>
      <c r="C1016" s="81" t="s">
        <v>1091</v>
      </c>
      <c r="D1016" s="82">
        <v>2.7</v>
      </c>
      <c r="E1016" s="80">
        <v>6</v>
      </c>
      <c r="F1016" s="80">
        <v>22</v>
      </c>
      <c r="G1016" s="80">
        <v>32</v>
      </c>
      <c r="H1016" s="80">
        <v>26</v>
      </c>
      <c r="I1016" s="81" t="s">
        <v>432</v>
      </c>
      <c r="J1016" s="81" t="s">
        <v>483</v>
      </c>
      <c r="K1016" s="80">
        <v>7</v>
      </c>
      <c r="L1016" s="81" t="s">
        <v>454</v>
      </c>
      <c r="M1016" s="81" t="s">
        <v>460</v>
      </c>
    </row>
    <row r="1017" spans="1:13" hidden="1" x14ac:dyDescent="0.2">
      <c r="A1017" s="80">
        <v>2014</v>
      </c>
      <c r="B1017" s="81" t="s">
        <v>1066</v>
      </c>
      <c r="C1017" s="81" t="s">
        <v>1091</v>
      </c>
      <c r="D1017" s="82">
        <v>2.7</v>
      </c>
      <c r="E1017" s="80">
        <v>6</v>
      </c>
      <c r="F1017" s="80">
        <v>20</v>
      </c>
      <c r="G1017" s="80">
        <v>30</v>
      </c>
      <c r="H1017" s="80">
        <v>24</v>
      </c>
      <c r="I1017" s="81" t="s">
        <v>432</v>
      </c>
      <c r="J1017" s="81" t="s">
        <v>437</v>
      </c>
      <c r="K1017" s="80">
        <v>6</v>
      </c>
      <c r="L1017" s="81" t="s">
        <v>454</v>
      </c>
      <c r="M1017" s="81" t="s">
        <v>460</v>
      </c>
    </row>
    <row r="1018" spans="1:13" hidden="1" x14ac:dyDescent="0.2">
      <c r="A1018" s="80">
        <v>2014</v>
      </c>
      <c r="B1018" s="81" t="s">
        <v>1066</v>
      </c>
      <c r="C1018" s="81" t="s">
        <v>1092</v>
      </c>
      <c r="D1018" s="82">
        <v>3.4</v>
      </c>
      <c r="E1018" s="80">
        <v>6</v>
      </c>
      <c r="F1018" s="80">
        <v>21</v>
      </c>
      <c r="G1018" s="80">
        <v>30</v>
      </c>
      <c r="H1018" s="80">
        <v>24</v>
      </c>
      <c r="I1018" s="81" t="s">
        <v>432</v>
      </c>
      <c r="J1018" s="81" t="s">
        <v>483</v>
      </c>
      <c r="K1018" s="80">
        <v>7</v>
      </c>
      <c r="L1018" s="81" t="s">
        <v>454</v>
      </c>
      <c r="M1018" s="81" t="s">
        <v>460</v>
      </c>
    </row>
    <row r="1019" spans="1:13" hidden="1" x14ac:dyDescent="0.2">
      <c r="A1019" s="80">
        <v>2014</v>
      </c>
      <c r="B1019" s="81" t="s">
        <v>1066</v>
      </c>
      <c r="C1019" s="81" t="s">
        <v>1092</v>
      </c>
      <c r="D1019" s="82">
        <v>3.4</v>
      </c>
      <c r="E1019" s="80">
        <v>6</v>
      </c>
      <c r="F1019" s="80">
        <v>20</v>
      </c>
      <c r="G1019" s="80">
        <v>28</v>
      </c>
      <c r="H1019" s="80">
        <v>23</v>
      </c>
      <c r="I1019" s="81" t="s">
        <v>432</v>
      </c>
      <c r="J1019" s="81" t="s">
        <v>437</v>
      </c>
      <c r="K1019" s="80">
        <v>6</v>
      </c>
      <c r="L1019" s="81" t="s">
        <v>454</v>
      </c>
      <c r="M1019" s="81" t="s">
        <v>460</v>
      </c>
    </row>
    <row r="1020" spans="1:13" hidden="1" x14ac:dyDescent="0.2">
      <c r="A1020" s="80">
        <v>2014</v>
      </c>
      <c r="B1020" s="81" t="s">
        <v>1066</v>
      </c>
      <c r="C1020" s="81" t="s">
        <v>1093</v>
      </c>
      <c r="D1020" s="82">
        <v>3.6</v>
      </c>
      <c r="E1020" s="80">
        <v>6</v>
      </c>
      <c r="F1020" s="80">
        <v>18</v>
      </c>
      <c r="G1020" s="80">
        <v>28</v>
      </c>
      <c r="H1020" s="80">
        <v>22</v>
      </c>
      <c r="I1020" s="81" t="s">
        <v>432</v>
      </c>
      <c r="J1020" s="81" t="s">
        <v>483</v>
      </c>
      <c r="K1020" s="80">
        <v>7</v>
      </c>
      <c r="L1020" s="81" t="s">
        <v>454</v>
      </c>
      <c r="M1020" s="81" t="s">
        <v>476</v>
      </c>
    </row>
    <row r="1021" spans="1:13" hidden="1" x14ac:dyDescent="0.2">
      <c r="A1021" s="80">
        <v>2014</v>
      </c>
      <c r="B1021" s="81" t="s">
        <v>1066</v>
      </c>
      <c r="C1021" s="81" t="s">
        <v>1094</v>
      </c>
      <c r="D1021" s="82">
        <v>3.6</v>
      </c>
      <c r="E1021" s="80">
        <v>6</v>
      </c>
      <c r="F1021" s="80">
        <v>18</v>
      </c>
      <c r="G1021" s="80">
        <v>27</v>
      </c>
      <c r="H1021" s="80">
        <v>21</v>
      </c>
      <c r="I1021" s="81" t="s">
        <v>432</v>
      </c>
      <c r="J1021" s="81" t="s">
        <v>483</v>
      </c>
      <c r="K1021" s="80">
        <v>7</v>
      </c>
      <c r="L1021" s="81" t="s">
        <v>441</v>
      </c>
      <c r="M1021" s="81" t="s">
        <v>476</v>
      </c>
    </row>
    <row r="1022" spans="1:13" hidden="1" x14ac:dyDescent="0.2">
      <c r="A1022" s="80">
        <v>2014</v>
      </c>
      <c r="B1022" s="81" t="s">
        <v>1066</v>
      </c>
      <c r="C1022" s="81" t="s">
        <v>1095</v>
      </c>
      <c r="D1022" s="82">
        <v>3</v>
      </c>
      <c r="E1022" s="80">
        <v>6</v>
      </c>
      <c r="F1022" s="80">
        <v>17</v>
      </c>
      <c r="G1022" s="80">
        <v>27</v>
      </c>
      <c r="H1022" s="80">
        <v>21</v>
      </c>
      <c r="I1022" s="81" t="s">
        <v>465</v>
      </c>
      <c r="J1022" s="81" t="s">
        <v>483</v>
      </c>
      <c r="K1022" s="80">
        <v>7</v>
      </c>
      <c r="L1022" s="81" t="s">
        <v>441</v>
      </c>
      <c r="M1022" s="81" t="s">
        <v>476</v>
      </c>
    </row>
    <row r="1023" spans="1:13" hidden="1" x14ac:dyDescent="0.2">
      <c r="A1023" s="80">
        <v>2014</v>
      </c>
      <c r="B1023" s="81" t="s">
        <v>1066</v>
      </c>
      <c r="C1023" s="81" t="s">
        <v>1096</v>
      </c>
      <c r="D1023" s="82">
        <v>3</v>
      </c>
      <c r="E1023" s="80">
        <v>6</v>
      </c>
      <c r="F1023" s="80">
        <v>17</v>
      </c>
      <c r="G1023" s="80">
        <v>26</v>
      </c>
      <c r="H1023" s="80">
        <v>20</v>
      </c>
      <c r="I1023" s="81" t="s">
        <v>465</v>
      </c>
      <c r="J1023" s="81" t="s">
        <v>483</v>
      </c>
      <c r="K1023" s="80">
        <v>7</v>
      </c>
      <c r="L1023" s="81" t="s">
        <v>441</v>
      </c>
      <c r="M1023" s="81" t="s">
        <v>476</v>
      </c>
    </row>
    <row r="1024" spans="1:13" hidden="1" x14ac:dyDescent="0.2">
      <c r="A1024" s="80">
        <v>2014</v>
      </c>
      <c r="B1024" s="81" t="s">
        <v>1066</v>
      </c>
      <c r="C1024" s="81" t="s">
        <v>1097</v>
      </c>
      <c r="D1024" s="82">
        <v>4.8</v>
      </c>
      <c r="E1024" s="80">
        <v>8</v>
      </c>
      <c r="F1024" s="80">
        <v>16</v>
      </c>
      <c r="G1024" s="80">
        <v>24</v>
      </c>
      <c r="H1024" s="80">
        <v>19</v>
      </c>
      <c r="I1024" s="81" t="s">
        <v>432</v>
      </c>
      <c r="J1024" s="81" t="s">
        <v>483</v>
      </c>
      <c r="K1024" s="80">
        <v>7</v>
      </c>
      <c r="L1024" s="81" t="s">
        <v>441</v>
      </c>
      <c r="M1024" s="81" t="s">
        <v>476</v>
      </c>
    </row>
    <row r="1025" spans="1:13" hidden="1" x14ac:dyDescent="0.2">
      <c r="A1025" s="80">
        <v>2014</v>
      </c>
      <c r="B1025" s="81" t="s">
        <v>1066</v>
      </c>
      <c r="C1025" s="81" t="s">
        <v>1098</v>
      </c>
      <c r="D1025" s="82">
        <v>3</v>
      </c>
      <c r="E1025" s="80">
        <v>6</v>
      </c>
      <c r="F1025" s="80">
        <v>17</v>
      </c>
      <c r="G1025" s="80">
        <v>27</v>
      </c>
      <c r="H1025" s="80">
        <v>21</v>
      </c>
      <c r="I1025" s="81" t="s">
        <v>465</v>
      </c>
      <c r="J1025" s="81" t="s">
        <v>483</v>
      </c>
      <c r="K1025" s="80">
        <v>7</v>
      </c>
      <c r="L1025" s="81" t="s">
        <v>454</v>
      </c>
      <c r="M1025" s="81" t="s">
        <v>476</v>
      </c>
    </row>
    <row r="1026" spans="1:13" hidden="1" x14ac:dyDescent="0.2">
      <c r="A1026" s="80">
        <v>2014</v>
      </c>
      <c r="B1026" s="81" t="s">
        <v>1066</v>
      </c>
      <c r="C1026" s="81" t="s">
        <v>1099</v>
      </c>
      <c r="D1026" s="82">
        <v>4.8</v>
      </c>
      <c r="E1026" s="80">
        <v>8</v>
      </c>
      <c r="F1026" s="80">
        <v>15</v>
      </c>
      <c r="G1026" s="80">
        <v>24</v>
      </c>
      <c r="H1026" s="80">
        <v>18</v>
      </c>
      <c r="I1026" s="81" t="s">
        <v>465</v>
      </c>
      <c r="J1026" s="81" t="s">
        <v>483</v>
      </c>
      <c r="K1026" s="80">
        <v>7</v>
      </c>
      <c r="L1026" s="81" t="s">
        <v>441</v>
      </c>
      <c r="M1026" s="81" t="s">
        <v>476</v>
      </c>
    </row>
    <row r="1027" spans="1:13" hidden="1" x14ac:dyDescent="0.2">
      <c r="A1027" s="80">
        <v>2014</v>
      </c>
      <c r="B1027" s="81" t="s">
        <v>1066</v>
      </c>
      <c r="C1027" s="81" t="s">
        <v>1100</v>
      </c>
      <c r="D1027" s="82">
        <v>4.8</v>
      </c>
      <c r="E1027" s="80">
        <v>8</v>
      </c>
      <c r="F1027" s="80">
        <v>15</v>
      </c>
      <c r="G1027" s="80">
        <v>24</v>
      </c>
      <c r="H1027" s="80">
        <v>18</v>
      </c>
      <c r="I1027" s="81" t="s">
        <v>465</v>
      </c>
      <c r="J1027" s="81" t="s">
        <v>483</v>
      </c>
      <c r="K1027" s="80">
        <v>7</v>
      </c>
      <c r="L1027" s="81" t="s">
        <v>441</v>
      </c>
      <c r="M1027" s="81" t="s">
        <v>476</v>
      </c>
    </row>
    <row r="1028" spans="1:13" hidden="1" x14ac:dyDescent="0.2">
      <c r="A1028" s="80">
        <v>2014</v>
      </c>
      <c r="B1028" s="81" t="s">
        <v>1066</v>
      </c>
      <c r="C1028" s="81" t="s">
        <v>1101</v>
      </c>
      <c r="D1028" s="82">
        <v>4.8</v>
      </c>
      <c r="E1028" s="80">
        <v>8</v>
      </c>
      <c r="F1028" s="80">
        <v>15</v>
      </c>
      <c r="G1028" s="80">
        <v>24</v>
      </c>
      <c r="H1028" s="80">
        <v>18</v>
      </c>
      <c r="I1028" s="81" t="s">
        <v>465</v>
      </c>
      <c r="J1028" s="81" t="s">
        <v>483</v>
      </c>
      <c r="K1028" s="80">
        <v>7</v>
      </c>
      <c r="L1028" s="81" t="s">
        <v>441</v>
      </c>
      <c r="M1028" s="81" t="s">
        <v>476</v>
      </c>
    </row>
    <row r="1029" spans="1:13" hidden="1" x14ac:dyDescent="0.2">
      <c r="A1029" s="80">
        <v>2014</v>
      </c>
      <c r="B1029" s="81" t="s">
        <v>1066</v>
      </c>
      <c r="C1029" s="81" t="s">
        <v>1102</v>
      </c>
      <c r="D1029" s="82">
        <v>4.8</v>
      </c>
      <c r="E1029" s="80">
        <v>8</v>
      </c>
      <c r="F1029" s="80">
        <v>15</v>
      </c>
      <c r="G1029" s="80">
        <v>24</v>
      </c>
      <c r="H1029" s="80">
        <v>18</v>
      </c>
      <c r="I1029" s="81" t="s">
        <v>465</v>
      </c>
      <c r="J1029" s="81" t="s">
        <v>483</v>
      </c>
      <c r="K1029" s="80">
        <v>7</v>
      </c>
      <c r="L1029" s="81" t="s">
        <v>441</v>
      </c>
      <c r="M1029" s="81" t="s">
        <v>476</v>
      </c>
    </row>
    <row r="1030" spans="1:13" hidden="1" x14ac:dyDescent="0.2">
      <c r="A1030" s="80">
        <v>2014</v>
      </c>
      <c r="B1030" s="81" t="s">
        <v>1103</v>
      </c>
      <c r="C1030" s="81" t="s">
        <v>1104</v>
      </c>
      <c r="D1030" s="82">
        <v>3.6</v>
      </c>
      <c r="E1030" s="80">
        <v>6</v>
      </c>
      <c r="F1030" s="80">
        <v>17</v>
      </c>
      <c r="G1030" s="80">
        <v>25</v>
      </c>
      <c r="H1030" s="80">
        <v>20</v>
      </c>
      <c r="I1030" s="81" t="s">
        <v>432</v>
      </c>
      <c r="J1030" s="81" t="s">
        <v>580</v>
      </c>
      <c r="K1030" s="80">
        <v>8</v>
      </c>
      <c r="L1030" s="81" t="s">
        <v>454</v>
      </c>
      <c r="M1030" s="81" t="s">
        <v>615</v>
      </c>
    </row>
    <row r="1031" spans="1:13" hidden="1" x14ac:dyDescent="0.2">
      <c r="A1031" s="80">
        <v>2014</v>
      </c>
      <c r="B1031" s="81" t="s">
        <v>1103</v>
      </c>
      <c r="C1031" s="81" t="s">
        <v>1104</v>
      </c>
      <c r="D1031" s="82">
        <v>3.6</v>
      </c>
      <c r="E1031" s="80">
        <v>6</v>
      </c>
      <c r="F1031" s="80">
        <v>17</v>
      </c>
      <c r="G1031" s="80">
        <v>25</v>
      </c>
      <c r="H1031" s="80">
        <v>20</v>
      </c>
      <c r="I1031" s="81" t="s">
        <v>432</v>
      </c>
      <c r="J1031" s="81" t="s">
        <v>580</v>
      </c>
      <c r="K1031" s="80">
        <v>8</v>
      </c>
      <c r="L1031" s="81" t="s">
        <v>454</v>
      </c>
      <c r="M1031" s="81" t="s">
        <v>615</v>
      </c>
    </row>
    <row r="1032" spans="1:13" hidden="1" x14ac:dyDescent="0.2">
      <c r="A1032" s="80">
        <v>2014</v>
      </c>
      <c r="B1032" s="81" t="s">
        <v>1103</v>
      </c>
      <c r="C1032" s="81" t="s">
        <v>1104</v>
      </c>
      <c r="D1032" s="82">
        <v>5.7</v>
      </c>
      <c r="E1032" s="80">
        <v>8</v>
      </c>
      <c r="F1032" s="80">
        <v>14</v>
      </c>
      <c r="G1032" s="80">
        <v>20</v>
      </c>
      <c r="H1032" s="80">
        <v>16</v>
      </c>
      <c r="I1032" s="81" t="s">
        <v>432</v>
      </c>
      <c r="J1032" s="81" t="s">
        <v>580</v>
      </c>
      <c r="K1032" s="80">
        <v>6</v>
      </c>
      <c r="L1032" s="81" t="s">
        <v>454</v>
      </c>
      <c r="M1032" s="81" t="s">
        <v>615</v>
      </c>
    </row>
    <row r="1033" spans="1:13" hidden="1" x14ac:dyDescent="0.2">
      <c r="A1033" s="80">
        <v>2014</v>
      </c>
      <c r="B1033" s="81" t="s">
        <v>1103</v>
      </c>
      <c r="C1033" s="81" t="s">
        <v>1104</v>
      </c>
      <c r="D1033" s="82">
        <v>5.7</v>
      </c>
      <c r="E1033" s="80">
        <v>8</v>
      </c>
      <c r="F1033" s="80">
        <v>15</v>
      </c>
      <c r="G1033" s="80">
        <v>22</v>
      </c>
      <c r="H1033" s="80">
        <v>17</v>
      </c>
      <c r="I1033" s="81" t="s">
        <v>432</v>
      </c>
      <c r="J1033" s="81" t="s">
        <v>580</v>
      </c>
      <c r="K1033" s="80">
        <v>8</v>
      </c>
      <c r="L1033" s="81" t="s">
        <v>454</v>
      </c>
      <c r="M1033" s="81" t="s">
        <v>615</v>
      </c>
    </row>
    <row r="1034" spans="1:13" hidden="1" x14ac:dyDescent="0.2">
      <c r="A1034" s="80">
        <v>2014</v>
      </c>
      <c r="B1034" s="81" t="s">
        <v>1103</v>
      </c>
      <c r="C1034" s="81" t="s">
        <v>1105</v>
      </c>
      <c r="D1034" s="82">
        <v>3.6</v>
      </c>
      <c r="E1034" s="80">
        <v>6</v>
      </c>
      <c r="F1034" s="80">
        <v>16</v>
      </c>
      <c r="G1034" s="80">
        <v>23</v>
      </c>
      <c r="H1034" s="80">
        <v>19</v>
      </c>
      <c r="I1034" s="81" t="s">
        <v>432</v>
      </c>
      <c r="J1034" s="81" t="s">
        <v>580</v>
      </c>
      <c r="K1034" s="80">
        <v>8</v>
      </c>
      <c r="L1034" s="81" t="s">
        <v>639</v>
      </c>
      <c r="M1034" s="81" t="s">
        <v>642</v>
      </c>
    </row>
    <row r="1035" spans="1:13" hidden="1" x14ac:dyDescent="0.2">
      <c r="A1035" s="80">
        <v>2014</v>
      </c>
      <c r="B1035" s="81" t="s">
        <v>1103</v>
      </c>
      <c r="C1035" s="81" t="s">
        <v>1105</v>
      </c>
      <c r="D1035" s="82">
        <v>3.6</v>
      </c>
      <c r="E1035" s="80">
        <v>6</v>
      </c>
      <c r="F1035" s="80">
        <v>16</v>
      </c>
      <c r="G1035" s="80">
        <v>23</v>
      </c>
      <c r="H1035" s="80">
        <v>19</v>
      </c>
      <c r="I1035" s="81" t="s">
        <v>432</v>
      </c>
      <c r="J1035" s="81" t="s">
        <v>580</v>
      </c>
      <c r="K1035" s="80">
        <v>8</v>
      </c>
      <c r="L1035" s="81" t="s">
        <v>639</v>
      </c>
      <c r="M1035" s="81" t="s">
        <v>642</v>
      </c>
    </row>
    <row r="1036" spans="1:13" hidden="1" x14ac:dyDescent="0.2">
      <c r="A1036" s="80">
        <v>2014</v>
      </c>
      <c r="B1036" s="81" t="s">
        <v>1103</v>
      </c>
      <c r="C1036" s="81" t="s">
        <v>1105</v>
      </c>
      <c r="D1036" s="82">
        <v>5.7</v>
      </c>
      <c r="E1036" s="80">
        <v>8</v>
      </c>
      <c r="F1036" s="80">
        <v>13</v>
      </c>
      <c r="G1036" s="80">
        <v>19</v>
      </c>
      <c r="H1036" s="80">
        <v>15</v>
      </c>
      <c r="I1036" s="81" t="s">
        <v>432</v>
      </c>
      <c r="J1036" s="81" t="s">
        <v>580</v>
      </c>
      <c r="K1036" s="80">
        <v>6</v>
      </c>
      <c r="L1036" s="81" t="s">
        <v>639</v>
      </c>
      <c r="M1036" s="81" t="s">
        <v>642</v>
      </c>
    </row>
    <row r="1037" spans="1:13" hidden="1" x14ac:dyDescent="0.2">
      <c r="A1037" s="80">
        <v>2014</v>
      </c>
      <c r="B1037" s="81" t="s">
        <v>1103</v>
      </c>
      <c r="C1037" s="81" t="s">
        <v>1105</v>
      </c>
      <c r="D1037" s="82">
        <v>5.7</v>
      </c>
      <c r="E1037" s="80">
        <v>8</v>
      </c>
      <c r="F1037" s="80">
        <v>15</v>
      </c>
      <c r="G1037" s="80">
        <v>21</v>
      </c>
      <c r="H1037" s="80">
        <v>17</v>
      </c>
      <c r="I1037" s="81" t="s">
        <v>432</v>
      </c>
      <c r="J1037" s="81" t="s">
        <v>580</v>
      </c>
      <c r="K1037" s="80">
        <v>8</v>
      </c>
      <c r="L1037" s="81" t="s">
        <v>639</v>
      </c>
      <c r="M1037" s="81" t="s">
        <v>642</v>
      </c>
    </row>
    <row r="1038" spans="1:13" hidden="1" x14ac:dyDescent="0.2">
      <c r="A1038" s="80">
        <v>2014</v>
      </c>
      <c r="B1038" s="81" t="s">
        <v>1103</v>
      </c>
      <c r="C1038" s="81" t="s">
        <v>1106</v>
      </c>
      <c r="D1038" s="82">
        <v>3.6</v>
      </c>
      <c r="E1038" s="80">
        <v>6</v>
      </c>
      <c r="F1038" s="80">
        <v>18</v>
      </c>
      <c r="G1038" s="80">
        <v>25</v>
      </c>
      <c r="H1038" s="80">
        <v>21</v>
      </c>
      <c r="I1038" s="81" t="s">
        <v>432</v>
      </c>
      <c r="J1038" s="81" t="s">
        <v>580</v>
      </c>
      <c r="K1038" s="80">
        <v>8</v>
      </c>
      <c r="L1038" s="81" t="s">
        <v>454</v>
      </c>
      <c r="M1038" s="81" t="s">
        <v>615</v>
      </c>
    </row>
    <row r="1039" spans="1:13" hidden="1" x14ac:dyDescent="0.2">
      <c r="A1039" s="80">
        <v>2014</v>
      </c>
      <c r="B1039" s="81" t="s">
        <v>1103</v>
      </c>
      <c r="C1039" s="81" t="s">
        <v>1107</v>
      </c>
      <c r="D1039" s="82">
        <v>3.6</v>
      </c>
      <c r="E1039" s="80">
        <v>6</v>
      </c>
      <c r="F1039" s="80">
        <v>18</v>
      </c>
      <c r="G1039" s="80">
        <v>26</v>
      </c>
      <c r="H1039" s="80">
        <v>21</v>
      </c>
      <c r="I1039" s="81" t="s">
        <v>432</v>
      </c>
      <c r="J1039" s="81" t="s">
        <v>580</v>
      </c>
      <c r="K1039" s="80">
        <v>6</v>
      </c>
      <c r="L1039" s="81" t="s">
        <v>434</v>
      </c>
      <c r="M1039" s="81" t="s">
        <v>659</v>
      </c>
    </row>
    <row r="1040" spans="1:13" hidden="1" x14ac:dyDescent="0.2">
      <c r="A1040" s="80">
        <v>2014</v>
      </c>
      <c r="B1040" s="81" t="s">
        <v>1108</v>
      </c>
      <c r="C1040" s="81" t="s">
        <v>1109</v>
      </c>
      <c r="D1040" s="82">
        <v>6.6</v>
      </c>
      <c r="E1040" s="80">
        <v>12</v>
      </c>
      <c r="F1040" s="80">
        <v>13</v>
      </c>
      <c r="G1040" s="80">
        <v>21</v>
      </c>
      <c r="H1040" s="80">
        <v>15</v>
      </c>
      <c r="I1040" s="81" t="s">
        <v>465</v>
      </c>
      <c r="J1040" s="81" t="s">
        <v>436</v>
      </c>
      <c r="K1040" s="80">
        <v>8</v>
      </c>
      <c r="L1040" s="81" t="s">
        <v>454</v>
      </c>
      <c r="M1040" s="81" t="s">
        <v>476</v>
      </c>
    </row>
    <row r="1041" spans="1:13" hidden="1" x14ac:dyDescent="0.2">
      <c r="A1041" s="80">
        <v>2014</v>
      </c>
      <c r="B1041" s="81" t="s">
        <v>1108</v>
      </c>
      <c r="C1041" s="81" t="s">
        <v>1110</v>
      </c>
      <c r="D1041" s="82">
        <v>6.6</v>
      </c>
      <c r="E1041" s="80">
        <v>12</v>
      </c>
      <c r="F1041" s="80">
        <v>13</v>
      </c>
      <c r="G1041" s="80">
        <v>21</v>
      </c>
      <c r="H1041" s="80">
        <v>15</v>
      </c>
      <c r="I1041" s="81" t="s">
        <v>465</v>
      </c>
      <c r="J1041" s="81" t="s">
        <v>436</v>
      </c>
      <c r="K1041" s="80">
        <v>8</v>
      </c>
      <c r="L1041" s="81" t="s">
        <v>454</v>
      </c>
      <c r="M1041" s="81" t="s">
        <v>476</v>
      </c>
    </row>
    <row r="1042" spans="1:13" hidden="1" x14ac:dyDescent="0.2">
      <c r="A1042" s="80">
        <v>2014</v>
      </c>
      <c r="B1042" s="81" t="s">
        <v>1108</v>
      </c>
      <c r="C1042" s="81" t="s">
        <v>1111</v>
      </c>
      <c r="D1042" s="82">
        <v>6.7</v>
      </c>
      <c r="E1042" s="80">
        <v>12</v>
      </c>
      <c r="F1042" s="80">
        <v>11</v>
      </c>
      <c r="G1042" s="80">
        <v>19</v>
      </c>
      <c r="H1042" s="80">
        <v>14</v>
      </c>
      <c r="I1042" s="81" t="s">
        <v>432</v>
      </c>
      <c r="J1042" s="81" t="s">
        <v>436</v>
      </c>
      <c r="K1042" s="80">
        <v>8</v>
      </c>
      <c r="L1042" s="81" t="s">
        <v>454</v>
      </c>
      <c r="M1042" s="81" t="s">
        <v>476</v>
      </c>
    </row>
    <row r="1043" spans="1:13" hidden="1" x14ac:dyDescent="0.2">
      <c r="A1043" s="80">
        <v>2014</v>
      </c>
      <c r="B1043" s="81" t="s">
        <v>1108</v>
      </c>
      <c r="C1043" s="81" t="s">
        <v>1112</v>
      </c>
      <c r="D1043" s="82">
        <v>6.7</v>
      </c>
      <c r="E1043" s="80">
        <v>12</v>
      </c>
      <c r="F1043" s="80">
        <v>11</v>
      </c>
      <c r="G1043" s="80">
        <v>19</v>
      </c>
      <c r="H1043" s="80">
        <v>14</v>
      </c>
      <c r="I1043" s="81" t="s">
        <v>432</v>
      </c>
      <c r="J1043" s="81" t="s">
        <v>436</v>
      </c>
      <c r="K1043" s="80">
        <v>8</v>
      </c>
      <c r="L1043" s="81" t="s">
        <v>454</v>
      </c>
      <c r="M1043" s="81" t="s">
        <v>435</v>
      </c>
    </row>
    <row r="1044" spans="1:13" hidden="1" x14ac:dyDescent="0.2">
      <c r="A1044" s="80">
        <v>2014</v>
      </c>
      <c r="B1044" s="81" t="s">
        <v>1108</v>
      </c>
      <c r="C1044" s="81" t="s">
        <v>1113</v>
      </c>
      <c r="D1044" s="82">
        <v>6.7</v>
      </c>
      <c r="E1044" s="80">
        <v>12</v>
      </c>
      <c r="F1044" s="80">
        <v>11</v>
      </c>
      <c r="G1044" s="80">
        <v>19</v>
      </c>
      <c r="H1044" s="80">
        <v>14</v>
      </c>
      <c r="I1044" s="81" t="s">
        <v>432</v>
      </c>
      <c r="J1044" s="81" t="s">
        <v>436</v>
      </c>
      <c r="K1044" s="80">
        <v>8</v>
      </c>
      <c r="L1044" s="81" t="s">
        <v>454</v>
      </c>
      <c r="M1044" s="81" t="s">
        <v>435</v>
      </c>
    </row>
    <row r="1045" spans="1:13" hidden="1" x14ac:dyDescent="0.2">
      <c r="A1045" s="80">
        <v>2014</v>
      </c>
      <c r="B1045" s="81" t="s">
        <v>1108</v>
      </c>
      <c r="C1045" s="81" t="s">
        <v>1114</v>
      </c>
      <c r="D1045" s="82">
        <v>6.7</v>
      </c>
      <c r="E1045" s="80">
        <v>12</v>
      </c>
      <c r="F1045" s="80">
        <v>11</v>
      </c>
      <c r="G1045" s="80">
        <v>19</v>
      </c>
      <c r="H1045" s="80">
        <v>14</v>
      </c>
      <c r="I1045" s="81" t="s">
        <v>432</v>
      </c>
      <c r="J1045" s="81" t="s">
        <v>436</v>
      </c>
      <c r="K1045" s="80">
        <v>8</v>
      </c>
      <c r="L1045" s="81" t="s">
        <v>454</v>
      </c>
      <c r="M1045" s="81" t="s">
        <v>476</v>
      </c>
    </row>
    <row r="1046" spans="1:13" hidden="1" x14ac:dyDescent="0.2">
      <c r="A1046" s="80">
        <v>2014</v>
      </c>
      <c r="B1046" s="81" t="s">
        <v>1108</v>
      </c>
      <c r="C1046" s="81" t="s">
        <v>1115</v>
      </c>
      <c r="D1046" s="82">
        <v>6.6</v>
      </c>
      <c r="E1046" s="80">
        <v>12</v>
      </c>
      <c r="F1046" s="80">
        <v>13</v>
      </c>
      <c r="G1046" s="80">
        <v>21</v>
      </c>
      <c r="H1046" s="80">
        <v>15</v>
      </c>
      <c r="I1046" s="81" t="s">
        <v>465</v>
      </c>
      <c r="J1046" s="81" t="s">
        <v>436</v>
      </c>
      <c r="K1046" s="80">
        <v>8</v>
      </c>
      <c r="L1046" s="81" t="s">
        <v>454</v>
      </c>
      <c r="M1046" s="81" t="s">
        <v>446</v>
      </c>
    </row>
    <row r="1047" spans="1:13" hidden="1" x14ac:dyDescent="0.2">
      <c r="A1047" s="80">
        <v>2014</v>
      </c>
      <c r="B1047" s="81" t="s">
        <v>1116</v>
      </c>
      <c r="C1047" s="81" t="s">
        <v>1117</v>
      </c>
      <c r="D1047" s="82">
        <v>5</v>
      </c>
      <c r="E1047" s="80">
        <v>8</v>
      </c>
      <c r="F1047" s="80">
        <v>15</v>
      </c>
      <c r="G1047" s="80">
        <v>22</v>
      </c>
      <c r="H1047" s="80">
        <v>18</v>
      </c>
      <c r="I1047" s="81" t="s">
        <v>472</v>
      </c>
      <c r="J1047" s="81" t="s">
        <v>580</v>
      </c>
      <c r="K1047" s="80">
        <v>6</v>
      </c>
      <c r="L1047" s="81" t="s">
        <v>454</v>
      </c>
      <c r="M1047" s="81" t="s">
        <v>457</v>
      </c>
    </row>
    <row r="1048" spans="1:13" hidden="1" x14ac:dyDescent="0.2">
      <c r="A1048" s="80">
        <v>2014</v>
      </c>
      <c r="B1048" s="81" t="s">
        <v>1116</v>
      </c>
      <c r="C1048" s="81" t="s">
        <v>1117</v>
      </c>
      <c r="D1048" s="82">
        <v>5</v>
      </c>
      <c r="E1048" s="80">
        <v>8</v>
      </c>
      <c r="F1048" s="80">
        <v>14</v>
      </c>
      <c r="G1048" s="80">
        <v>22</v>
      </c>
      <c r="H1048" s="80">
        <v>17</v>
      </c>
      <c r="I1048" s="81" t="s">
        <v>472</v>
      </c>
      <c r="J1048" s="81" t="s">
        <v>437</v>
      </c>
      <c r="K1048" s="80">
        <v>6</v>
      </c>
      <c r="L1048" s="81" t="s">
        <v>454</v>
      </c>
      <c r="M1048" s="81" t="s">
        <v>457</v>
      </c>
    </row>
    <row r="1049" spans="1:13" hidden="1" x14ac:dyDescent="0.2">
      <c r="A1049" s="80">
        <v>2014</v>
      </c>
      <c r="B1049" s="81" t="s">
        <v>1118</v>
      </c>
      <c r="C1049" s="81" t="s">
        <v>1119</v>
      </c>
      <c r="D1049" s="82">
        <v>2</v>
      </c>
      <c r="E1049" s="80">
        <v>4</v>
      </c>
      <c r="F1049" s="80">
        <v>25</v>
      </c>
      <c r="G1049" s="80">
        <v>34</v>
      </c>
      <c r="H1049" s="80">
        <v>28</v>
      </c>
      <c r="I1049" s="81" t="s">
        <v>432</v>
      </c>
      <c r="J1049" s="81" t="s">
        <v>436</v>
      </c>
      <c r="K1049" s="80">
        <v>6</v>
      </c>
      <c r="L1049" s="81" t="s">
        <v>454</v>
      </c>
      <c r="M1049" s="81" t="s">
        <v>455</v>
      </c>
    </row>
    <row r="1050" spans="1:13" hidden="1" x14ac:dyDescent="0.2">
      <c r="A1050" s="80">
        <v>2014</v>
      </c>
      <c r="B1050" s="81" t="s">
        <v>1118</v>
      </c>
      <c r="C1050" s="81" t="s">
        <v>1119</v>
      </c>
      <c r="D1050" s="82">
        <v>2</v>
      </c>
      <c r="E1050" s="80">
        <v>4</v>
      </c>
      <c r="F1050" s="80">
        <v>22</v>
      </c>
      <c r="G1050" s="80">
        <v>30</v>
      </c>
      <c r="H1050" s="80">
        <v>25</v>
      </c>
      <c r="I1050" s="81" t="s">
        <v>432</v>
      </c>
      <c r="J1050" s="81" t="s">
        <v>437</v>
      </c>
      <c r="K1050" s="80">
        <v>6</v>
      </c>
      <c r="L1050" s="81" t="s">
        <v>454</v>
      </c>
      <c r="M1050" s="81" t="s">
        <v>455</v>
      </c>
    </row>
    <row r="1051" spans="1:13" hidden="1" x14ac:dyDescent="0.2">
      <c r="A1051" s="80">
        <v>2014</v>
      </c>
      <c r="B1051" s="81" t="s">
        <v>1118</v>
      </c>
      <c r="C1051" s="81" t="s">
        <v>1120</v>
      </c>
      <c r="D1051" s="82">
        <v>1.3</v>
      </c>
      <c r="E1051" s="80">
        <v>4</v>
      </c>
      <c r="F1051" s="80">
        <v>36</v>
      </c>
      <c r="G1051" s="80">
        <v>37</v>
      </c>
      <c r="H1051" s="80">
        <v>37</v>
      </c>
      <c r="I1051" s="81" t="s">
        <v>432</v>
      </c>
      <c r="J1051" s="81" t="s">
        <v>649</v>
      </c>
      <c r="K1051" s="80">
        <v>1</v>
      </c>
      <c r="L1051" s="81" t="s">
        <v>434</v>
      </c>
      <c r="M1051" s="81" t="s">
        <v>455</v>
      </c>
    </row>
    <row r="1052" spans="1:13" hidden="1" x14ac:dyDescent="0.2">
      <c r="A1052" s="80">
        <v>2014</v>
      </c>
      <c r="B1052" s="81" t="s">
        <v>1118</v>
      </c>
      <c r="C1052" s="81" t="s">
        <v>1121</v>
      </c>
      <c r="D1052" s="82">
        <v>2.5</v>
      </c>
      <c r="E1052" s="80">
        <v>4</v>
      </c>
      <c r="F1052" s="80">
        <v>23</v>
      </c>
      <c r="G1052" s="80">
        <v>31</v>
      </c>
      <c r="H1052" s="80">
        <v>26</v>
      </c>
      <c r="I1052" s="81" t="s">
        <v>432</v>
      </c>
      <c r="J1052" s="81" t="s">
        <v>436</v>
      </c>
      <c r="K1052" s="80">
        <v>6</v>
      </c>
      <c r="L1052" s="81" t="s">
        <v>434</v>
      </c>
      <c r="M1052" s="81" t="s">
        <v>435</v>
      </c>
    </row>
    <row r="1053" spans="1:13" hidden="1" x14ac:dyDescent="0.2">
      <c r="A1053" s="80">
        <v>2014</v>
      </c>
      <c r="B1053" s="81" t="s">
        <v>1118</v>
      </c>
      <c r="C1053" s="81" t="s">
        <v>1121</v>
      </c>
      <c r="D1053" s="82">
        <v>2.5</v>
      </c>
      <c r="E1053" s="80">
        <v>4</v>
      </c>
      <c r="F1053" s="80">
        <v>23</v>
      </c>
      <c r="G1053" s="80">
        <v>31</v>
      </c>
      <c r="H1053" s="80">
        <v>26</v>
      </c>
      <c r="I1053" s="81" t="s">
        <v>432</v>
      </c>
      <c r="J1053" s="81" t="s">
        <v>437</v>
      </c>
      <c r="K1053" s="80">
        <v>6</v>
      </c>
      <c r="L1053" s="81" t="s">
        <v>434</v>
      </c>
      <c r="M1053" s="81" t="s">
        <v>435</v>
      </c>
    </row>
    <row r="1054" spans="1:13" hidden="1" x14ac:dyDescent="0.2">
      <c r="A1054" s="80">
        <v>2014</v>
      </c>
      <c r="B1054" s="81" t="s">
        <v>1118</v>
      </c>
      <c r="C1054" s="81" t="s">
        <v>1122</v>
      </c>
      <c r="D1054" s="82">
        <v>2.4</v>
      </c>
      <c r="E1054" s="80">
        <v>4</v>
      </c>
      <c r="F1054" s="80">
        <v>22</v>
      </c>
      <c r="G1054" s="80">
        <v>28</v>
      </c>
      <c r="H1054" s="80">
        <v>24</v>
      </c>
      <c r="I1054" s="81" t="s">
        <v>432</v>
      </c>
      <c r="J1054" s="81" t="s">
        <v>436</v>
      </c>
      <c r="K1054" s="80">
        <v>4</v>
      </c>
      <c r="L1054" s="81" t="s">
        <v>434</v>
      </c>
      <c r="M1054" s="81" t="s">
        <v>451</v>
      </c>
    </row>
    <row r="1055" spans="1:13" hidden="1" x14ac:dyDescent="0.2">
      <c r="A1055" s="80">
        <v>2014</v>
      </c>
      <c r="B1055" s="81" t="s">
        <v>1118</v>
      </c>
      <c r="C1055" s="81" t="s">
        <v>1122</v>
      </c>
      <c r="D1055" s="82">
        <v>2.4</v>
      </c>
      <c r="E1055" s="80">
        <v>4</v>
      </c>
      <c r="F1055" s="80">
        <v>22</v>
      </c>
      <c r="G1055" s="80">
        <v>28</v>
      </c>
      <c r="H1055" s="80">
        <v>24</v>
      </c>
      <c r="I1055" s="81" t="s">
        <v>432</v>
      </c>
      <c r="J1055" s="81" t="s">
        <v>437</v>
      </c>
      <c r="K1055" s="80">
        <v>5</v>
      </c>
      <c r="L1055" s="81" t="s">
        <v>434</v>
      </c>
      <c r="M1055" s="81" t="s">
        <v>451</v>
      </c>
    </row>
    <row r="1056" spans="1:13" hidden="1" x14ac:dyDescent="0.2">
      <c r="A1056" s="80">
        <v>2014</v>
      </c>
      <c r="B1056" s="81" t="s">
        <v>1118</v>
      </c>
      <c r="C1056" s="81" t="s">
        <v>1123</v>
      </c>
      <c r="D1056" s="82">
        <v>1.8</v>
      </c>
      <c r="E1056" s="80">
        <v>4</v>
      </c>
      <c r="F1056" s="80">
        <v>27</v>
      </c>
      <c r="G1056" s="80">
        <v>33</v>
      </c>
      <c r="H1056" s="80">
        <v>29</v>
      </c>
      <c r="I1056" s="81" t="s">
        <v>432</v>
      </c>
      <c r="J1056" s="81" t="s">
        <v>580</v>
      </c>
      <c r="K1056" s="80">
        <v>4</v>
      </c>
      <c r="L1056" s="81" t="s">
        <v>434</v>
      </c>
      <c r="M1056" s="81" t="s">
        <v>457</v>
      </c>
    </row>
    <row r="1057" spans="1:13" hidden="1" x14ac:dyDescent="0.2">
      <c r="A1057" s="80">
        <v>2014</v>
      </c>
      <c r="B1057" s="81" t="s">
        <v>1118</v>
      </c>
      <c r="C1057" s="81" t="s">
        <v>1123</v>
      </c>
      <c r="D1057" s="82">
        <v>1.8</v>
      </c>
      <c r="E1057" s="80">
        <v>4</v>
      </c>
      <c r="F1057" s="80">
        <v>27</v>
      </c>
      <c r="G1057" s="80">
        <v>33</v>
      </c>
      <c r="H1057" s="80">
        <v>29</v>
      </c>
      <c r="I1057" s="81" t="s">
        <v>432</v>
      </c>
      <c r="J1057" s="81" t="s">
        <v>437</v>
      </c>
      <c r="K1057" s="80">
        <v>5</v>
      </c>
      <c r="L1057" s="81" t="s">
        <v>434</v>
      </c>
      <c r="M1057" s="81" t="s">
        <v>457</v>
      </c>
    </row>
    <row r="1058" spans="1:13" hidden="1" x14ac:dyDescent="0.2">
      <c r="A1058" s="80">
        <v>2014</v>
      </c>
      <c r="B1058" s="81" t="s">
        <v>1124</v>
      </c>
      <c r="C1058" s="81" t="s">
        <v>1125</v>
      </c>
      <c r="D1058" s="82">
        <v>8.4</v>
      </c>
      <c r="E1058" s="80">
        <v>10</v>
      </c>
      <c r="F1058" s="80">
        <v>12</v>
      </c>
      <c r="G1058" s="80">
        <v>19</v>
      </c>
      <c r="H1058" s="80">
        <v>15</v>
      </c>
      <c r="I1058" s="81" t="s">
        <v>432</v>
      </c>
      <c r="J1058" s="81" t="s">
        <v>437</v>
      </c>
      <c r="K1058" s="80">
        <v>6</v>
      </c>
      <c r="L1058" s="81" t="s">
        <v>454</v>
      </c>
      <c r="M1058" s="81" t="s">
        <v>460</v>
      </c>
    </row>
    <row r="1059" spans="1:13" hidden="1" x14ac:dyDescent="0.2">
      <c r="A1059" s="80">
        <v>2014</v>
      </c>
      <c r="B1059" s="81" t="s">
        <v>1126</v>
      </c>
      <c r="C1059" s="81" t="s">
        <v>1127</v>
      </c>
      <c r="D1059" s="82">
        <v>2</v>
      </c>
      <c r="E1059" s="80">
        <v>4</v>
      </c>
      <c r="F1059" s="80">
        <v>25</v>
      </c>
      <c r="G1059" s="80">
        <v>34</v>
      </c>
      <c r="H1059" s="80">
        <v>28</v>
      </c>
      <c r="I1059" s="81" t="s">
        <v>432</v>
      </c>
      <c r="J1059" s="81" t="s">
        <v>436</v>
      </c>
      <c r="K1059" s="80">
        <v>6</v>
      </c>
      <c r="L1059" s="81" t="s">
        <v>454</v>
      </c>
      <c r="M1059" s="81" t="s">
        <v>455</v>
      </c>
    </row>
    <row r="1060" spans="1:13" hidden="1" x14ac:dyDescent="0.2">
      <c r="A1060" s="80">
        <v>2014</v>
      </c>
      <c r="B1060" s="81" t="s">
        <v>1126</v>
      </c>
      <c r="C1060" s="81" t="s">
        <v>1127</v>
      </c>
      <c r="D1060" s="82">
        <v>2</v>
      </c>
      <c r="E1060" s="80">
        <v>4</v>
      </c>
      <c r="F1060" s="80">
        <v>22</v>
      </c>
      <c r="G1060" s="80">
        <v>30</v>
      </c>
      <c r="H1060" s="80">
        <v>25</v>
      </c>
      <c r="I1060" s="81" t="s">
        <v>432</v>
      </c>
      <c r="J1060" s="81" t="s">
        <v>437</v>
      </c>
      <c r="K1060" s="80">
        <v>6</v>
      </c>
      <c r="L1060" s="81" t="s">
        <v>454</v>
      </c>
      <c r="M1060" s="81" t="s">
        <v>455</v>
      </c>
    </row>
    <row r="1061" spans="1:13" hidden="1" x14ac:dyDescent="0.2">
      <c r="A1061" s="80">
        <v>2014</v>
      </c>
      <c r="B1061" s="81" t="s">
        <v>1126</v>
      </c>
      <c r="C1061" s="81" t="s">
        <v>1128</v>
      </c>
      <c r="D1061" s="82">
        <v>2</v>
      </c>
      <c r="E1061" s="80">
        <v>4</v>
      </c>
      <c r="F1061" s="80">
        <v>23</v>
      </c>
      <c r="G1061" s="80">
        <v>28</v>
      </c>
      <c r="H1061" s="80">
        <v>25</v>
      </c>
      <c r="I1061" s="81" t="s">
        <v>465</v>
      </c>
      <c r="J1061" s="81" t="s">
        <v>649</v>
      </c>
      <c r="K1061" s="80">
        <v>1</v>
      </c>
      <c r="L1061" s="81" t="s">
        <v>441</v>
      </c>
      <c r="M1061" s="81" t="s">
        <v>442</v>
      </c>
    </row>
    <row r="1062" spans="1:13" hidden="1" x14ac:dyDescent="0.2">
      <c r="A1062" s="80">
        <v>2014</v>
      </c>
      <c r="B1062" s="81" t="s">
        <v>1126</v>
      </c>
      <c r="C1062" s="81" t="s">
        <v>1128</v>
      </c>
      <c r="D1062" s="82">
        <v>2.5</v>
      </c>
      <c r="E1062" s="80">
        <v>4</v>
      </c>
      <c r="F1062" s="80">
        <v>24</v>
      </c>
      <c r="G1062" s="80">
        <v>32</v>
      </c>
      <c r="H1062" s="80">
        <v>27</v>
      </c>
      <c r="I1062" s="81" t="s">
        <v>432</v>
      </c>
      <c r="J1062" s="81" t="s">
        <v>649</v>
      </c>
      <c r="K1062" s="80">
        <v>1</v>
      </c>
      <c r="L1062" s="81" t="s">
        <v>441</v>
      </c>
      <c r="M1062" s="81" t="s">
        <v>442</v>
      </c>
    </row>
    <row r="1063" spans="1:13" hidden="1" x14ac:dyDescent="0.2">
      <c r="A1063" s="80">
        <v>2014</v>
      </c>
      <c r="B1063" s="81" t="s">
        <v>1126</v>
      </c>
      <c r="C1063" s="81" t="s">
        <v>1128</v>
      </c>
      <c r="D1063" s="82">
        <v>2.5</v>
      </c>
      <c r="E1063" s="80">
        <v>4</v>
      </c>
      <c r="F1063" s="80">
        <v>22</v>
      </c>
      <c r="G1063" s="80">
        <v>29</v>
      </c>
      <c r="H1063" s="80">
        <v>24</v>
      </c>
      <c r="I1063" s="81" t="s">
        <v>432</v>
      </c>
      <c r="J1063" s="81" t="s">
        <v>437</v>
      </c>
      <c r="K1063" s="80">
        <v>6</v>
      </c>
      <c r="L1063" s="81" t="s">
        <v>441</v>
      </c>
      <c r="M1063" s="81" t="s">
        <v>442</v>
      </c>
    </row>
    <row r="1064" spans="1:13" hidden="1" x14ac:dyDescent="0.2">
      <c r="A1064" s="80">
        <v>2014</v>
      </c>
      <c r="B1064" s="81" t="s">
        <v>1126</v>
      </c>
      <c r="C1064" s="81" t="s">
        <v>1129</v>
      </c>
      <c r="D1064" s="82">
        <v>2</v>
      </c>
      <c r="E1064" s="80">
        <v>4</v>
      </c>
      <c r="F1064" s="80">
        <v>27</v>
      </c>
      <c r="G1064" s="80">
        <v>36</v>
      </c>
      <c r="H1064" s="80">
        <v>30</v>
      </c>
      <c r="I1064" s="81" t="s">
        <v>432</v>
      </c>
      <c r="J1064" s="81" t="s">
        <v>649</v>
      </c>
      <c r="K1064" s="80">
        <v>1</v>
      </c>
      <c r="L1064" s="81" t="s">
        <v>441</v>
      </c>
      <c r="M1064" s="81" t="s">
        <v>435</v>
      </c>
    </row>
    <row r="1065" spans="1:13" hidden="1" x14ac:dyDescent="0.2">
      <c r="A1065" s="80">
        <v>2014</v>
      </c>
      <c r="B1065" s="81" t="s">
        <v>1126</v>
      </c>
      <c r="C1065" s="81" t="s">
        <v>1129</v>
      </c>
      <c r="D1065" s="82">
        <v>2</v>
      </c>
      <c r="E1065" s="80">
        <v>4</v>
      </c>
      <c r="F1065" s="80">
        <v>25</v>
      </c>
      <c r="G1065" s="80">
        <v>34</v>
      </c>
      <c r="H1065" s="80">
        <v>28</v>
      </c>
      <c r="I1065" s="81" t="s">
        <v>432</v>
      </c>
      <c r="J1065" s="81" t="s">
        <v>437</v>
      </c>
      <c r="K1065" s="80">
        <v>5</v>
      </c>
      <c r="L1065" s="81" t="s">
        <v>441</v>
      </c>
      <c r="M1065" s="81" t="s">
        <v>435</v>
      </c>
    </row>
    <row r="1066" spans="1:13" hidden="1" x14ac:dyDescent="0.2">
      <c r="A1066" s="80">
        <v>2014</v>
      </c>
      <c r="B1066" s="81" t="s">
        <v>1126</v>
      </c>
      <c r="C1066" s="81" t="s">
        <v>1129</v>
      </c>
      <c r="D1066" s="82">
        <v>2.5</v>
      </c>
      <c r="E1066" s="80">
        <v>4</v>
      </c>
      <c r="F1066" s="80">
        <v>19</v>
      </c>
      <c r="G1066" s="80">
        <v>25</v>
      </c>
      <c r="H1066" s="80">
        <v>21</v>
      </c>
      <c r="I1066" s="81" t="s">
        <v>465</v>
      </c>
      <c r="J1066" s="81" t="s">
        <v>437</v>
      </c>
      <c r="K1066" s="80">
        <v>5</v>
      </c>
      <c r="L1066" s="81" t="s">
        <v>441</v>
      </c>
      <c r="M1066" s="81" t="s">
        <v>435</v>
      </c>
    </row>
    <row r="1067" spans="1:13" hidden="1" x14ac:dyDescent="0.2">
      <c r="A1067" s="80">
        <v>2014</v>
      </c>
      <c r="B1067" s="81" t="s">
        <v>1126</v>
      </c>
      <c r="C1067" s="81" t="s">
        <v>1129</v>
      </c>
      <c r="D1067" s="82">
        <v>2.5</v>
      </c>
      <c r="E1067" s="80">
        <v>4</v>
      </c>
      <c r="F1067" s="80">
        <v>17</v>
      </c>
      <c r="G1067" s="80">
        <v>23</v>
      </c>
      <c r="H1067" s="80">
        <v>19</v>
      </c>
      <c r="I1067" s="81" t="s">
        <v>465</v>
      </c>
      <c r="J1067" s="81" t="s">
        <v>437</v>
      </c>
      <c r="K1067" s="80">
        <v>6</v>
      </c>
      <c r="L1067" s="81" t="s">
        <v>441</v>
      </c>
      <c r="M1067" s="81" t="s">
        <v>435</v>
      </c>
    </row>
    <row r="1068" spans="1:13" hidden="1" x14ac:dyDescent="0.2">
      <c r="A1068" s="80">
        <v>2014</v>
      </c>
      <c r="B1068" s="81" t="s">
        <v>1126</v>
      </c>
      <c r="C1068" s="81" t="s">
        <v>1130</v>
      </c>
      <c r="D1068" s="82">
        <v>2</v>
      </c>
      <c r="E1068" s="80">
        <v>4</v>
      </c>
      <c r="F1068" s="80">
        <v>27</v>
      </c>
      <c r="G1068" s="80">
        <v>36</v>
      </c>
      <c r="H1068" s="80">
        <v>30</v>
      </c>
      <c r="I1068" s="81" t="s">
        <v>432</v>
      </c>
      <c r="J1068" s="81" t="s">
        <v>649</v>
      </c>
      <c r="K1068" s="80">
        <v>1</v>
      </c>
      <c r="L1068" s="81" t="s">
        <v>441</v>
      </c>
      <c r="M1068" s="81" t="s">
        <v>451</v>
      </c>
    </row>
    <row r="1069" spans="1:13" hidden="1" x14ac:dyDescent="0.2">
      <c r="A1069" s="80">
        <v>2014</v>
      </c>
      <c r="B1069" s="81" t="s">
        <v>1126</v>
      </c>
      <c r="C1069" s="81" t="s">
        <v>1130</v>
      </c>
      <c r="D1069" s="82">
        <v>2</v>
      </c>
      <c r="E1069" s="80">
        <v>4</v>
      </c>
      <c r="F1069" s="80">
        <v>25</v>
      </c>
      <c r="G1069" s="80">
        <v>33</v>
      </c>
      <c r="H1069" s="80">
        <v>28</v>
      </c>
      <c r="I1069" s="81" t="s">
        <v>432</v>
      </c>
      <c r="J1069" s="81" t="s">
        <v>437</v>
      </c>
      <c r="K1069" s="80">
        <v>5</v>
      </c>
      <c r="L1069" s="81" t="s">
        <v>441</v>
      </c>
      <c r="M1069" s="81" t="s">
        <v>451</v>
      </c>
    </row>
    <row r="1070" spans="1:13" hidden="1" x14ac:dyDescent="0.2">
      <c r="A1070" s="80">
        <v>2014</v>
      </c>
      <c r="B1070" s="81" t="s">
        <v>1126</v>
      </c>
      <c r="C1070" s="81" t="s">
        <v>1130</v>
      </c>
      <c r="D1070" s="82">
        <v>2.5</v>
      </c>
      <c r="E1070" s="80">
        <v>4</v>
      </c>
      <c r="F1070" s="80">
        <v>19</v>
      </c>
      <c r="G1070" s="80">
        <v>25</v>
      </c>
      <c r="H1070" s="80">
        <v>21</v>
      </c>
      <c r="I1070" s="81" t="s">
        <v>465</v>
      </c>
      <c r="J1070" s="81" t="s">
        <v>437</v>
      </c>
      <c r="K1070" s="80">
        <v>5</v>
      </c>
      <c r="L1070" s="81" t="s">
        <v>441</v>
      </c>
      <c r="M1070" s="81" t="s">
        <v>451</v>
      </c>
    </row>
    <row r="1071" spans="1:13" hidden="1" x14ac:dyDescent="0.2">
      <c r="A1071" s="80">
        <v>2014</v>
      </c>
      <c r="B1071" s="81" t="s">
        <v>1126</v>
      </c>
      <c r="C1071" s="81" t="s">
        <v>1130</v>
      </c>
      <c r="D1071" s="82">
        <v>2.5</v>
      </c>
      <c r="E1071" s="80">
        <v>4</v>
      </c>
      <c r="F1071" s="80">
        <v>17</v>
      </c>
      <c r="G1071" s="80">
        <v>23</v>
      </c>
      <c r="H1071" s="80">
        <v>19</v>
      </c>
      <c r="I1071" s="81" t="s">
        <v>465</v>
      </c>
      <c r="J1071" s="81" t="s">
        <v>437</v>
      </c>
      <c r="K1071" s="80">
        <v>6</v>
      </c>
      <c r="L1071" s="81" t="s">
        <v>441</v>
      </c>
      <c r="M1071" s="81" t="s">
        <v>451</v>
      </c>
    </row>
    <row r="1072" spans="1:13" hidden="1" x14ac:dyDescent="0.2">
      <c r="A1072" s="80">
        <v>2014</v>
      </c>
      <c r="B1072" s="81" t="s">
        <v>1126</v>
      </c>
      <c r="C1072" s="81" t="s">
        <v>1131</v>
      </c>
      <c r="D1072" s="82">
        <v>2.5</v>
      </c>
      <c r="E1072" s="80">
        <v>4</v>
      </c>
      <c r="F1072" s="80">
        <v>24</v>
      </c>
      <c r="G1072" s="80">
        <v>32</v>
      </c>
      <c r="H1072" s="80">
        <v>27</v>
      </c>
      <c r="I1072" s="81" t="s">
        <v>432</v>
      </c>
      <c r="J1072" s="81" t="s">
        <v>649</v>
      </c>
      <c r="K1072" s="80">
        <v>1</v>
      </c>
      <c r="L1072" s="81" t="s">
        <v>441</v>
      </c>
      <c r="M1072" s="81" t="s">
        <v>446</v>
      </c>
    </row>
    <row r="1073" spans="1:13" hidden="1" x14ac:dyDescent="0.2">
      <c r="A1073" s="80">
        <v>2014</v>
      </c>
      <c r="B1073" s="81" t="s">
        <v>1126</v>
      </c>
      <c r="C1073" s="81" t="s">
        <v>1131</v>
      </c>
      <c r="D1073" s="82">
        <v>2.5</v>
      </c>
      <c r="E1073" s="80">
        <v>4</v>
      </c>
      <c r="F1073" s="80">
        <v>21</v>
      </c>
      <c r="G1073" s="80">
        <v>29</v>
      </c>
      <c r="H1073" s="80">
        <v>24</v>
      </c>
      <c r="I1073" s="81" t="s">
        <v>432</v>
      </c>
      <c r="J1073" s="81" t="s">
        <v>437</v>
      </c>
      <c r="K1073" s="80">
        <v>6</v>
      </c>
      <c r="L1073" s="81" t="s">
        <v>441</v>
      </c>
      <c r="M1073" s="81" t="s">
        <v>446</v>
      </c>
    </row>
    <row r="1074" spans="1:13" hidden="1" x14ac:dyDescent="0.2">
      <c r="A1074" s="80">
        <v>2014</v>
      </c>
      <c r="B1074" s="81" t="s">
        <v>1126</v>
      </c>
      <c r="C1074" s="81" t="s">
        <v>1131</v>
      </c>
      <c r="D1074" s="82">
        <v>3.6</v>
      </c>
      <c r="E1074" s="80">
        <v>6</v>
      </c>
      <c r="F1074" s="80">
        <v>18</v>
      </c>
      <c r="G1074" s="80">
        <v>25</v>
      </c>
      <c r="H1074" s="80">
        <v>20</v>
      </c>
      <c r="I1074" s="81" t="s">
        <v>432</v>
      </c>
      <c r="J1074" s="81" t="s">
        <v>436</v>
      </c>
      <c r="K1074" s="80">
        <v>5</v>
      </c>
      <c r="L1074" s="81" t="s">
        <v>441</v>
      </c>
      <c r="M1074" s="81" t="s">
        <v>446</v>
      </c>
    </row>
    <row r="1075" spans="1:13" hidden="1" x14ac:dyDescent="0.2">
      <c r="A1075" s="80">
        <v>2014</v>
      </c>
      <c r="B1075" s="81" t="s">
        <v>1126</v>
      </c>
      <c r="C1075" s="81" t="s">
        <v>1132</v>
      </c>
      <c r="D1075" s="82">
        <v>2.5</v>
      </c>
      <c r="E1075" s="80">
        <v>4</v>
      </c>
      <c r="F1075" s="80">
        <v>24</v>
      </c>
      <c r="G1075" s="80">
        <v>30</v>
      </c>
      <c r="H1075" s="80">
        <v>26</v>
      </c>
      <c r="I1075" s="81" t="s">
        <v>432</v>
      </c>
      <c r="J1075" s="81" t="s">
        <v>649</v>
      </c>
      <c r="K1075" s="80">
        <v>1</v>
      </c>
      <c r="L1075" s="81" t="s">
        <v>441</v>
      </c>
      <c r="M1075" s="81" t="s">
        <v>442</v>
      </c>
    </row>
    <row r="1076" spans="1:13" hidden="1" x14ac:dyDescent="0.2">
      <c r="A1076" s="80">
        <v>2014</v>
      </c>
      <c r="B1076" s="81" t="s">
        <v>1126</v>
      </c>
      <c r="C1076" s="81" t="s">
        <v>1132</v>
      </c>
      <c r="D1076" s="82">
        <v>2.5</v>
      </c>
      <c r="E1076" s="80">
        <v>4</v>
      </c>
      <c r="F1076" s="80">
        <v>22</v>
      </c>
      <c r="G1076" s="80">
        <v>29</v>
      </c>
      <c r="H1076" s="80">
        <v>24</v>
      </c>
      <c r="I1076" s="81" t="s">
        <v>432</v>
      </c>
      <c r="J1076" s="81" t="s">
        <v>437</v>
      </c>
      <c r="K1076" s="80">
        <v>6</v>
      </c>
      <c r="L1076" s="81" t="s">
        <v>441</v>
      </c>
      <c r="M1076" s="81" t="s">
        <v>442</v>
      </c>
    </row>
    <row r="1077" spans="1:13" hidden="1" x14ac:dyDescent="0.2">
      <c r="A1077" s="80">
        <v>2014</v>
      </c>
      <c r="B1077" s="81" t="s">
        <v>1126</v>
      </c>
      <c r="C1077" s="81" t="s">
        <v>1132</v>
      </c>
      <c r="D1077" s="82">
        <v>3.6</v>
      </c>
      <c r="E1077" s="80">
        <v>6</v>
      </c>
      <c r="F1077" s="80">
        <v>17</v>
      </c>
      <c r="G1077" s="80">
        <v>25</v>
      </c>
      <c r="H1077" s="80">
        <v>20</v>
      </c>
      <c r="I1077" s="81" t="s">
        <v>432</v>
      </c>
      <c r="J1077" s="81" t="s">
        <v>436</v>
      </c>
      <c r="K1077" s="80">
        <v>5</v>
      </c>
      <c r="L1077" s="81" t="s">
        <v>441</v>
      </c>
      <c r="M1077" s="81" t="s">
        <v>442</v>
      </c>
    </row>
    <row r="1078" spans="1:13" hidden="1" x14ac:dyDescent="0.2">
      <c r="A1078" s="80">
        <v>2014</v>
      </c>
      <c r="B1078" s="81" t="s">
        <v>1126</v>
      </c>
      <c r="C1078" s="81" t="s">
        <v>1133</v>
      </c>
      <c r="D1078" s="82">
        <v>3.6</v>
      </c>
      <c r="E1078" s="80">
        <v>6</v>
      </c>
      <c r="F1078" s="80">
        <v>16</v>
      </c>
      <c r="G1078" s="80">
        <v>21</v>
      </c>
      <c r="H1078" s="80">
        <v>18</v>
      </c>
      <c r="I1078" s="81" t="s">
        <v>432</v>
      </c>
      <c r="J1078" s="81" t="s">
        <v>436</v>
      </c>
      <c r="K1078" s="80">
        <v>5</v>
      </c>
      <c r="L1078" s="81" t="s">
        <v>441</v>
      </c>
      <c r="M1078" s="81" t="s">
        <v>442</v>
      </c>
    </row>
    <row r="1079" spans="1:13" hidden="1" x14ac:dyDescent="0.2">
      <c r="A1079" s="80">
        <v>2014</v>
      </c>
      <c r="B1079" s="81" t="s">
        <v>1126</v>
      </c>
      <c r="C1079" s="81" t="s">
        <v>1134</v>
      </c>
      <c r="D1079" s="82">
        <v>2</v>
      </c>
      <c r="E1079" s="80">
        <v>4</v>
      </c>
      <c r="F1079" s="80">
        <v>25</v>
      </c>
      <c r="G1079" s="80">
        <v>33</v>
      </c>
      <c r="H1079" s="80">
        <v>28</v>
      </c>
      <c r="I1079" s="81" t="s">
        <v>432</v>
      </c>
      <c r="J1079" s="81" t="s">
        <v>649</v>
      </c>
      <c r="K1079" s="80">
        <v>1</v>
      </c>
      <c r="L1079" s="81" t="s">
        <v>441</v>
      </c>
      <c r="M1079" s="81" t="s">
        <v>442</v>
      </c>
    </row>
    <row r="1080" spans="1:13" hidden="1" x14ac:dyDescent="0.2">
      <c r="A1080" s="80">
        <v>2014</v>
      </c>
      <c r="B1080" s="81" t="s">
        <v>1126</v>
      </c>
      <c r="C1080" s="81" t="s">
        <v>1134</v>
      </c>
      <c r="D1080" s="82">
        <v>2</v>
      </c>
      <c r="E1080" s="80">
        <v>4</v>
      </c>
      <c r="F1080" s="80">
        <v>23</v>
      </c>
      <c r="G1080" s="80">
        <v>30</v>
      </c>
      <c r="H1080" s="80">
        <v>26</v>
      </c>
      <c r="I1080" s="81" t="s">
        <v>432</v>
      </c>
      <c r="J1080" s="81" t="s">
        <v>437</v>
      </c>
      <c r="K1080" s="80">
        <v>5</v>
      </c>
      <c r="L1080" s="81" t="s">
        <v>441</v>
      </c>
      <c r="M1080" s="81" t="s">
        <v>442</v>
      </c>
    </row>
    <row r="1081" spans="1:13" hidden="1" x14ac:dyDescent="0.2">
      <c r="A1081" s="80">
        <v>2014</v>
      </c>
      <c r="B1081" s="81" t="s">
        <v>1126</v>
      </c>
      <c r="C1081" s="81" t="s">
        <v>1135</v>
      </c>
      <c r="D1081" s="82">
        <v>2</v>
      </c>
      <c r="E1081" s="80">
        <v>4</v>
      </c>
      <c r="F1081" s="80">
        <v>29</v>
      </c>
      <c r="G1081" s="80">
        <v>33</v>
      </c>
      <c r="H1081" s="80">
        <v>31</v>
      </c>
      <c r="I1081" s="81" t="s">
        <v>432</v>
      </c>
      <c r="J1081" s="81" t="s">
        <v>649</v>
      </c>
      <c r="K1081" s="80">
        <v>1</v>
      </c>
      <c r="L1081" s="81" t="s">
        <v>441</v>
      </c>
      <c r="M1081" s="81" t="s">
        <v>442</v>
      </c>
    </row>
    <row r="1082" spans="1:13" hidden="1" x14ac:dyDescent="0.2">
      <c r="A1082" s="80">
        <v>2014</v>
      </c>
      <c r="B1082" s="81" t="s">
        <v>1136</v>
      </c>
      <c r="C1082" s="81" t="s">
        <v>1137</v>
      </c>
      <c r="D1082" s="82">
        <v>4</v>
      </c>
      <c r="E1082" s="80">
        <v>6</v>
      </c>
      <c r="F1082" s="80">
        <v>17</v>
      </c>
      <c r="G1082" s="80">
        <v>22</v>
      </c>
      <c r="H1082" s="80">
        <v>19</v>
      </c>
      <c r="I1082" s="81" t="s">
        <v>432</v>
      </c>
      <c r="J1082" s="81" t="s">
        <v>436</v>
      </c>
      <c r="K1082" s="80">
        <v>5</v>
      </c>
      <c r="L1082" s="81" t="s">
        <v>454</v>
      </c>
      <c r="M1082" s="81" t="s">
        <v>582</v>
      </c>
    </row>
    <row r="1083" spans="1:13" hidden="1" x14ac:dyDescent="0.2">
      <c r="A1083" s="80">
        <v>2014</v>
      </c>
      <c r="B1083" s="81" t="s">
        <v>1136</v>
      </c>
      <c r="C1083" s="81" t="s">
        <v>1138</v>
      </c>
      <c r="D1083" s="82">
        <v>4</v>
      </c>
      <c r="E1083" s="80">
        <v>6</v>
      </c>
      <c r="F1083" s="80">
        <v>17</v>
      </c>
      <c r="G1083" s="80">
        <v>21</v>
      </c>
      <c r="H1083" s="80">
        <v>18</v>
      </c>
      <c r="I1083" s="81" t="s">
        <v>432</v>
      </c>
      <c r="J1083" s="81" t="s">
        <v>436</v>
      </c>
      <c r="K1083" s="80">
        <v>5</v>
      </c>
      <c r="L1083" s="81" t="s">
        <v>681</v>
      </c>
      <c r="M1083" s="81" t="s">
        <v>481</v>
      </c>
    </row>
    <row r="1084" spans="1:13" hidden="1" x14ac:dyDescent="0.2">
      <c r="A1084" s="80">
        <v>2014</v>
      </c>
      <c r="B1084" s="81" t="s">
        <v>1136</v>
      </c>
      <c r="C1084" s="81" t="s">
        <v>1138</v>
      </c>
      <c r="D1084" s="82">
        <v>4</v>
      </c>
      <c r="E1084" s="80">
        <v>6</v>
      </c>
      <c r="F1084" s="80">
        <v>17</v>
      </c>
      <c r="G1084" s="80">
        <v>21</v>
      </c>
      <c r="H1084" s="80">
        <v>18</v>
      </c>
      <c r="I1084" s="81" t="s">
        <v>432</v>
      </c>
      <c r="J1084" s="81" t="s">
        <v>436</v>
      </c>
      <c r="K1084" s="80">
        <v>5</v>
      </c>
      <c r="L1084" s="81" t="s">
        <v>441</v>
      </c>
      <c r="M1084" s="81" t="s">
        <v>481</v>
      </c>
    </row>
    <row r="1085" spans="1:13" hidden="1" x14ac:dyDescent="0.2">
      <c r="A1085" s="80">
        <v>2014</v>
      </c>
      <c r="B1085" s="81" t="s">
        <v>1136</v>
      </c>
      <c r="C1085" s="81" t="s">
        <v>1139</v>
      </c>
      <c r="D1085" s="82">
        <v>3.5</v>
      </c>
      <c r="E1085" s="80">
        <v>6</v>
      </c>
      <c r="F1085" s="80">
        <v>21</v>
      </c>
      <c r="G1085" s="80">
        <v>31</v>
      </c>
      <c r="H1085" s="80">
        <v>25</v>
      </c>
      <c r="I1085" s="81" t="s">
        <v>432</v>
      </c>
      <c r="J1085" s="81" t="s">
        <v>436</v>
      </c>
      <c r="K1085" s="80">
        <v>6</v>
      </c>
      <c r="L1085" s="81" t="s">
        <v>434</v>
      </c>
      <c r="M1085" s="81" t="s">
        <v>446</v>
      </c>
    </row>
    <row r="1086" spans="1:13" hidden="1" x14ac:dyDescent="0.2">
      <c r="A1086" s="80">
        <v>2014</v>
      </c>
      <c r="B1086" s="81" t="s">
        <v>1136</v>
      </c>
      <c r="C1086" s="81" t="s">
        <v>1139</v>
      </c>
      <c r="D1086" s="82">
        <v>3.5</v>
      </c>
      <c r="E1086" s="80">
        <v>6</v>
      </c>
      <c r="F1086" s="80">
        <v>21</v>
      </c>
      <c r="G1086" s="80">
        <v>31</v>
      </c>
      <c r="H1086" s="80">
        <v>24</v>
      </c>
      <c r="I1086" s="81" t="s">
        <v>432</v>
      </c>
      <c r="J1086" s="81" t="s">
        <v>436</v>
      </c>
      <c r="K1086" s="80">
        <v>6</v>
      </c>
      <c r="L1086" s="81" t="s">
        <v>434</v>
      </c>
      <c r="M1086" s="81" t="s">
        <v>446</v>
      </c>
    </row>
    <row r="1087" spans="1:13" hidden="1" x14ac:dyDescent="0.2">
      <c r="A1087" s="80">
        <v>2014</v>
      </c>
      <c r="B1087" s="81" t="s">
        <v>1136</v>
      </c>
      <c r="C1087" s="81" t="s">
        <v>1140</v>
      </c>
      <c r="D1087" s="82">
        <v>2.5</v>
      </c>
      <c r="E1087" s="80">
        <v>4</v>
      </c>
      <c r="F1087" s="80">
        <v>40</v>
      </c>
      <c r="G1087" s="80">
        <v>39</v>
      </c>
      <c r="H1087" s="80">
        <v>40</v>
      </c>
      <c r="I1087" s="81" t="s">
        <v>432</v>
      </c>
      <c r="J1087" s="81" t="s">
        <v>433</v>
      </c>
      <c r="K1087" s="80">
        <v>6</v>
      </c>
      <c r="L1087" s="81" t="s">
        <v>434</v>
      </c>
      <c r="M1087" s="81" t="s">
        <v>446</v>
      </c>
    </row>
    <row r="1088" spans="1:13" hidden="1" x14ac:dyDescent="0.2">
      <c r="A1088" s="80">
        <v>2014</v>
      </c>
      <c r="B1088" s="81" t="s">
        <v>1136</v>
      </c>
      <c r="C1088" s="81" t="s">
        <v>1141</v>
      </c>
      <c r="D1088" s="82">
        <v>2.5</v>
      </c>
      <c r="E1088" s="80">
        <v>4</v>
      </c>
      <c r="F1088" s="80">
        <v>25</v>
      </c>
      <c r="G1088" s="80">
        <v>35</v>
      </c>
      <c r="H1088" s="80">
        <v>28</v>
      </c>
      <c r="I1088" s="81" t="s">
        <v>432</v>
      </c>
      <c r="J1088" s="81" t="s">
        <v>436</v>
      </c>
      <c r="K1088" s="80">
        <v>6</v>
      </c>
      <c r="L1088" s="81" t="s">
        <v>434</v>
      </c>
      <c r="M1088" s="81" t="s">
        <v>446</v>
      </c>
    </row>
    <row r="1089" spans="1:13" hidden="1" x14ac:dyDescent="0.2">
      <c r="A1089" s="80">
        <v>2014</v>
      </c>
      <c r="B1089" s="81" t="s">
        <v>1136</v>
      </c>
      <c r="C1089" s="81" t="s">
        <v>1141</v>
      </c>
      <c r="D1089" s="82">
        <v>3.5</v>
      </c>
      <c r="E1089" s="80">
        <v>6</v>
      </c>
      <c r="F1089" s="80">
        <v>21</v>
      </c>
      <c r="G1089" s="80">
        <v>31</v>
      </c>
      <c r="H1089" s="80">
        <v>25</v>
      </c>
      <c r="I1089" s="81" t="s">
        <v>432</v>
      </c>
      <c r="J1089" s="81" t="s">
        <v>436</v>
      </c>
      <c r="K1089" s="80">
        <v>6</v>
      </c>
      <c r="L1089" s="81" t="s">
        <v>434</v>
      </c>
      <c r="M1089" s="81" t="s">
        <v>446</v>
      </c>
    </row>
    <row r="1090" spans="1:13" hidden="1" x14ac:dyDescent="0.2">
      <c r="A1090" s="80">
        <v>2014</v>
      </c>
      <c r="B1090" s="81" t="s">
        <v>1136</v>
      </c>
      <c r="C1090" s="81" t="s">
        <v>1142</v>
      </c>
      <c r="D1090" s="82">
        <v>2.5</v>
      </c>
      <c r="E1090" s="80">
        <v>4</v>
      </c>
      <c r="F1090" s="80">
        <v>43</v>
      </c>
      <c r="G1090" s="80">
        <v>39</v>
      </c>
      <c r="H1090" s="80">
        <v>41</v>
      </c>
      <c r="I1090" s="81" t="s">
        <v>432</v>
      </c>
      <c r="J1090" s="81" t="s">
        <v>649</v>
      </c>
      <c r="K1090" s="80">
        <v>1</v>
      </c>
      <c r="L1090" s="81" t="s">
        <v>434</v>
      </c>
      <c r="M1090" s="81" t="s">
        <v>446</v>
      </c>
    </row>
    <row r="1091" spans="1:13" hidden="1" x14ac:dyDescent="0.2">
      <c r="A1091" s="80">
        <v>2014</v>
      </c>
      <c r="B1091" s="81" t="s">
        <v>1136</v>
      </c>
      <c r="C1091" s="81" t="s">
        <v>1143</v>
      </c>
      <c r="D1091" s="82">
        <v>2.5</v>
      </c>
      <c r="E1091" s="80">
        <v>4</v>
      </c>
      <c r="F1091" s="80">
        <v>40</v>
      </c>
      <c r="G1091" s="80">
        <v>38</v>
      </c>
      <c r="H1091" s="80">
        <v>40</v>
      </c>
      <c r="I1091" s="81" t="s">
        <v>432</v>
      </c>
      <c r="J1091" s="81" t="s">
        <v>649</v>
      </c>
      <c r="K1091" s="80">
        <v>1</v>
      </c>
      <c r="L1091" s="81" t="s">
        <v>434</v>
      </c>
      <c r="M1091" s="81" t="s">
        <v>446</v>
      </c>
    </row>
    <row r="1092" spans="1:13" hidden="1" x14ac:dyDescent="0.2">
      <c r="A1092" s="80">
        <v>2014</v>
      </c>
      <c r="B1092" s="81" t="s">
        <v>1136</v>
      </c>
      <c r="C1092" s="81" t="s">
        <v>1144</v>
      </c>
      <c r="D1092" s="82">
        <v>1.8</v>
      </c>
      <c r="E1092" s="80">
        <v>4</v>
      </c>
      <c r="F1092" s="80">
        <v>27</v>
      </c>
      <c r="G1092" s="80">
        <v>36</v>
      </c>
      <c r="H1092" s="80">
        <v>31</v>
      </c>
      <c r="I1092" s="81" t="s">
        <v>432</v>
      </c>
      <c r="J1092" s="81" t="s">
        <v>580</v>
      </c>
      <c r="K1092" s="80">
        <v>4</v>
      </c>
      <c r="L1092" s="81" t="s">
        <v>434</v>
      </c>
      <c r="M1092" s="81" t="s">
        <v>446</v>
      </c>
    </row>
    <row r="1093" spans="1:13" hidden="1" x14ac:dyDescent="0.2">
      <c r="A1093" s="80">
        <v>2014</v>
      </c>
      <c r="B1093" s="81" t="s">
        <v>1136</v>
      </c>
      <c r="C1093" s="81" t="s">
        <v>1144</v>
      </c>
      <c r="D1093" s="82">
        <v>1.8</v>
      </c>
      <c r="E1093" s="80">
        <v>4</v>
      </c>
      <c r="F1093" s="80">
        <v>29</v>
      </c>
      <c r="G1093" s="80">
        <v>38</v>
      </c>
      <c r="H1093" s="80">
        <v>32</v>
      </c>
      <c r="I1093" s="81" t="s">
        <v>432</v>
      </c>
      <c r="J1093" s="81" t="s">
        <v>649</v>
      </c>
      <c r="K1093" s="80">
        <v>1</v>
      </c>
      <c r="L1093" s="81" t="s">
        <v>434</v>
      </c>
      <c r="M1093" s="81" t="s">
        <v>446</v>
      </c>
    </row>
    <row r="1094" spans="1:13" hidden="1" x14ac:dyDescent="0.2">
      <c r="A1094" s="80">
        <v>2014</v>
      </c>
      <c r="B1094" s="81" t="s">
        <v>1136</v>
      </c>
      <c r="C1094" s="81" t="s">
        <v>1144</v>
      </c>
      <c r="D1094" s="82">
        <v>1.8</v>
      </c>
      <c r="E1094" s="80">
        <v>4</v>
      </c>
      <c r="F1094" s="80">
        <v>29</v>
      </c>
      <c r="G1094" s="80">
        <v>37</v>
      </c>
      <c r="H1094" s="80">
        <v>32</v>
      </c>
      <c r="I1094" s="81" t="s">
        <v>432</v>
      </c>
      <c r="J1094" s="81" t="s">
        <v>433</v>
      </c>
      <c r="K1094" s="80">
        <v>7</v>
      </c>
      <c r="L1094" s="81" t="s">
        <v>434</v>
      </c>
      <c r="M1094" s="81" t="s">
        <v>446</v>
      </c>
    </row>
    <row r="1095" spans="1:13" hidden="1" x14ac:dyDescent="0.2">
      <c r="A1095" s="80">
        <v>2014</v>
      </c>
      <c r="B1095" s="81" t="s">
        <v>1136</v>
      </c>
      <c r="C1095" s="81" t="s">
        <v>1144</v>
      </c>
      <c r="D1095" s="82">
        <v>1.8</v>
      </c>
      <c r="E1095" s="80">
        <v>4</v>
      </c>
      <c r="F1095" s="80">
        <v>28</v>
      </c>
      <c r="G1095" s="80">
        <v>37</v>
      </c>
      <c r="H1095" s="80">
        <v>31</v>
      </c>
      <c r="I1095" s="81" t="s">
        <v>432</v>
      </c>
      <c r="J1095" s="81" t="s">
        <v>437</v>
      </c>
      <c r="K1095" s="80">
        <v>6</v>
      </c>
      <c r="L1095" s="81" t="s">
        <v>434</v>
      </c>
      <c r="M1095" s="81" t="s">
        <v>446</v>
      </c>
    </row>
    <row r="1096" spans="1:13" hidden="1" x14ac:dyDescent="0.2">
      <c r="A1096" s="80">
        <v>2014</v>
      </c>
      <c r="B1096" s="81" t="s">
        <v>1136</v>
      </c>
      <c r="C1096" s="81" t="s">
        <v>1145</v>
      </c>
      <c r="D1096" s="82">
        <v>1.8</v>
      </c>
      <c r="E1096" s="80">
        <v>4</v>
      </c>
      <c r="F1096" s="80">
        <v>30</v>
      </c>
      <c r="G1096" s="80">
        <v>42</v>
      </c>
      <c r="H1096" s="80">
        <v>35</v>
      </c>
      <c r="I1096" s="81" t="s">
        <v>432</v>
      </c>
      <c r="J1096" s="81" t="s">
        <v>649</v>
      </c>
      <c r="K1096" s="80">
        <v>1</v>
      </c>
      <c r="L1096" s="81" t="s">
        <v>434</v>
      </c>
      <c r="M1096" s="81" t="s">
        <v>446</v>
      </c>
    </row>
    <row r="1097" spans="1:13" hidden="1" x14ac:dyDescent="0.2">
      <c r="A1097" s="80">
        <v>2014</v>
      </c>
      <c r="B1097" s="81" t="s">
        <v>1136</v>
      </c>
      <c r="C1097" s="81" t="s">
        <v>1145</v>
      </c>
      <c r="D1097" s="82">
        <v>1.8</v>
      </c>
      <c r="E1097" s="80">
        <v>4</v>
      </c>
      <c r="F1097" s="80">
        <v>30</v>
      </c>
      <c r="G1097" s="80">
        <v>40</v>
      </c>
      <c r="H1097" s="80">
        <v>34</v>
      </c>
      <c r="I1097" s="81" t="s">
        <v>432</v>
      </c>
      <c r="J1097" s="81" t="s">
        <v>649</v>
      </c>
      <c r="K1097" s="80">
        <v>1</v>
      </c>
      <c r="L1097" s="81" t="s">
        <v>434</v>
      </c>
      <c r="M1097" s="81" t="s">
        <v>446</v>
      </c>
    </row>
    <row r="1098" spans="1:13" hidden="1" x14ac:dyDescent="0.2">
      <c r="A1098" s="80">
        <v>2014</v>
      </c>
      <c r="B1098" s="81" t="s">
        <v>1136</v>
      </c>
      <c r="C1098" s="81" t="s">
        <v>1146</v>
      </c>
      <c r="D1098" s="82">
        <v>4</v>
      </c>
      <c r="E1098" s="80">
        <v>6</v>
      </c>
      <c r="F1098" s="80">
        <v>16</v>
      </c>
      <c r="G1098" s="80">
        <v>20</v>
      </c>
      <c r="H1098" s="80">
        <v>18</v>
      </c>
      <c r="I1098" s="81" t="s">
        <v>432</v>
      </c>
      <c r="J1098" s="81" t="s">
        <v>580</v>
      </c>
      <c r="K1098" s="80">
        <v>5</v>
      </c>
      <c r="L1098" s="81" t="s">
        <v>454</v>
      </c>
      <c r="M1098" s="81" t="s">
        <v>439</v>
      </c>
    </row>
    <row r="1099" spans="1:13" hidden="1" x14ac:dyDescent="0.2">
      <c r="A1099" s="80">
        <v>2014</v>
      </c>
      <c r="B1099" s="81" t="s">
        <v>1136</v>
      </c>
      <c r="C1099" s="81" t="s">
        <v>1147</v>
      </c>
      <c r="D1099" s="82">
        <v>4</v>
      </c>
      <c r="E1099" s="80">
        <v>6</v>
      </c>
      <c r="F1099" s="80">
        <v>17</v>
      </c>
      <c r="G1099" s="80">
        <v>20</v>
      </c>
      <c r="H1099" s="80">
        <v>18</v>
      </c>
      <c r="I1099" s="81" t="s">
        <v>432</v>
      </c>
      <c r="J1099" s="81" t="s">
        <v>580</v>
      </c>
      <c r="K1099" s="80">
        <v>5</v>
      </c>
      <c r="L1099" s="81" t="s">
        <v>681</v>
      </c>
      <c r="M1099" s="81" t="s">
        <v>442</v>
      </c>
    </row>
    <row r="1100" spans="1:13" hidden="1" x14ac:dyDescent="0.2">
      <c r="A1100" s="80">
        <v>2014</v>
      </c>
      <c r="B1100" s="81" t="s">
        <v>1136</v>
      </c>
      <c r="C1100" s="81" t="s">
        <v>1147</v>
      </c>
      <c r="D1100" s="82">
        <v>4</v>
      </c>
      <c r="E1100" s="80">
        <v>6</v>
      </c>
      <c r="F1100" s="80">
        <v>15</v>
      </c>
      <c r="G1100" s="80">
        <v>18</v>
      </c>
      <c r="H1100" s="80">
        <v>16</v>
      </c>
      <c r="I1100" s="81" t="s">
        <v>432</v>
      </c>
      <c r="J1100" s="81" t="s">
        <v>437</v>
      </c>
      <c r="K1100" s="80">
        <v>6</v>
      </c>
      <c r="L1100" s="81" t="s">
        <v>441</v>
      </c>
      <c r="M1100" s="81" t="s">
        <v>442</v>
      </c>
    </row>
    <row r="1101" spans="1:13" hidden="1" x14ac:dyDescent="0.2">
      <c r="A1101" s="80">
        <v>2014</v>
      </c>
      <c r="B1101" s="81" t="s">
        <v>1136</v>
      </c>
      <c r="C1101" s="81" t="s">
        <v>1148</v>
      </c>
      <c r="D1101" s="82">
        <v>2.7</v>
      </c>
      <c r="E1101" s="80">
        <v>4</v>
      </c>
      <c r="F1101" s="80">
        <v>20</v>
      </c>
      <c r="G1101" s="80">
        <v>25</v>
      </c>
      <c r="H1101" s="80">
        <v>22</v>
      </c>
      <c r="I1101" s="81" t="s">
        <v>432</v>
      </c>
      <c r="J1101" s="81" t="s">
        <v>436</v>
      </c>
      <c r="K1101" s="80">
        <v>6</v>
      </c>
      <c r="L1101" s="81" t="s">
        <v>434</v>
      </c>
      <c r="M1101" s="81" t="s">
        <v>439</v>
      </c>
    </row>
    <row r="1102" spans="1:13" hidden="1" x14ac:dyDescent="0.2">
      <c r="A1102" s="80">
        <v>2014</v>
      </c>
      <c r="B1102" s="81" t="s">
        <v>1136</v>
      </c>
      <c r="C1102" s="81" t="s">
        <v>1148</v>
      </c>
      <c r="D1102" s="82">
        <v>3.5</v>
      </c>
      <c r="E1102" s="80">
        <v>6</v>
      </c>
      <c r="F1102" s="80">
        <v>19</v>
      </c>
      <c r="G1102" s="80">
        <v>25</v>
      </c>
      <c r="H1102" s="80">
        <v>21</v>
      </c>
      <c r="I1102" s="81" t="s">
        <v>432</v>
      </c>
      <c r="J1102" s="81" t="s">
        <v>436</v>
      </c>
      <c r="K1102" s="80">
        <v>6</v>
      </c>
      <c r="L1102" s="81" t="s">
        <v>434</v>
      </c>
      <c r="M1102" s="81" t="s">
        <v>439</v>
      </c>
    </row>
    <row r="1103" spans="1:13" hidden="1" x14ac:dyDescent="0.2">
      <c r="A1103" s="80">
        <v>2014</v>
      </c>
      <c r="B1103" s="81" t="s">
        <v>1136</v>
      </c>
      <c r="C1103" s="81" t="s">
        <v>1149</v>
      </c>
      <c r="D1103" s="82">
        <v>3.5</v>
      </c>
      <c r="E1103" s="80">
        <v>6</v>
      </c>
      <c r="F1103" s="80">
        <v>18</v>
      </c>
      <c r="G1103" s="80">
        <v>24</v>
      </c>
      <c r="H1103" s="80">
        <v>20</v>
      </c>
      <c r="I1103" s="81" t="s">
        <v>432</v>
      </c>
      <c r="J1103" s="81" t="s">
        <v>436</v>
      </c>
      <c r="K1103" s="80">
        <v>6</v>
      </c>
      <c r="L1103" s="81" t="s">
        <v>441</v>
      </c>
      <c r="M1103" s="81" t="s">
        <v>481</v>
      </c>
    </row>
    <row r="1104" spans="1:13" hidden="1" x14ac:dyDescent="0.2">
      <c r="A1104" s="80">
        <v>2014</v>
      </c>
      <c r="B1104" s="81" t="s">
        <v>1136</v>
      </c>
      <c r="C1104" s="81" t="s">
        <v>1150</v>
      </c>
      <c r="D1104" s="82">
        <v>5.7</v>
      </c>
      <c r="E1104" s="80">
        <v>8</v>
      </c>
      <c r="F1104" s="80">
        <v>13</v>
      </c>
      <c r="G1104" s="80">
        <v>18</v>
      </c>
      <c r="H1104" s="80">
        <v>15</v>
      </c>
      <c r="I1104" s="81" t="s">
        <v>432</v>
      </c>
      <c r="J1104" s="81" t="s">
        <v>436</v>
      </c>
      <c r="K1104" s="80">
        <v>6</v>
      </c>
      <c r="L1104" s="81" t="s">
        <v>639</v>
      </c>
      <c r="M1104" s="81" t="s">
        <v>481</v>
      </c>
    </row>
    <row r="1105" spans="1:13" hidden="1" x14ac:dyDescent="0.2">
      <c r="A1105" s="80">
        <v>2014</v>
      </c>
      <c r="B1105" s="81" t="s">
        <v>1136</v>
      </c>
      <c r="C1105" s="81" t="s">
        <v>1151</v>
      </c>
      <c r="D1105" s="82">
        <v>1.8</v>
      </c>
      <c r="E1105" s="80">
        <v>4</v>
      </c>
      <c r="F1105" s="80">
        <v>51</v>
      </c>
      <c r="G1105" s="80">
        <v>48</v>
      </c>
      <c r="H1105" s="80">
        <v>50</v>
      </c>
      <c r="I1105" s="81" t="s">
        <v>432</v>
      </c>
      <c r="J1105" s="81" t="s">
        <v>649</v>
      </c>
      <c r="K1105" s="80">
        <v>1</v>
      </c>
      <c r="L1105" s="81" t="s">
        <v>434</v>
      </c>
      <c r="M1105" s="81" t="s">
        <v>446</v>
      </c>
    </row>
    <row r="1106" spans="1:13" hidden="1" x14ac:dyDescent="0.2">
      <c r="A1106" s="80">
        <v>2014</v>
      </c>
      <c r="B1106" s="81" t="s">
        <v>1136</v>
      </c>
      <c r="C1106" s="81" t="s">
        <v>1152</v>
      </c>
      <c r="D1106" s="82">
        <v>1.5</v>
      </c>
      <c r="E1106" s="80">
        <v>4</v>
      </c>
      <c r="F1106" s="80">
        <v>53</v>
      </c>
      <c r="G1106" s="80">
        <v>46</v>
      </c>
      <c r="H1106" s="80">
        <v>50</v>
      </c>
      <c r="I1106" s="81" t="s">
        <v>432</v>
      </c>
      <c r="J1106" s="81" t="s">
        <v>649</v>
      </c>
      <c r="K1106" s="80">
        <v>1</v>
      </c>
      <c r="L1106" s="81" t="s">
        <v>434</v>
      </c>
      <c r="M1106" s="81" t="s">
        <v>435</v>
      </c>
    </row>
    <row r="1107" spans="1:13" hidden="1" x14ac:dyDescent="0.2">
      <c r="A1107" s="80">
        <v>2014</v>
      </c>
      <c r="B1107" s="81" t="s">
        <v>1136</v>
      </c>
      <c r="C1107" s="81" t="s">
        <v>1153</v>
      </c>
      <c r="D1107" s="82">
        <v>1.8</v>
      </c>
      <c r="E1107" s="80">
        <v>4</v>
      </c>
      <c r="F1107" s="80">
        <v>44</v>
      </c>
      <c r="G1107" s="80">
        <v>40</v>
      </c>
      <c r="H1107" s="80">
        <v>42</v>
      </c>
      <c r="I1107" s="81" t="s">
        <v>432</v>
      </c>
      <c r="J1107" s="81" t="s">
        <v>649</v>
      </c>
      <c r="K1107" s="80">
        <v>1</v>
      </c>
      <c r="L1107" s="81" t="s">
        <v>434</v>
      </c>
      <c r="M1107" s="81" t="s">
        <v>959</v>
      </c>
    </row>
    <row r="1108" spans="1:13" hidden="1" x14ac:dyDescent="0.2">
      <c r="A1108" s="80">
        <v>2014</v>
      </c>
      <c r="B1108" s="81" t="s">
        <v>1136</v>
      </c>
      <c r="C1108" s="81" t="s">
        <v>1154</v>
      </c>
      <c r="D1108" s="82">
        <v>2.5</v>
      </c>
      <c r="E1108" s="80">
        <v>4</v>
      </c>
      <c r="F1108" s="80">
        <v>24</v>
      </c>
      <c r="G1108" s="80">
        <v>31</v>
      </c>
      <c r="H1108" s="80">
        <v>26</v>
      </c>
      <c r="I1108" s="81" t="s">
        <v>432</v>
      </c>
      <c r="J1108" s="81" t="s">
        <v>436</v>
      </c>
      <c r="K1108" s="80">
        <v>6</v>
      </c>
      <c r="L1108" s="81" t="s">
        <v>434</v>
      </c>
      <c r="M1108" s="81" t="s">
        <v>439</v>
      </c>
    </row>
    <row r="1109" spans="1:13" hidden="1" x14ac:dyDescent="0.2">
      <c r="A1109" s="80">
        <v>2014</v>
      </c>
      <c r="B1109" s="81" t="s">
        <v>1136</v>
      </c>
      <c r="C1109" s="81" t="s">
        <v>1155</v>
      </c>
      <c r="D1109" s="82">
        <v>2.5</v>
      </c>
      <c r="E1109" s="80">
        <v>4</v>
      </c>
      <c r="F1109" s="80">
        <v>22</v>
      </c>
      <c r="G1109" s="80">
        <v>29</v>
      </c>
      <c r="H1109" s="80">
        <v>25</v>
      </c>
      <c r="I1109" s="81" t="s">
        <v>432</v>
      </c>
      <c r="J1109" s="81" t="s">
        <v>436</v>
      </c>
      <c r="K1109" s="80">
        <v>6</v>
      </c>
      <c r="L1109" s="81" t="s">
        <v>441</v>
      </c>
      <c r="M1109" s="81" t="s">
        <v>442</v>
      </c>
    </row>
    <row r="1110" spans="1:13" hidden="1" x14ac:dyDescent="0.2">
      <c r="A1110" s="80">
        <v>2014</v>
      </c>
      <c r="B1110" s="81" t="s">
        <v>1136</v>
      </c>
      <c r="C1110" s="81" t="s">
        <v>1156</v>
      </c>
      <c r="D1110" s="82">
        <v>2.5</v>
      </c>
      <c r="E1110" s="80">
        <v>4</v>
      </c>
      <c r="F1110" s="80">
        <v>22</v>
      </c>
      <c r="G1110" s="80">
        <v>29</v>
      </c>
      <c r="H1110" s="80">
        <v>25</v>
      </c>
      <c r="I1110" s="81" t="s">
        <v>432</v>
      </c>
      <c r="J1110" s="81" t="s">
        <v>436</v>
      </c>
      <c r="K1110" s="80">
        <v>6</v>
      </c>
      <c r="L1110" s="81" t="s">
        <v>441</v>
      </c>
      <c r="M1110" s="81" t="s">
        <v>442</v>
      </c>
    </row>
    <row r="1111" spans="1:13" hidden="1" x14ac:dyDescent="0.2">
      <c r="A1111" s="80">
        <v>2014</v>
      </c>
      <c r="B1111" s="81" t="s">
        <v>1136</v>
      </c>
      <c r="C1111" s="81" t="s">
        <v>1157</v>
      </c>
      <c r="D1111" s="82">
        <v>5.7</v>
      </c>
      <c r="E1111" s="80">
        <v>8</v>
      </c>
      <c r="F1111" s="80">
        <v>13</v>
      </c>
      <c r="G1111" s="80">
        <v>17</v>
      </c>
      <c r="H1111" s="80">
        <v>15</v>
      </c>
      <c r="I1111" s="81" t="s">
        <v>432</v>
      </c>
      <c r="J1111" s="81" t="s">
        <v>436</v>
      </c>
      <c r="K1111" s="80">
        <v>6</v>
      </c>
      <c r="L1111" s="81" t="s">
        <v>454</v>
      </c>
      <c r="M1111" s="81" t="s">
        <v>582</v>
      </c>
    </row>
    <row r="1112" spans="1:13" hidden="1" x14ac:dyDescent="0.2">
      <c r="A1112" s="80">
        <v>2014</v>
      </c>
      <c r="B1112" s="81" t="s">
        <v>1136</v>
      </c>
      <c r="C1112" s="81" t="s">
        <v>1158</v>
      </c>
      <c r="D1112" s="82">
        <v>5.7</v>
      </c>
      <c r="E1112" s="80">
        <v>8</v>
      </c>
      <c r="F1112" s="80">
        <v>13</v>
      </c>
      <c r="G1112" s="80">
        <v>17</v>
      </c>
      <c r="H1112" s="80">
        <v>14</v>
      </c>
      <c r="I1112" s="81" t="s">
        <v>432</v>
      </c>
      <c r="J1112" s="81" t="s">
        <v>436</v>
      </c>
      <c r="K1112" s="80">
        <v>6</v>
      </c>
      <c r="L1112" s="81" t="s">
        <v>681</v>
      </c>
      <c r="M1112" s="81" t="s">
        <v>481</v>
      </c>
    </row>
    <row r="1113" spans="1:13" hidden="1" x14ac:dyDescent="0.2">
      <c r="A1113" s="80">
        <v>2014</v>
      </c>
      <c r="B1113" s="81" t="s">
        <v>1136</v>
      </c>
      <c r="C1113" s="81" t="s">
        <v>1159</v>
      </c>
      <c r="D1113" s="82">
        <v>5.7</v>
      </c>
      <c r="E1113" s="80">
        <v>8</v>
      </c>
      <c r="F1113" s="80">
        <v>13</v>
      </c>
      <c r="G1113" s="80">
        <v>17</v>
      </c>
      <c r="H1113" s="80">
        <v>14</v>
      </c>
      <c r="I1113" s="81" t="s">
        <v>432</v>
      </c>
      <c r="J1113" s="81" t="s">
        <v>436</v>
      </c>
      <c r="K1113" s="80">
        <v>6</v>
      </c>
      <c r="L1113" s="81" t="s">
        <v>681</v>
      </c>
      <c r="M1113" s="81" t="s">
        <v>481</v>
      </c>
    </row>
    <row r="1114" spans="1:13" hidden="1" x14ac:dyDescent="0.2">
      <c r="A1114" s="80">
        <v>2014</v>
      </c>
      <c r="B1114" s="81" t="s">
        <v>1136</v>
      </c>
      <c r="C1114" s="81" t="s">
        <v>1160</v>
      </c>
      <c r="D1114" s="82">
        <v>3.5</v>
      </c>
      <c r="E1114" s="80">
        <v>6</v>
      </c>
      <c r="F1114" s="80">
        <v>18</v>
      </c>
      <c r="G1114" s="80">
        <v>25</v>
      </c>
      <c r="H1114" s="80">
        <v>21</v>
      </c>
      <c r="I1114" s="81" t="s">
        <v>432</v>
      </c>
      <c r="J1114" s="81" t="s">
        <v>436</v>
      </c>
      <c r="K1114" s="80">
        <v>6</v>
      </c>
      <c r="L1114" s="81" t="s">
        <v>434</v>
      </c>
      <c r="M1114" s="81" t="s">
        <v>659</v>
      </c>
    </row>
    <row r="1115" spans="1:13" hidden="1" x14ac:dyDescent="0.2">
      <c r="A1115" s="80">
        <v>2014</v>
      </c>
      <c r="B1115" s="81" t="s">
        <v>1136</v>
      </c>
      <c r="C1115" s="81" t="s">
        <v>1161</v>
      </c>
      <c r="D1115" s="82">
        <v>3.5</v>
      </c>
      <c r="E1115" s="80">
        <v>6</v>
      </c>
      <c r="F1115" s="80">
        <v>16</v>
      </c>
      <c r="G1115" s="80">
        <v>23</v>
      </c>
      <c r="H1115" s="80">
        <v>19</v>
      </c>
      <c r="I1115" s="81" t="s">
        <v>432</v>
      </c>
      <c r="J1115" s="81" t="s">
        <v>436</v>
      </c>
      <c r="K1115" s="80">
        <v>6</v>
      </c>
      <c r="L1115" s="81" t="s">
        <v>441</v>
      </c>
      <c r="M1115" s="81" t="s">
        <v>1162</v>
      </c>
    </row>
    <row r="1116" spans="1:13" hidden="1" x14ac:dyDescent="0.2">
      <c r="A1116" s="80">
        <v>2014</v>
      </c>
      <c r="B1116" s="81" t="s">
        <v>1136</v>
      </c>
      <c r="C1116" s="81" t="s">
        <v>1163</v>
      </c>
      <c r="D1116" s="82">
        <v>2.7</v>
      </c>
      <c r="E1116" s="80">
        <v>4</v>
      </c>
      <c r="F1116" s="80">
        <v>19</v>
      </c>
      <c r="G1116" s="80">
        <v>24</v>
      </c>
      <c r="H1116" s="80">
        <v>21</v>
      </c>
      <c r="I1116" s="81" t="s">
        <v>432</v>
      </c>
      <c r="J1116" s="81" t="s">
        <v>580</v>
      </c>
      <c r="K1116" s="80">
        <v>4</v>
      </c>
      <c r="L1116" s="81" t="s">
        <v>454</v>
      </c>
      <c r="M1116" s="81" t="s">
        <v>1040</v>
      </c>
    </row>
    <row r="1117" spans="1:13" hidden="1" x14ac:dyDescent="0.2">
      <c r="A1117" s="80">
        <v>2014</v>
      </c>
      <c r="B1117" s="81" t="s">
        <v>1136</v>
      </c>
      <c r="C1117" s="81" t="s">
        <v>1163</v>
      </c>
      <c r="D1117" s="82">
        <v>2.7</v>
      </c>
      <c r="E1117" s="80">
        <v>4</v>
      </c>
      <c r="F1117" s="80">
        <v>21</v>
      </c>
      <c r="G1117" s="80">
        <v>25</v>
      </c>
      <c r="H1117" s="80">
        <v>23</v>
      </c>
      <c r="I1117" s="81" t="s">
        <v>432</v>
      </c>
      <c r="J1117" s="81" t="s">
        <v>437</v>
      </c>
      <c r="K1117" s="80">
        <v>5</v>
      </c>
      <c r="L1117" s="81" t="s">
        <v>454</v>
      </c>
      <c r="M1117" s="81" t="s">
        <v>1040</v>
      </c>
    </row>
    <row r="1118" spans="1:13" hidden="1" x14ac:dyDescent="0.2">
      <c r="A1118" s="80">
        <v>2014</v>
      </c>
      <c r="B1118" s="81" t="s">
        <v>1136</v>
      </c>
      <c r="C1118" s="81" t="s">
        <v>1163</v>
      </c>
      <c r="D1118" s="82">
        <v>4</v>
      </c>
      <c r="E1118" s="80">
        <v>6</v>
      </c>
      <c r="F1118" s="80">
        <v>17</v>
      </c>
      <c r="G1118" s="80">
        <v>21</v>
      </c>
      <c r="H1118" s="80">
        <v>19</v>
      </c>
      <c r="I1118" s="81" t="s">
        <v>432</v>
      </c>
      <c r="J1118" s="81" t="s">
        <v>580</v>
      </c>
      <c r="K1118" s="80">
        <v>5</v>
      </c>
      <c r="L1118" s="81" t="s">
        <v>454</v>
      </c>
      <c r="M1118" s="81" t="s">
        <v>1040</v>
      </c>
    </row>
    <row r="1119" spans="1:13" hidden="1" x14ac:dyDescent="0.2">
      <c r="A1119" s="80">
        <v>2014</v>
      </c>
      <c r="B1119" s="81" t="s">
        <v>1136</v>
      </c>
      <c r="C1119" s="81" t="s">
        <v>1163</v>
      </c>
      <c r="D1119" s="82">
        <v>4</v>
      </c>
      <c r="E1119" s="80">
        <v>6</v>
      </c>
      <c r="F1119" s="80">
        <v>16</v>
      </c>
      <c r="G1119" s="80">
        <v>21</v>
      </c>
      <c r="H1119" s="80">
        <v>18</v>
      </c>
      <c r="I1119" s="81" t="s">
        <v>432</v>
      </c>
      <c r="J1119" s="81" t="s">
        <v>437</v>
      </c>
      <c r="K1119" s="80">
        <v>6</v>
      </c>
      <c r="L1119" s="81" t="s">
        <v>454</v>
      </c>
      <c r="M1119" s="81" t="s">
        <v>1040</v>
      </c>
    </row>
    <row r="1120" spans="1:13" hidden="1" x14ac:dyDescent="0.2">
      <c r="A1120" s="80">
        <v>2014</v>
      </c>
      <c r="B1120" s="81" t="s">
        <v>1136</v>
      </c>
      <c r="C1120" s="81" t="s">
        <v>1164</v>
      </c>
      <c r="D1120" s="82">
        <v>2.7</v>
      </c>
      <c r="E1120" s="80">
        <v>4</v>
      </c>
      <c r="F1120" s="80">
        <v>18</v>
      </c>
      <c r="G1120" s="80">
        <v>21</v>
      </c>
      <c r="H1120" s="80">
        <v>19</v>
      </c>
      <c r="I1120" s="81" t="s">
        <v>432</v>
      </c>
      <c r="J1120" s="81" t="s">
        <v>580</v>
      </c>
      <c r="K1120" s="80">
        <v>4</v>
      </c>
      <c r="L1120" s="81" t="s">
        <v>681</v>
      </c>
      <c r="M1120" s="81" t="s">
        <v>1042</v>
      </c>
    </row>
    <row r="1121" spans="1:13" hidden="1" x14ac:dyDescent="0.2">
      <c r="A1121" s="80">
        <v>2014</v>
      </c>
      <c r="B1121" s="81" t="s">
        <v>1136</v>
      </c>
      <c r="C1121" s="81" t="s">
        <v>1164</v>
      </c>
      <c r="D1121" s="82">
        <v>2.7</v>
      </c>
      <c r="E1121" s="80">
        <v>4</v>
      </c>
      <c r="F1121" s="80">
        <v>18</v>
      </c>
      <c r="G1121" s="80">
        <v>21</v>
      </c>
      <c r="H1121" s="80">
        <v>19</v>
      </c>
      <c r="I1121" s="81" t="s">
        <v>432</v>
      </c>
      <c r="J1121" s="81" t="s">
        <v>437</v>
      </c>
      <c r="K1121" s="80">
        <v>5</v>
      </c>
      <c r="L1121" s="81" t="s">
        <v>681</v>
      </c>
      <c r="M1121" s="81" t="s">
        <v>1042</v>
      </c>
    </row>
    <row r="1122" spans="1:13" hidden="1" x14ac:dyDescent="0.2">
      <c r="A1122" s="80">
        <v>2014</v>
      </c>
      <c r="B1122" s="81" t="s">
        <v>1136</v>
      </c>
      <c r="C1122" s="81" t="s">
        <v>1164</v>
      </c>
      <c r="D1122" s="82">
        <v>4</v>
      </c>
      <c r="E1122" s="80">
        <v>6</v>
      </c>
      <c r="F1122" s="80">
        <v>16</v>
      </c>
      <c r="G1122" s="80">
        <v>21</v>
      </c>
      <c r="H1122" s="80">
        <v>18</v>
      </c>
      <c r="I1122" s="81" t="s">
        <v>432</v>
      </c>
      <c r="J1122" s="81" t="s">
        <v>580</v>
      </c>
      <c r="K1122" s="80">
        <v>5</v>
      </c>
      <c r="L1122" s="81" t="s">
        <v>681</v>
      </c>
      <c r="M1122" s="81" t="s">
        <v>1042</v>
      </c>
    </row>
    <row r="1123" spans="1:13" hidden="1" x14ac:dyDescent="0.2">
      <c r="A1123" s="80">
        <v>2014</v>
      </c>
      <c r="B1123" s="81" t="s">
        <v>1136</v>
      </c>
      <c r="C1123" s="81" t="s">
        <v>1164</v>
      </c>
      <c r="D1123" s="82">
        <v>4</v>
      </c>
      <c r="E1123" s="80">
        <v>6</v>
      </c>
      <c r="F1123" s="80">
        <v>16</v>
      </c>
      <c r="G1123" s="80">
        <v>19</v>
      </c>
      <c r="H1123" s="80">
        <v>17</v>
      </c>
      <c r="I1123" s="81" t="s">
        <v>432</v>
      </c>
      <c r="J1123" s="81" t="s">
        <v>437</v>
      </c>
      <c r="K1123" s="80">
        <v>6</v>
      </c>
      <c r="L1123" s="81" t="s">
        <v>681</v>
      </c>
      <c r="M1123" s="81" t="s">
        <v>1042</v>
      </c>
    </row>
    <row r="1124" spans="1:13" hidden="1" x14ac:dyDescent="0.2">
      <c r="A1124" s="80">
        <v>2014</v>
      </c>
      <c r="B1124" s="81" t="s">
        <v>1136</v>
      </c>
      <c r="C1124" s="81" t="s">
        <v>1165</v>
      </c>
      <c r="D1124" s="82">
        <v>4</v>
      </c>
      <c r="E1124" s="80">
        <v>6</v>
      </c>
      <c r="F1124" s="80">
        <v>16</v>
      </c>
      <c r="G1124" s="80">
        <v>20</v>
      </c>
      <c r="H1124" s="80">
        <v>17</v>
      </c>
      <c r="I1124" s="81" t="s">
        <v>432</v>
      </c>
      <c r="J1124" s="81" t="s">
        <v>436</v>
      </c>
      <c r="K1124" s="80">
        <v>5</v>
      </c>
      <c r="L1124" s="81" t="s">
        <v>454</v>
      </c>
      <c r="M1124" s="81" t="s">
        <v>615</v>
      </c>
    </row>
    <row r="1125" spans="1:13" hidden="1" x14ac:dyDescent="0.2">
      <c r="A1125" s="80">
        <v>2014</v>
      </c>
      <c r="B1125" s="81" t="s">
        <v>1136</v>
      </c>
      <c r="C1125" s="81" t="s">
        <v>1165</v>
      </c>
      <c r="D1125" s="82">
        <v>4.5999999999999996</v>
      </c>
      <c r="E1125" s="80">
        <v>8</v>
      </c>
      <c r="F1125" s="80">
        <v>15</v>
      </c>
      <c r="G1125" s="80">
        <v>19</v>
      </c>
      <c r="H1125" s="80">
        <v>16</v>
      </c>
      <c r="I1125" s="81" t="s">
        <v>432</v>
      </c>
      <c r="J1125" s="81" t="s">
        <v>436</v>
      </c>
      <c r="K1125" s="80">
        <v>6</v>
      </c>
      <c r="L1125" s="81" t="s">
        <v>454</v>
      </c>
      <c r="M1125" s="81" t="s">
        <v>615</v>
      </c>
    </row>
    <row r="1126" spans="1:13" hidden="1" x14ac:dyDescent="0.2">
      <c r="A1126" s="80">
        <v>2014</v>
      </c>
      <c r="B1126" s="81" t="s">
        <v>1136</v>
      </c>
      <c r="C1126" s="81" t="s">
        <v>1165</v>
      </c>
      <c r="D1126" s="82">
        <v>5.7</v>
      </c>
      <c r="E1126" s="80">
        <v>8</v>
      </c>
      <c r="F1126" s="80">
        <v>13</v>
      </c>
      <c r="G1126" s="80">
        <v>18</v>
      </c>
      <c r="H1126" s="80">
        <v>15</v>
      </c>
      <c r="I1126" s="81" t="s">
        <v>432</v>
      </c>
      <c r="J1126" s="81" t="s">
        <v>436</v>
      </c>
      <c r="K1126" s="80">
        <v>6</v>
      </c>
      <c r="L1126" s="81" t="s">
        <v>454</v>
      </c>
      <c r="M1126" s="81" t="s">
        <v>615</v>
      </c>
    </row>
    <row r="1127" spans="1:13" hidden="1" x14ac:dyDescent="0.2">
      <c r="A1127" s="80">
        <v>2014</v>
      </c>
      <c r="B1127" s="81" t="s">
        <v>1136</v>
      </c>
      <c r="C1127" s="81" t="s">
        <v>1166</v>
      </c>
      <c r="D1127" s="82">
        <v>4.5999999999999996</v>
      </c>
      <c r="E1127" s="80">
        <v>8</v>
      </c>
      <c r="F1127" s="80">
        <v>14</v>
      </c>
      <c r="G1127" s="80">
        <v>18</v>
      </c>
      <c r="H1127" s="80">
        <v>16</v>
      </c>
      <c r="I1127" s="81" t="s">
        <v>432</v>
      </c>
      <c r="J1127" s="81" t="s">
        <v>436</v>
      </c>
      <c r="K1127" s="80">
        <v>6</v>
      </c>
      <c r="L1127" s="81" t="s">
        <v>681</v>
      </c>
      <c r="M1127" s="81" t="s">
        <v>642</v>
      </c>
    </row>
    <row r="1128" spans="1:13" hidden="1" x14ac:dyDescent="0.2">
      <c r="A1128" s="80">
        <v>2014</v>
      </c>
      <c r="B1128" s="81" t="s">
        <v>1136</v>
      </c>
      <c r="C1128" s="81" t="s">
        <v>1166</v>
      </c>
      <c r="D1128" s="82">
        <v>5.7</v>
      </c>
      <c r="E1128" s="80">
        <v>8</v>
      </c>
      <c r="F1128" s="80">
        <v>13</v>
      </c>
      <c r="G1128" s="80">
        <v>17</v>
      </c>
      <c r="H1128" s="80">
        <v>15</v>
      </c>
      <c r="I1128" s="81" t="s">
        <v>432</v>
      </c>
      <c r="J1128" s="81" t="s">
        <v>436</v>
      </c>
      <c r="K1128" s="80">
        <v>6</v>
      </c>
      <c r="L1128" s="81" t="s">
        <v>681</v>
      </c>
      <c r="M1128" s="81" t="s">
        <v>642</v>
      </c>
    </row>
    <row r="1129" spans="1:13" hidden="1" x14ac:dyDescent="0.2">
      <c r="A1129" s="80">
        <v>2014</v>
      </c>
      <c r="B1129" s="81" t="s">
        <v>1136</v>
      </c>
      <c r="C1129" s="81" t="s">
        <v>1167</v>
      </c>
      <c r="D1129" s="82">
        <v>5.7</v>
      </c>
      <c r="E1129" s="80">
        <v>8</v>
      </c>
      <c r="F1129" s="80">
        <v>13</v>
      </c>
      <c r="G1129" s="80">
        <v>17</v>
      </c>
      <c r="H1129" s="80">
        <v>15</v>
      </c>
      <c r="I1129" s="81" t="s">
        <v>432</v>
      </c>
      <c r="J1129" s="81" t="s">
        <v>436</v>
      </c>
      <c r="K1129" s="80">
        <v>6</v>
      </c>
      <c r="L1129" s="81" t="s">
        <v>681</v>
      </c>
      <c r="M1129" s="81" t="s">
        <v>642</v>
      </c>
    </row>
    <row r="1130" spans="1:13" hidden="1" x14ac:dyDescent="0.2">
      <c r="A1130" s="80">
        <v>2014</v>
      </c>
      <c r="B1130" s="81" t="s">
        <v>1136</v>
      </c>
      <c r="C1130" s="81" t="s">
        <v>1168</v>
      </c>
      <c r="D1130" s="82">
        <v>2.7</v>
      </c>
      <c r="E1130" s="80">
        <v>4</v>
      </c>
      <c r="F1130" s="80">
        <v>20</v>
      </c>
      <c r="G1130" s="80">
        <v>26</v>
      </c>
      <c r="H1130" s="80">
        <v>23</v>
      </c>
      <c r="I1130" s="81" t="s">
        <v>432</v>
      </c>
      <c r="J1130" s="81" t="s">
        <v>436</v>
      </c>
      <c r="K1130" s="80">
        <v>6</v>
      </c>
      <c r="L1130" s="81" t="s">
        <v>434</v>
      </c>
      <c r="M1130" s="81" t="s">
        <v>439</v>
      </c>
    </row>
    <row r="1131" spans="1:13" hidden="1" x14ac:dyDescent="0.2">
      <c r="A1131" s="80">
        <v>2014</v>
      </c>
      <c r="B1131" s="81" t="s">
        <v>1136</v>
      </c>
      <c r="C1131" s="81" t="s">
        <v>1168</v>
      </c>
      <c r="D1131" s="82">
        <v>3.5</v>
      </c>
      <c r="E1131" s="80">
        <v>6</v>
      </c>
      <c r="F1131" s="80">
        <v>19</v>
      </c>
      <c r="G1131" s="80">
        <v>26</v>
      </c>
      <c r="H1131" s="80">
        <v>22</v>
      </c>
      <c r="I1131" s="81" t="s">
        <v>432</v>
      </c>
      <c r="J1131" s="81" t="s">
        <v>436</v>
      </c>
      <c r="K1131" s="80">
        <v>6</v>
      </c>
      <c r="L1131" s="81" t="s">
        <v>434</v>
      </c>
      <c r="M1131" s="81" t="s">
        <v>439</v>
      </c>
    </row>
    <row r="1132" spans="1:13" hidden="1" x14ac:dyDescent="0.2">
      <c r="A1132" s="80">
        <v>2014</v>
      </c>
      <c r="B1132" s="81" t="s">
        <v>1136</v>
      </c>
      <c r="C1132" s="81" t="s">
        <v>1169</v>
      </c>
      <c r="D1132" s="82">
        <v>2.7</v>
      </c>
      <c r="E1132" s="80">
        <v>4</v>
      </c>
      <c r="F1132" s="80">
        <v>20</v>
      </c>
      <c r="G1132" s="80">
        <v>26</v>
      </c>
      <c r="H1132" s="80">
        <v>22</v>
      </c>
      <c r="I1132" s="81" t="s">
        <v>432</v>
      </c>
      <c r="J1132" s="81" t="s">
        <v>436</v>
      </c>
      <c r="K1132" s="80">
        <v>6</v>
      </c>
      <c r="L1132" s="81" t="s">
        <v>441</v>
      </c>
      <c r="M1132" s="81" t="s">
        <v>442</v>
      </c>
    </row>
    <row r="1133" spans="1:13" hidden="1" x14ac:dyDescent="0.2">
      <c r="A1133" s="80">
        <v>2014</v>
      </c>
      <c r="B1133" s="81" t="s">
        <v>1136</v>
      </c>
      <c r="C1133" s="81" t="s">
        <v>1169</v>
      </c>
      <c r="D1133" s="82">
        <v>3.5</v>
      </c>
      <c r="E1133" s="80">
        <v>6</v>
      </c>
      <c r="F1133" s="80">
        <v>18</v>
      </c>
      <c r="G1133" s="80">
        <v>25</v>
      </c>
      <c r="H1133" s="80">
        <v>21</v>
      </c>
      <c r="I1133" s="81" t="s">
        <v>432</v>
      </c>
      <c r="J1133" s="81" t="s">
        <v>436</v>
      </c>
      <c r="K1133" s="80">
        <v>6</v>
      </c>
      <c r="L1133" s="81" t="s">
        <v>441</v>
      </c>
      <c r="M1133" s="81" t="s">
        <v>442</v>
      </c>
    </row>
    <row r="1134" spans="1:13" hidden="1" x14ac:dyDescent="0.2">
      <c r="A1134" s="80">
        <v>2014</v>
      </c>
      <c r="B1134" s="81" t="s">
        <v>1136</v>
      </c>
      <c r="C1134" s="81" t="s">
        <v>1170</v>
      </c>
      <c r="D1134" s="82">
        <v>1.5</v>
      </c>
      <c r="E1134" s="80">
        <v>4</v>
      </c>
      <c r="F1134" s="80">
        <v>30</v>
      </c>
      <c r="G1134" s="80">
        <v>36</v>
      </c>
      <c r="H1134" s="80">
        <v>32</v>
      </c>
      <c r="I1134" s="81" t="s">
        <v>432</v>
      </c>
      <c r="J1134" s="81" t="s">
        <v>580</v>
      </c>
      <c r="K1134" s="80">
        <v>4</v>
      </c>
      <c r="L1134" s="81" t="s">
        <v>434</v>
      </c>
      <c r="M1134" s="81" t="s">
        <v>435</v>
      </c>
    </row>
    <row r="1135" spans="1:13" hidden="1" x14ac:dyDescent="0.2">
      <c r="A1135" s="80">
        <v>2014</v>
      </c>
      <c r="B1135" s="81" t="s">
        <v>1136</v>
      </c>
      <c r="C1135" s="81" t="s">
        <v>1170</v>
      </c>
      <c r="D1135" s="82">
        <v>1.5</v>
      </c>
      <c r="E1135" s="80">
        <v>4</v>
      </c>
      <c r="F1135" s="80">
        <v>30</v>
      </c>
      <c r="G1135" s="80">
        <v>37</v>
      </c>
      <c r="H1135" s="80">
        <v>33</v>
      </c>
      <c r="I1135" s="81" t="s">
        <v>432</v>
      </c>
      <c r="J1135" s="81" t="s">
        <v>437</v>
      </c>
      <c r="K1135" s="80">
        <v>5</v>
      </c>
      <c r="L1135" s="81" t="s">
        <v>434</v>
      </c>
      <c r="M1135" s="81" t="s">
        <v>435</v>
      </c>
    </row>
    <row r="1136" spans="1:13" hidden="1" x14ac:dyDescent="0.2">
      <c r="A1136" s="80">
        <v>2014</v>
      </c>
      <c r="B1136" s="81" t="s">
        <v>1171</v>
      </c>
      <c r="C1136" s="81" t="s">
        <v>1172</v>
      </c>
      <c r="D1136" s="82">
        <v>2</v>
      </c>
      <c r="E1136" s="80">
        <v>4</v>
      </c>
      <c r="F1136" s="80">
        <v>29</v>
      </c>
      <c r="G1136" s="80">
        <v>39</v>
      </c>
      <c r="H1136" s="80">
        <v>32</v>
      </c>
      <c r="I1136" s="81" t="s">
        <v>465</v>
      </c>
      <c r="J1136" s="81" t="s">
        <v>483</v>
      </c>
      <c r="K1136" s="80">
        <v>6</v>
      </c>
      <c r="L1136" s="81" t="s">
        <v>434</v>
      </c>
      <c r="M1136" s="81" t="s">
        <v>435</v>
      </c>
    </row>
    <row r="1137" spans="1:13" hidden="1" x14ac:dyDescent="0.2">
      <c r="A1137" s="80">
        <v>2014</v>
      </c>
      <c r="B1137" s="81" t="s">
        <v>1171</v>
      </c>
      <c r="C1137" s="81" t="s">
        <v>1172</v>
      </c>
      <c r="D1137" s="82">
        <v>2</v>
      </c>
      <c r="E1137" s="80">
        <v>4</v>
      </c>
      <c r="F1137" s="80">
        <v>24</v>
      </c>
      <c r="G1137" s="80">
        <v>30</v>
      </c>
      <c r="H1137" s="80">
        <v>26</v>
      </c>
      <c r="I1137" s="81" t="s">
        <v>465</v>
      </c>
      <c r="J1137" s="81" t="s">
        <v>483</v>
      </c>
      <c r="K1137" s="80">
        <v>6</v>
      </c>
      <c r="L1137" s="81" t="s">
        <v>434</v>
      </c>
      <c r="M1137" s="81" t="s">
        <v>435</v>
      </c>
    </row>
    <row r="1138" spans="1:13" hidden="1" x14ac:dyDescent="0.2">
      <c r="A1138" s="80">
        <v>2014</v>
      </c>
      <c r="B1138" s="81" t="s">
        <v>1171</v>
      </c>
      <c r="C1138" s="81" t="s">
        <v>1172</v>
      </c>
      <c r="D1138" s="82">
        <v>2</v>
      </c>
      <c r="E1138" s="80">
        <v>4</v>
      </c>
      <c r="F1138" s="80">
        <v>28</v>
      </c>
      <c r="G1138" s="80">
        <v>41</v>
      </c>
      <c r="H1138" s="80">
        <v>32</v>
      </c>
      <c r="I1138" s="81" t="s">
        <v>465</v>
      </c>
      <c r="J1138" s="81" t="s">
        <v>437</v>
      </c>
      <c r="K1138" s="80">
        <v>6</v>
      </c>
      <c r="L1138" s="81" t="s">
        <v>434</v>
      </c>
      <c r="M1138" s="81" t="s">
        <v>435</v>
      </c>
    </row>
    <row r="1139" spans="1:13" hidden="1" x14ac:dyDescent="0.2">
      <c r="A1139" s="80">
        <v>2014</v>
      </c>
      <c r="B1139" s="81" t="s">
        <v>1171</v>
      </c>
      <c r="C1139" s="81" t="s">
        <v>1172</v>
      </c>
      <c r="D1139" s="82">
        <v>2</v>
      </c>
      <c r="E1139" s="80">
        <v>4</v>
      </c>
      <c r="F1139" s="80">
        <v>23</v>
      </c>
      <c r="G1139" s="80">
        <v>31</v>
      </c>
      <c r="H1139" s="80">
        <v>26</v>
      </c>
      <c r="I1139" s="81" t="s">
        <v>465</v>
      </c>
      <c r="J1139" s="81" t="s">
        <v>437</v>
      </c>
      <c r="K1139" s="80">
        <v>6</v>
      </c>
      <c r="L1139" s="81" t="s">
        <v>434</v>
      </c>
      <c r="M1139" s="81" t="s">
        <v>435</v>
      </c>
    </row>
    <row r="1140" spans="1:13" hidden="1" x14ac:dyDescent="0.2">
      <c r="A1140" s="80">
        <v>2014</v>
      </c>
      <c r="B1140" s="81" t="s">
        <v>1171</v>
      </c>
      <c r="C1140" s="81" t="s">
        <v>1172</v>
      </c>
      <c r="D1140" s="82">
        <v>2.5</v>
      </c>
      <c r="E1140" s="80">
        <v>5</v>
      </c>
      <c r="F1140" s="80">
        <v>22</v>
      </c>
      <c r="G1140" s="80">
        <v>29</v>
      </c>
      <c r="H1140" s="80">
        <v>25</v>
      </c>
      <c r="I1140" s="81" t="s">
        <v>432</v>
      </c>
      <c r="J1140" s="81" t="s">
        <v>436</v>
      </c>
      <c r="K1140" s="80">
        <v>6</v>
      </c>
      <c r="L1140" s="81" t="s">
        <v>434</v>
      </c>
      <c r="M1140" s="81" t="s">
        <v>435</v>
      </c>
    </row>
    <row r="1141" spans="1:13" hidden="1" x14ac:dyDescent="0.2">
      <c r="A1141" s="80">
        <v>2014</v>
      </c>
      <c r="B1141" s="81" t="s">
        <v>1171</v>
      </c>
      <c r="C1141" s="81" t="s">
        <v>1172</v>
      </c>
      <c r="D1141" s="82">
        <v>2.5</v>
      </c>
      <c r="E1141" s="80">
        <v>5</v>
      </c>
      <c r="F1141" s="80">
        <v>22</v>
      </c>
      <c r="G1141" s="80">
        <v>31</v>
      </c>
      <c r="H1141" s="80">
        <v>25</v>
      </c>
      <c r="I1141" s="81" t="s">
        <v>432</v>
      </c>
      <c r="J1141" s="81" t="s">
        <v>437</v>
      </c>
      <c r="K1141" s="80">
        <v>5</v>
      </c>
      <c r="L1141" s="81" t="s">
        <v>434</v>
      </c>
      <c r="M1141" s="81" t="s">
        <v>435</v>
      </c>
    </row>
    <row r="1142" spans="1:13" hidden="1" x14ac:dyDescent="0.2">
      <c r="A1142" s="78">
        <v>2014</v>
      </c>
      <c r="B1142" s="84" t="s">
        <v>1171</v>
      </c>
      <c r="C1142" s="83" t="s">
        <v>1172</v>
      </c>
      <c r="D1142" s="79">
        <v>1.8</v>
      </c>
      <c r="E1142" s="78">
        <v>4</v>
      </c>
      <c r="F1142" s="78">
        <v>25</v>
      </c>
      <c r="G1142" s="78">
        <v>33</v>
      </c>
      <c r="H1142" s="78">
        <v>28</v>
      </c>
      <c r="I1142" s="83" t="s">
        <v>465</v>
      </c>
      <c r="J1142" s="83" t="s">
        <v>436</v>
      </c>
      <c r="K1142" s="78">
        <v>6</v>
      </c>
      <c r="L1142" s="83" t="s">
        <v>434</v>
      </c>
      <c r="M1142" s="83" t="s">
        <v>435</v>
      </c>
    </row>
    <row r="1143" spans="1:13" hidden="1" x14ac:dyDescent="0.2">
      <c r="A1143" s="78">
        <v>2014</v>
      </c>
      <c r="B1143" s="84" t="s">
        <v>1171</v>
      </c>
      <c r="C1143" s="83" t="s">
        <v>1172</v>
      </c>
      <c r="D1143" s="79">
        <v>1.8</v>
      </c>
      <c r="E1143" s="78">
        <v>4</v>
      </c>
      <c r="F1143" s="78">
        <v>24</v>
      </c>
      <c r="G1143" s="78">
        <v>33</v>
      </c>
      <c r="H1143" s="78">
        <v>27</v>
      </c>
      <c r="I1143" s="83" t="s">
        <v>465</v>
      </c>
      <c r="J1143" s="83" t="s">
        <v>437</v>
      </c>
      <c r="K1143" s="78">
        <v>5</v>
      </c>
      <c r="L1143" s="83" t="s">
        <v>434</v>
      </c>
      <c r="M1143" s="83" t="s">
        <v>435</v>
      </c>
    </row>
    <row r="1144" spans="1:13" hidden="1" x14ac:dyDescent="0.2">
      <c r="A1144" s="80">
        <v>2014</v>
      </c>
      <c r="B1144" s="81" t="s">
        <v>1171</v>
      </c>
      <c r="C1144" s="81" t="s">
        <v>1173</v>
      </c>
      <c r="D1144" s="82">
        <v>2</v>
      </c>
      <c r="E1144" s="80">
        <v>4</v>
      </c>
      <c r="F1144" s="80">
        <v>28</v>
      </c>
      <c r="G1144" s="80">
        <v>37</v>
      </c>
      <c r="H1144" s="80">
        <v>31</v>
      </c>
      <c r="I1144" s="81" t="s">
        <v>465</v>
      </c>
      <c r="J1144" s="81" t="s">
        <v>483</v>
      </c>
      <c r="K1144" s="80">
        <v>6</v>
      </c>
      <c r="L1144" s="81" t="s">
        <v>434</v>
      </c>
      <c r="M1144" s="81" t="s">
        <v>457</v>
      </c>
    </row>
    <row r="1145" spans="1:13" hidden="1" x14ac:dyDescent="0.2">
      <c r="A1145" s="80">
        <v>2014</v>
      </c>
      <c r="B1145" s="81" t="s">
        <v>1171</v>
      </c>
      <c r="C1145" s="81" t="s">
        <v>1173</v>
      </c>
      <c r="D1145" s="82">
        <v>2</v>
      </c>
      <c r="E1145" s="80">
        <v>4</v>
      </c>
      <c r="F1145" s="80">
        <v>23</v>
      </c>
      <c r="G1145" s="80">
        <v>29</v>
      </c>
      <c r="H1145" s="80">
        <v>25</v>
      </c>
      <c r="I1145" s="81" t="s">
        <v>465</v>
      </c>
      <c r="J1145" s="81" t="s">
        <v>483</v>
      </c>
      <c r="K1145" s="80">
        <v>6</v>
      </c>
      <c r="L1145" s="81" t="s">
        <v>434</v>
      </c>
      <c r="M1145" s="81" t="s">
        <v>457</v>
      </c>
    </row>
    <row r="1146" spans="1:13" hidden="1" x14ac:dyDescent="0.2">
      <c r="A1146" s="80">
        <v>2014</v>
      </c>
      <c r="B1146" s="81" t="s">
        <v>1171</v>
      </c>
      <c r="C1146" s="81" t="s">
        <v>1173</v>
      </c>
      <c r="D1146" s="82">
        <v>2</v>
      </c>
      <c r="E1146" s="80">
        <v>4</v>
      </c>
      <c r="F1146" s="80">
        <v>28</v>
      </c>
      <c r="G1146" s="80">
        <v>41</v>
      </c>
      <c r="H1146" s="80">
        <v>32</v>
      </c>
      <c r="I1146" s="81" t="s">
        <v>465</v>
      </c>
      <c r="J1146" s="81" t="s">
        <v>437</v>
      </c>
      <c r="K1146" s="80">
        <v>6</v>
      </c>
      <c r="L1146" s="81" t="s">
        <v>434</v>
      </c>
      <c r="M1146" s="81" t="s">
        <v>457</v>
      </c>
    </row>
    <row r="1147" spans="1:13" hidden="1" x14ac:dyDescent="0.2">
      <c r="A1147" s="80">
        <v>2014</v>
      </c>
      <c r="B1147" s="81" t="s">
        <v>1171</v>
      </c>
      <c r="C1147" s="81" t="s">
        <v>1173</v>
      </c>
      <c r="D1147" s="82">
        <v>2</v>
      </c>
      <c r="E1147" s="80">
        <v>4</v>
      </c>
      <c r="F1147" s="80">
        <v>23</v>
      </c>
      <c r="G1147" s="80">
        <v>31</v>
      </c>
      <c r="H1147" s="80">
        <v>26</v>
      </c>
      <c r="I1147" s="81" t="s">
        <v>465</v>
      </c>
      <c r="J1147" s="81" t="s">
        <v>437</v>
      </c>
      <c r="K1147" s="80">
        <v>6</v>
      </c>
      <c r="L1147" s="81" t="s">
        <v>434</v>
      </c>
      <c r="M1147" s="81" t="s">
        <v>457</v>
      </c>
    </row>
    <row r="1148" spans="1:13" hidden="1" x14ac:dyDescent="0.2">
      <c r="A1148" s="80">
        <v>2014</v>
      </c>
      <c r="B1148" s="81" t="s">
        <v>1171</v>
      </c>
      <c r="C1148" s="81" t="s">
        <v>1173</v>
      </c>
      <c r="D1148" s="82">
        <v>2.5</v>
      </c>
      <c r="E1148" s="80">
        <v>5</v>
      </c>
      <c r="F1148" s="80">
        <v>21</v>
      </c>
      <c r="G1148" s="80">
        <v>27</v>
      </c>
      <c r="H1148" s="80">
        <v>23</v>
      </c>
      <c r="I1148" s="81" t="s">
        <v>432</v>
      </c>
      <c r="J1148" s="81" t="s">
        <v>436</v>
      </c>
      <c r="K1148" s="80">
        <v>6</v>
      </c>
      <c r="L1148" s="81" t="s">
        <v>434</v>
      </c>
      <c r="M1148" s="81" t="s">
        <v>457</v>
      </c>
    </row>
    <row r="1149" spans="1:13" hidden="1" x14ac:dyDescent="0.2">
      <c r="A1149" s="78">
        <v>2014</v>
      </c>
      <c r="B1149" s="84" t="s">
        <v>1171</v>
      </c>
      <c r="C1149" s="83" t="s">
        <v>1173</v>
      </c>
      <c r="D1149" s="79">
        <v>1.8</v>
      </c>
      <c r="E1149" s="78">
        <v>4</v>
      </c>
      <c r="F1149" s="78">
        <v>24</v>
      </c>
      <c r="G1149" s="78">
        <v>32</v>
      </c>
      <c r="H1149" s="78">
        <v>27</v>
      </c>
      <c r="I1149" s="83" t="s">
        <v>465</v>
      </c>
      <c r="J1149" s="83" t="s">
        <v>436</v>
      </c>
      <c r="K1149" s="78">
        <v>6</v>
      </c>
      <c r="L1149" s="83" t="s">
        <v>434</v>
      </c>
      <c r="M1149" s="83" t="s">
        <v>457</v>
      </c>
    </row>
    <row r="1150" spans="1:13" hidden="1" x14ac:dyDescent="0.2">
      <c r="A1150" s="80">
        <v>2014</v>
      </c>
      <c r="B1150" s="81" t="s">
        <v>1171</v>
      </c>
      <c r="C1150" s="81" t="s">
        <v>1174</v>
      </c>
      <c r="D1150" s="82">
        <v>2</v>
      </c>
      <c r="E1150" s="80">
        <v>4</v>
      </c>
      <c r="F1150" s="80">
        <v>22</v>
      </c>
      <c r="G1150" s="80">
        <v>31</v>
      </c>
      <c r="H1150" s="80">
        <v>25</v>
      </c>
      <c r="I1150" s="81" t="s">
        <v>465</v>
      </c>
      <c r="J1150" s="81" t="s">
        <v>483</v>
      </c>
      <c r="K1150" s="80">
        <v>6</v>
      </c>
      <c r="L1150" s="81" t="s">
        <v>434</v>
      </c>
      <c r="M1150" s="81" t="s">
        <v>435</v>
      </c>
    </row>
    <row r="1151" spans="1:13" hidden="1" x14ac:dyDescent="0.2">
      <c r="A1151" s="80">
        <v>2014</v>
      </c>
      <c r="B1151" s="81" t="s">
        <v>1171</v>
      </c>
      <c r="C1151" s="81" t="s">
        <v>1174</v>
      </c>
      <c r="D1151" s="82">
        <v>2</v>
      </c>
      <c r="E1151" s="80">
        <v>4</v>
      </c>
      <c r="F1151" s="80">
        <v>21</v>
      </c>
      <c r="G1151" s="80">
        <v>32</v>
      </c>
      <c r="H1151" s="80">
        <v>25</v>
      </c>
      <c r="I1151" s="81" t="s">
        <v>465</v>
      </c>
      <c r="J1151" s="81" t="s">
        <v>437</v>
      </c>
      <c r="K1151" s="80">
        <v>6</v>
      </c>
      <c r="L1151" s="81" t="s">
        <v>434</v>
      </c>
      <c r="M1151" s="81" t="s">
        <v>435</v>
      </c>
    </row>
    <row r="1152" spans="1:13" hidden="1" x14ac:dyDescent="0.2">
      <c r="A1152" s="80">
        <v>2014</v>
      </c>
      <c r="B1152" s="81" t="s">
        <v>1171</v>
      </c>
      <c r="C1152" s="81" t="s">
        <v>1175</v>
      </c>
      <c r="D1152" s="82">
        <v>3.6</v>
      </c>
      <c r="E1152" s="80">
        <v>6</v>
      </c>
      <c r="F1152" s="80">
        <v>17</v>
      </c>
      <c r="G1152" s="80">
        <v>25</v>
      </c>
      <c r="H1152" s="80">
        <v>20</v>
      </c>
      <c r="I1152" s="81" t="s">
        <v>432</v>
      </c>
      <c r="J1152" s="81" t="s">
        <v>436</v>
      </c>
      <c r="K1152" s="80">
        <v>6</v>
      </c>
      <c r="L1152" s="81" t="s">
        <v>441</v>
      </c>
      <c r="M1152" s="81" t="s">
        <v>435</v>
      </c>
    </row>
    <row r="1153" spans="1:13" hidden="1" x14ac:dyDescent="0.2">
      <c r="A1153" s="80">
        <v>2014</v>
      </c>
      <c r="B1153" s="81" t="s">
        <v>1171</v>
      </c>
      <c r="C1153" s="81" t="s">
        <v>1176</v>
      </c>
      <c r="D1153" s="82">
        <v>2</v>
      </c>
      <c r="E1153" s="80">
        <v>4</v>
      </c>
      <c r="F1153" s="80">
        <v>22</v>
      </c>
      <c r="G1153" s="80">
        <v>30</v>
      </c>
      <c r="H1153" s="80">
        <v>25</v>
      </c>
      <c r="I1153" s="81" t="s">
        <v>465</v>
      </c>
      <c r="J1153" s="81" t="s">
        <v>483</v>
      </c>
      <c r="K1153" s="80">
        <v>6</v>
      </c>
      <c r="L1153" s="81" t="s">
        <v>434</v>
      </c>
      <c r="M1153" s="81" t="s">
        <v>457</v>
      </c>
    </row>
    <row r="1154" spans="1:13" hidden="1" x14ac:dyDescent="0.2">
      <c r="A1154" s="80">
        <v>2014</v>
      </c>
      <c r="B1154" s="81" t="s">
        <v>1171</v>
      </c>
      <c r="C1154" s="81" t="s">
        <v>1177</v>
      </c>
      <c r="D1154" s="82">
        <v>2</v>
      </c>
      <c r="E1154" s="80">
        <v>4</v>
      </c>
      <c r="F1154" s="80">
        <v>30</v>
      </c>
      <c r="G1154" s="80">
        <v>42</v>
      </c>
      <c r="H1154" s="80">
        <v>34</v>
      </c>
      <c r="I1154" s="81" t="s">
        <v>465</v>
      </c>
      <c r="J1154" s="81" t="s">
        <v>483</v>
      </c>
      <c r="K1154" s="80">
        <v>6</v>
      </c>
      <c r="L1154" s="81" t="s">
        <v>434</v>
      </c>
      <c r="M1154" s="81" t="s">
        <v>435</v>
      </c>
    </row>
    <row r="1155" spans="1:13" hidden="1" x14ac:dyDescent="0.2">
      <c r="A1155" s="80">
        <v>2014</v>
      </c>
      <c r="B1155" s="81" t="s">
        <v>1171</v>
      </c>
      <c r="C1155" s="81" t="s">
        <v>1177</v>
      </c>
      <c r="D1155" s="82">
        <v>2</v>
      </c>
      <c r="E1155" s="80">
        <v>4</v>
      </c>
      <c r="F1155" s="80">
        <v>30</v>
      </c>
      <c r="G1155" s="80">
        <v>42</v>
      </c>
      <c r="H1155" s="80">
        <v>34</v>
      </c>
      <c r="I1155" s="81" t="s">
        <v>465</v>
      </c>
      <c r="J1155" s="81" t="s">
        <v>437</v>
      </c>
      <c r="K1155" s="80">
        <v>6</v>
      </c>
      <c r="L1155" s="81" t="s">
        <v>434</v>
      </c>
      <c r="M1155" s="81" t="s">
        <v>435</v>
      </c>
    </row>
    <row r="1156" spans="1:13" hidden="1" x14ac:dyDescent="0.2">
      <c r="A1156" s="80">
        <v>2014</v>
      </c>
      <c r="B1156" s="81" t="s">
        <v>1171</v>
      </c>
      <c r="C1156" s="81" t="s">
        <v>1177</v>
      </c>
      <c r="D1156" s="82">
        <v>2.5</v>
      </c>
      <c r="E1156" s="80">
        <v>5</v>
      </c>
      <c r="F1156" s="80">
        <v>23</v>
      </c>
      <c r="G1156" s="80">
        <v>30</v>
      </c>
      <c r="H1156" s="80">
        <v>26</v>
      </c>
      <c r="I1156" s="81" t="s">
        <v>432</v>
      </c>
      <c r="J1156" s="81" t="s">
        <v>436</v>
      </c>
      <c r="K1156" s="80">
        <v>6</v>
      </c>
      <c r="L1156" s="81" t="s">
        <v>434</v>
      </c>
      <c r="M1156" s="81" t="s">
        <v>435</v>
      </c>
    </row>
    <row r="1157" spans="1:13" hidden="1" x14ac:dyDescent="0.2">
      <c r="A1157" s="80">
        <v>2014</v>
      </c>
      <c r="B1157" s="81" t="s">
        <v>1171</v>
      </c>
      <c r="C1157" s="81" t="s">
        <v>1178</v>
      </c>
      <c r="D1157" s="82">
        <v>2</v>
      </c>
      <c r="E1157" s="80">
        <v>4</v>
      </c>
      <c r="F1157" s="80">
        <v>24</v>
      </c>
      <c r="G1157" s="80">
        <v>32</v>
      </c>
      <c r="H1157" s="80">
        <v>27</v>
      </c>
      <c r="I1157" s="81" t="s">
        <v>465</v>
      </c>
      <c r="J1157" s="81" t="s">
        <v>483</v>
      </c>
      <c r="K1157" s="80">
        <v>6</v>
      </c>
      <c r="L1157" s="81" t="s">
        <v>434</v>
      </c>
      <c r="M1157" s="81" t="s">
        <v>435</v>
      </c>
    </row>
    <row r="1158" spans="1:13" hidden="1" x14ac:dyDescent="0.2">
      <c r="A1158" s="80">
        <v>2014</v>
      </c>
      <c r="B1158" s="81" t="s">
        <v>1171</v>
      </c>
      <c r="C1158" s="81" t="s">
        <v>1178</v>
      </c>
      <c r="D1158" s="82">
        <v>2</v>
      </c>
      <c r="E1158" s="80">
        <v>4</v>
      </c>
      <c r="F1158" s="80">
        <v>21</v>
      </c>
      <c r="G1158" s="80">
        <v>31</v>
      </c>
      <c r="H1158" s="80">
        <v>25</v>
      </c>
      <c r="I1158" s="81" t="s">
        <v>465</v>
      </c>
      <c r="J1158" s="81" t="s">
        <v>437</v>
      </c>
      <c r="K1158" s="80">
        <v>6</v>
      </c>
      <c r="L1158" s="81" t="s">
        <v>434</v>
      </c>
      <c r="M1158" s="81" t="s">
        <v>435</v>
      </c>
    </row>
    <row r="1159" spans="1:13" hidden="1" x14ac:dyDescent="0.2">
      <c r="A1159" s="80">
        <v>2014</v>
      </c>
      <c r="B1159" s="81" t="s">
        <v>1171</v>
      </c>
      <c r="C1159" s="81" t="s">
        <v>1179</v>
      </c>
      <c r="D1159" s="82">
        <v>1.8</v>
      </c>
      <c r="E1159" s="80">
        <v>4</v>
      </c>
      <c r="F1159" s="80">
        <v>25</v>
      </c>
      <c r="G1159" s="80">
        <v>36</v>
      </c>
      <c r="H1159" s="80">
        <v>29</v>
      </c>
      <c r="I1159" s="81" t="s">
        <v>465</v>
      </c>
      <c r="J1159" s="81" t="s">
        <v>436</v>
      </c>
      <c r="K1159" s="80">
        <v>6</v>
      </c>
      <c r="L1159" s="81" t="s">
        <v>434</v>
      </c>
      <c r="M1159" s="81" t="s">
        <v>435</v>
      </c>
    </row>
    <row r="1160" spans="1:13" hidden="1" x14ac:dyDescent="0.2">
      <c r="A1160" s="80">
        <v>2014</v>
      </c>
      <c r="B1160" s="81" t="s">
        <v>1171</v>
      </c>
      <c r="C1160" s="81" t="s">
        <v>1179</v>
      </c>
      <c r="D1160" s="82">
        <v>1.8</v>
      </c>
      <c r="E1160" s="80">
        <v>4</v>
      </c>
      <c r="F1160" s="80">
        <v>26</v>
      </c>
      <c r="G1160" s="80">
        <v>36</v>
      </c>
      <c r="H1160" s="80">
        <v>30</v>
      </c>
      <c r="I1160" s="81" t="s">
        <v>465</v>
      </c>
      <c r="J1160" s="81" t="s">
        <v>437</v>
      </c>
      <c r="K1160" s="80">
        <v>5</v>
      </c>
      <c r="L1160" s="81" t="s">
        <v>434</v>
      </c>
      <c r="M1160" s="81" t="s">
        <v>435</v>
      </c>
    </row>
    <row r="1161" spans="1:13" hidden="1" x14ac:dyDescent="0.2">
      <c r="A1161" s="80">
        <v>2014</v>
      </c>
      <c r="B1161" s="81" t="s">
        <v>1171</v>
      </c>
      <c r="C1161" s="81" t="s">
        <v>1179</v>
      </c>
      <c r="D1161" s="82">
        <v>2</v>
      </c>
      <c r="E1161" s="80">
        <v>4</v>
      </c>
      <c r="F1161" s="80">
        <v>30</v>
      </c>
      <c r="G1161" s="80">
        <v>42</v>
      </c>
      <c r="H1161" s="80">
        <v>34</v>
      </c>
      <c r="I1161" s="81" t="s">
        <v>465</v>
      </c>
      <c r="J1161" s="81" t="s">
        <v>483</v>
      </c>
      <c r="K1161" s="80">
        <v>6</v>
      </c>
      <c r="L1161" s="81" t="s">
        <v>434</v>
      </c>
      <c r="M1161" s="81" t="s">
        <v>435</v>
      </c>
    </row>
    <row r="1162" spans="1:13" hidden="1" x14ac:dyDescent="0.2">
      <c r="A1162" s="80">
        <v>2014</v>
      </c>
      <c r="B1162" s="81" t="s">
        <v>1171</v>
      </c>
      <c r="C1162" s="81" t="s">
        <v>1179</v>
      </c>
      <c r="D1162" s="82">
        <v>2</v>
      </c>
      <c r="E1162" s="80">
        <v>4</v>
      </c>
      <c r="F1162" s="80">
        <v>24</v>
      </c>
      <c r="G1162" s="80">
        <v>32</v>
      </c>
      <c r="H1162" s="80">
        <v>27</v>
      </c>
      <c r="I1162" s="81" t="s">
        <v>465</v>
      </c>
      <c r="J1162" s="81" t="s">
        <v>483</v>
      </c>
      <c r="K1162" s="80">
        <v>6</v>
      </c>
      <c r="L1162" s="81" t="s">
        <v>434</v>
      </c>
      <c r="M1162" s="81" t="s">
        <v>435</v>
      </c>
    </row>
    <row r="1163" spans="1:13" hidden="1" x14ac:dyDescent="0.2">
      <c r="A1163" s="80">
        <v>2014</v>
      </c>
      <c r="B1163" s="81" t="s">
        <v>1171</v>
      </c>
      <c r="C1163" s="81" t="s">
        <v>1179</v>
      </c>
      <c r="D1163" s="82">
        <v>2</v>
      </c>
      <c r="E1163" s="80">
        <v>4</v>
      </c>
      <c r="F1163" s="80">
        <v>23</v>
      </c>
      <c r="G1163" s="80">
        <v>29</v>
      </c>
      <c r="H1163" s="80">
        <v>25</v>
      </c>
      <c r="I1163" s="81" t="s">
        <v>432</v>
      </c>
      <c r="J1163" s="81" t="s">
        <v>436</v>
      </c>
      <c r="K1163" s="80">
        <v>6</v>
      </c>
      <c r="L1163" s="81" t="s">
        <v>434</v>
      </c>
      <c r="M1163" s="81" t="s">
        <v>435</v>
      </c>
    </row>
    <row r="1164" spans="1:13" hidden="1" x14ac:dyDescent="0.2">
      <c r="A1164" s="80">
        <v>2014</v>
      </c>
      <c r="B1164" s="81" t="s">
        <v>1171</v>
      </c>
      <c r="C1164" s="81" t="s">
        <v>1179</v>
      </c>
      <c r="D1164" s="82">
        <v>2</v>
      </c>
      <c r="E1164" s="80">
        <v>4</v>
      </c>
      <c r="F1164" s="80">
        <v>24</v>
      </c>
      <c r="G1164" s="80">
        <v>34</v>
      </c>
      <c r="H1164" s="80">
        <v>28</v>
      </c>
      <c r="I1164" s="81" t="s">
        <v>432</v>
      </c>
      <c r="J1164" s="81" t="s">
        <v>437</v>
      </c>
      <c r="K1164" s="80">
        <v>5</v>
      </c>
      <c r="L1164" s="81" t="s">
        <v>434</v>
      </c>
      <c r="M1164" s="81" t="s">
        <v>435</v>
      </c>
    </row>
    <row r="1165" spans="1:13" hidden="1" x14ac:dyDescent="0.2">
      <c r="A1165" s="80">
        <v>2014</v>
      </c>
      <c r="B1165" s="81" t="s">
        <v>1171</v>
      </c>
      <c r="C1165" s="81" t="s">
        <v>1179</v>
      </c>
      <c r="D1165" s="82">
        <v>2</v>
      </c>
      <c r="E1165" s="80">
        <v>4</v>
      </c>
      <c r="F1165" s="80">
        <v>30</v>
      </c>
      <c r="G1165" s="80">
        <v>42</v>
      </c>
      <c r="H1165" s="80">
        <v>34</v>
      </c>
      <c r="I1165" s="81" t="s">
        <v>465</v>
      </c>
      <c r="J1165" s="81" t="s">
        <v>437</v>
      </c>
      <c r="K1165" s="80">
        <v>6</v>
      </c>
      <c r="L1165" s="81" t="s">
        <v>434</v>
      </c>
      <c r="M1165" s="81" t="s">
        <v>435</v>
      </c>
    </row>
    <row r="1166" spans="1:13" hidden="1" x14ac:dyDescent="0.2">
      <c r="A1166" s="80">
        <v>2014</v>
      </c>
      <c r="B1166" s="81" t="s">
        <v>1171</v>
      </c>
      <c r="C1166" s="81" t="s">
        <v>1179</v>
      </c>
      <c r="D1166" s="82">
        <v>2</v>
      </c>
      <c r="E1166" s="80">
        <v>4</v>
      </c>
      <c r="F1166" s="80">
        <v>23</v>
      </c>
      <c r="G1166" s="80">
        <v>33</v>
      </c>
      <c r="H1166" s="80">
        <v>26</v>
      </c>
      <c r="I1166" s="81" t="s">
        <v>465</v>
      </c>
      <c r="J1166" s="81" t="s">
        <v>437</v>
      </c>
      <c r="K1166" s="80">
        <v>6</v>
      </c>
      <c r="L1166" s="81" t="s">
        <v>434</v>
      </c>
      <c r="M1166" s="81" t="s">
        <v>435</v>
      </c>
    </row>
    <row r="1167" spans="1:13" hidden="1" x14ac:dyDescent="0.2">
      <c r="A1167" s="80">
        <v>2014</v>
      </c>
      <c r="B1167" s="81" t="s">
        <v>1171</v>
      </c>
      <c r="C1167" s="81" t="s">
        <v>1180</v>
      </c>
      <c r="D1167" s="82">
        <v>1.4</v>
      </c>
      <c r="E1167" s="80">
        <v>4</v>
      </c>
      <c r="F1167" s="80">
        <v>42</v>
      </c>
      <c r="G1167" s="80">
        <v>48</v>
      </c>
      <c r="H1167" s="80">
        <v>45</v>
      </c>
      <c r="I1167" s="81" t="s">
        <v>465</v>
      </c>
      <c r="J1167" s="81" t="s">
        <v>483</v>
      </c>
      <c r="K1167" s="80">
        <v>7</v>
      </c>
      <c r="L1167" s="81" t="s">
        <v>434</v>
      </c>
      <c r="M1167" s="81" t="s">
        <v>435</v>
      </c>
    </row>
    <row r="1168" spans="1:13" hidden="1" x14ac:dyDescent="0.2">
      <c r="A1168" s="80">
        <v>2014</v>
      </c>
      <c r="B1168" s="81" t="s">
        <v>1171</v>
      </c>
      <c r="C1168" s="81" t="s">
        <v>1181</v>
      </c>
      <c r="D1168" s="82">
        <v>2</v>
      </c>
      <c r="E1168" s="80">
        <v>4</v>
      </c>
      <c r="F1168" s="80">
        <v>29</v>
      </c>
      <c r="G1168" s="80">
        <v>39</v>
      </c>
      <c r="H1168" s="80">
        <v>33</v>
      </c>
      <c r="I1168" s="81" t="s">
        <v>465</v>
      </c>
      <c r="J1168" s="81" t="s">
        <v>483</v>
      </c>
      <c r="K1168" s="80">
        <v>6</v>
      </c>
      <c r="L1168" s="81" t="s">
        <v>434</v>
      </c>
      <c r="M1168" s="81" t="s">
        <v>451</v>
      </c>
    </row>
    <row r="1169" spans="1:13" hidden="1" x14ac:dyDescent="0.2">
      <c r="A1169" s="80">
        <v>2014</v>
      </c>
      <c r="B1169" s="81" t="s">
        <v>1171</v>
      </c>
      <c r="C1169" s="81" t="s">
        <v>1181</v>
      </c>
      <c r="D1169" s="82">
        <v>2</v>
      </c>
      <c r="E1169" s="80">
        <v>4</v>
      </c>
      <c r="F1169" s="80">
        <v>30</v>
      </c>
      <c r="G1169" s="80">
        <v>42</v>
      </c>
      <c r="H1169" s="80">
        <v>34</v>
      </c>
      <c r="I1169" s="81" t="s">
        <v>465</v>
      </c>
      <c r="J1169" s="81" t="s">
        <v>437</v>
      </c>
      <c r="K1169" s="80">
        <v>6</v>
      </c>
      <c r="L1169" s="81" t="s">
        <v>434</v>
      </c>
      <c r="M1169" s="81" t="s">
        <v>451</v>
      </c>
    </row>
    <row r="1170" spans="1:13" hidden="1" x14ac:dyDescent="0.2">
      <c r="A1170" s="80">
        <v>2014</v>
      </c>
      <c r="B1170" s="81" t="s">
        <v>1171</v>
      </c>
      <c r="C1170" s="81" t="s">
        <v>1181</v>
      </c>
      <c r="D1170" s="82">
        <v>2.5</v>
      </c>
      <c r="E1170" s="80">
        <v>5</v>
      </c>
      <c r="F1170" s="80">
        <v>23</v>
      </c>
      <c r="G1170" s="80">
        <v>30</v>
      </c>
      <c r="H1170" s="80">
        <v>26</v>
      </c>
      <c r="I1170" s="81" t="s">
        <v>432</v>
      </c>
      <c r="J1170" s="81" t="s">
        <v>436</v>
      </c>
      <c r="K1170" s="80">
        <v>6</v>
      </c>
      <c r="L1170" s="81" t="s">
        <v>434</v>
      </c>
      <c r="M1170" s="81" t="s">
        <v>451</v>
      </c>
    </row>
    <row r="1171" spans="1:13" hidden="1" x14ac:dyDescent="0.2">
      <c r="A1171" s="80">
        <v>2014</v>
      </c>
      <c r="B1171" s="81" t="s">
        <v>1171</v>
      </c>
      <c r="C1171" s="81" t="s">
        <v>1181</v>
      </c>
      <c r="D1171" s="82">
        <v>2.5</v>
      </c>
      <c r="E1171" s="80">
        <v>5</v>
      </c>
      <c r="F1171" s="80">
        <v>23</v>
      </c>
      <c r="G1171" s="80">
        <v>33</v>
      </c>
      <c r="H1171" s="80">
        <v>26</v>
      </c>
      <c r="I1171" s="81" t="s">
        <v>432</v>
      </c>
      <c r="J1171" s="81" t="s">
        <v>437</v>
      </c>
      <c r="K1171" s="80">
        <v>5</v>
      </c>
      <c r="L1171" s="81" t="s">
        <v>434</v>
      </c>
      <c r="M1171" s="81" t="s">
        <v>451</v>
      </c>
    </row>
    <row r="1172" spans="1:13" hidden="1" x14ac:dyDescent="0.2">
      <c r="A1172" s="80">
        <v>2014</v>
      </c>
      <c r="B1172" s="81" t="s">
        <v>1171</v>
      </c>
      <c r="C1172" s="81" t="s">
        <v>1182</v>
      </c>
      <c r="D1172" s="82">
        <v>1.8</v>
      </c>
      <c r="E1172" s="80">
        <v>4</v>
      </c>
      <c r="F1172" s="80">
        <v>24</v>
      </c>
      <c r="G1172" s="80">
        <v>34</v>
      </c>
      <c r="H1172" s="80">
        <v>28</v>
      </c>
      <c r="I1172" s="81" t="s">
        <v>465</v>
      </c>
      <c r="J1172" s="81" t="s">
        <v>436</v>
      </c>
      <c r="K1172" s="80">
        <v>6</v>
      </c>
      <c r="L1172" s="81" t="s">
        <v>434</v>
      </c>
      <c r="M1172" s="81" t="s">
        <v>446</v>
      </c>
    </row>
    <row r="1173" spans="1:13" hidden="1" x14ac:dyDescent="0.2">
      <c r="A1173" s="80">
        <v>2014</v>
      </c>
      <c r="B1173" s="81" t="s">
        <v>1171</v>
      </c>
      <c r="C1173" s="81" t="s">
        <v>1182</v>
      </c>
      <c r="D1173" s="82">
        <v>1.8</v>
      </c>
      <c r="E1173" s="80">
        <v>4</v>
      </c>
      <c r="F1173" s="80">
        <v>24</v>
      </c>
      <c r="G1173" s="80">
        <v>35</v>
      </c>
      <c r="H1173" s="80">
        <v>28</v>
      </c>
      <c r="I1173" s="81" t="s">
        <v>465</v>
      </c>
      <c r="J1173" s="81" t="s">
        <v>437</v>
      </c>
      <c r="K1173" s="80">
        <v>5</v>
      </c>
      <c r="L1173" s="81" t="s">
        <v>434</v>
      </c>
      <c r="M1173" s="81" t="s">
        <v>446</v>
      </c>
    </row>
    <row r="1174" spans="1:13" hidden="1" x14ac:dyDescent="0.2">
      <c r="A1174" s="80">
        <v>2014</v>
      </c>
      <c r="B1174" s="81" t="s">
        <v>1171</v>
      </c>
      <c r="C1174" s="81" t="s">
        <v>1182</v>
      </c>
      <c r="D1174" s="82">
        <v>2</v>
      </c>
      <c r="E1174" s="80">
        <v>4</v>
      </c>
      <c r="F1174" s="80">
        <v>30</v>
      </c>
      <c r="G1174" s="80">
        <v>40</v>
      </c>
      <c r="H1174" s="80">
        <v>34</v>
      </c>
      <c r="I1174" s="81" t="s">
        <v>465</v>
      </c>
      <c r="J1174" s="81" t="s">
        <v>483</v>
      </c>
      <c r="K1174" s="80">
        <v>6</v>
      </c>
      <c r="L1174" s="81" t="s">
        <v>434</v>
      </c>
      <c r="M1174" s="81" t="s">
        <v>446</v>
      </c>
    </row>
    <row r="1175" spans="1:13" hidden="1" x14ac:dyDescent="0.2">
      <c r="A1175" s="80">
        <v>2014</v>
      </c>
      <c r="B1175" s="81" t="s">
        <v>1171</v>
      </c>
      <c r="C1175" s="81" t="s">
        <v>1182</v>
      </c>
      <c r="D1175" s="82">
        <v>2</v>
      </c>
      <c r="E1175" s="80">
        <v>4</v>
      </c>
      <c r="F1175" s="80">
        <v>31</v>
      </c>
      <c r="G1175" s="80">
        <v>43</v>
      </c>
      <c r="H1175" s="80">
        <v>35</v>
      </c>
      <c r="I1175" s="81" t="s">
        <v>465</v>
      </c>
      <c r="J1175" s="81" t="s">
        <v>437</v>
      </c>
      <c r="K1175" s="80">
        <v>6</v>
      </c>
      <c r="L1175" s="81" t="s">
        <v>434</v>
      </c>
      <c r="M1175" s="81" t="s">
        <v>446</v>
      </c>
    </row>
    <row r="1176" spans="1:13" hidden="1" x14ac:dyDescent="0.2">
      <c r="A1176" s="80">
        <v>2014</v>
      </c>
      <c r="B1176" s="81" t="s">
        <v>1171</v>
      </c>
      <c r="C1176" s="81" t="s">
        <v>1182</v>
      </c>
      <c r="D1176" s="82">
        <v>2.5</v>
      </c>
      <c r="E1176" s="80">
        <v>5</v>
      </c>
      <c r="F1176" s="80">
        <v>22</v>
      </c>
      <c r="G1176" s="80">
        <v>31</v>
      </c>
      <c r="H1176" s="80">
        <v>25</v>
      </c>
      <c r="I1176" s="81" t="s">
        <v>432</v>
      </c>
      <c r="J1176" s="81" t="s">
        <v>436</v>
      </c>
      <c r="K1176" s="80">
        <v>6</v>
      </c>
      <c r="L1176" s="81" t="s">
        <v>434</v>
      </c>
      <c r="M1176" s="81" t="s">
        <v>446</v>
      </c>
    </row>
    <row r="1177" spans="1:13" hidden="1" x14ac:dyDescent="0.2">
      <c r="A1177" s="80">
        <v>2014</v>
      </c>
      <c r="B1177" s="81" t="s">
        <v>1171</v>
      </c>
      <c r="C1177" s="81" t="s">
        <v>1182</v>
      </c>
      <c r="D1177" s="82">
        <v>2.5</v>
      </c>
      <c r="E1177" s="80">
        <v>5</v>
      </c>
      <c r="F1177" s="80">
        <v>22</v>
      </c>
      <c r="G1177" s="80">
        <v>32</v>
      </c>
      <c r="H1177" s="80">
        <v>26</v>
      </c>
      <c r="I1177" s="81" t="s">
        <v>432</v>
      </c>
      <c r="J1177" s="81" t="s">
        <v>437</v>
      </c>
      <c r="K1177" s="80">
        <v>5</v>
      </c>
      <c r="L1177" s="81" t="s">
        <v>434</v>
      </c>
      <c r="M1177" s="81" t="s">
        <v>446</v>
      </c>
    </row>
    <row r="1178" spans="1:13" hidden="1" x14ac:dyDescent="0.2">
      <c r="A1178" s="80">
        <v>2014</v>
      </c>
      <c r="B1178" s="81" t="s">
        <v>1171</v>
      </c>
      <c r="C1178" s="81" t="s">
        <v>1182</v>
      </c>
      <c r="D1178" s="82">
        <v>3.6</v>
      </c>
      <c r="E1178" s="80">
        <v>6</v>
      </c>
      <c r="F1178" s="80">
        <v>20</v>
      </c>
      <c r="G1178" s="80">
        <v>28</v>
      </c>
      <c r="H1178" s="80">
        <v>23</v>
      </c>
      <c r="I1178" s="81" t="s">
        <v>432</v>
      </c>
      <c r="J1178" s="81" t="s">
        <v>483</v>
      </c>
      <c r="K1178" s="80">
        <v>6</v>
      </c>
      <c r="L1178" s="81" t="s">
        <v>434</v>
      </c>
      <c r="M1178" s="81" t="s">
        <v>446</v>
      </c>
    </row>
    <row r="1179" spans="1:13" hidden="1" x14ac:dyDescent="0.2">
      <c r="A1179" s="80">
        <v>2014</v>
      </c>
      <c r="B1179" s="81" t="s">
        <v>1171</v>
      </c>
      <c r="C1179" s="81" t="s">
        <v>1183</v>
      </c>
      <c r="D1179" s="82">
        <v>3.6</v>
      </c>
      <c r="E1179" s="80">
        <v>6</v>
      </c>
      <c r="F1179" s="80">
        <v>17</v>
      </c>
      <c r="G1179" s="80">
        <v>25</v>
      </c>
      <c r="H1179" s="80">
        <v>20</v>
      </c>
      <c r="I1179" s="81" t="s">
        <v>432</v>
      </c>
      <c r="J1179" s="81" t="s">
        <v>580</v>
      </c>
      <c r="K1179" s="80">
        <v>6</v>
      </c>
      <c r="L1179" s="81" t="s">
        <v>434</v>
      </c>
      <c r="M1179" s="81" t="s">
        <v>659</v>
      </c>
    </row>
    <row r="1180" spans="1:13" hidden="1" x14ac:dyDescent="0.2">
      <c r="A1180" s="80">
        <v>2014</v>
      </c>
      <c r="B1180" s="81" t="s">
        <v>1171</v>
      </c>
      <c r="C1180" s="81" t="s">
        <v>1184</v>
      </c>
      <c r="D1180" s="82">
        <v>2</v>
      </c>
      <c r="E1180" s="80">
        <v>4</v>
      </c>
      <c r="F1180" s="80">
        <v>21</v>
      </c>
      <c r="G1180" s="80">
        <v>26</v>
      </c>
      <c r="H1180" s="80">
        <v>23</v>
      </c>
      <c r="I1180" s="81" t="s">
        <v>465</v>
      </c>
      <c r="J1180" s="81" t="s">
        <v>436</v>
      </c>
      <c r="K1180" s="80">
        <v>6</v>
      </c>
      <c r="L1180" s="81" t="s">
        <v>434</v>
      </c>
      <c r="M1180" s="81" t="s">
        <v>439</v>
      </c>
    </row>
    <row r="1181" spans="1:13" hidden="1" x14ac:dyDescent="0.2">
      <c r="A1181" s="80">
        <v>2014</v>
      </c>
      <c r="B1181" s="81" t="s">
        <v>1171</v>
      </c>
      <c r="C1181" s="81" t="s">
        <v>1184</v>
      </c>
      <c r="D1181" s="82">
        <v>2</v>
      </c>
      <c r="E1181" s="80">
        <v>4</v>
      </c>
      <c r="F1181" s="80">
        <v>18</v>
      </c>
      <c r="G1181" s="80">
        <v>26</v>
      </c>
      <c r="H1181" s="80">
        <v>21</v>
      </c>
      <c r="I1181" s="81" t="s">
        <v>465</v>
      </c>
      <c r="J1181" s="81" t="s">
        <v>437</v>
      </c>
      <c r="K1181" s="80">
        <v>6</v>
      </c>
      <c r="L1181" s="81" t="s">
        <v>434</v>
      </c>
      <c r="M1181" s="81" t="s">
        <v>439</v>
      </c>
    </row>
    <row r="1182" spans="1:13" hidden="1" x14ac:dyDescent="0.2">
      <c r="A1182" s="80">
        <v>2014</v>
      </c>
      <c r="B1182" s="81" t="s">
        <v>1171</v>
      </c>
      <c r="C1182" s="81" t="s">
        <v>1185</v>
      </c>
      <c r="D1182" s="82">
        <v>2</v>
      </c>
      <c r="E1182" s="80">
        <v>4</v>
      </c>
      <c r="F1182" s="80">
        <v>20</v>
      </c>
      <c r="G1182" s="80">
        <v>26</v>
      </c>
      <c r="H1182" s="80">
        <v>23</v>
      </c>
      <c r="I1182" s="81" t="s">
        <v>465</v>
      </c>
      <c r="J1182" s="81" t="s">
        <v>436</v>
      </c>
      <c r="K1182" s="80">
        <v>6</v>
      </c>
      <c r="L1182" s="81" t="s">
        <v>441</v>
      </c>
      <c r="M1182" s="81" t="s">
        <v>442</v>
      </c>
    </row>
    <row r="1183" spans="1:13" hidden="1" x14ac:dyDescent="0.2">
      <c r="A1183" s="80">
        <v>2014</v>
      </c>
      <c r="B1183" s="81" t="s">
        <v>1171</v>
      </c>
      <c r="C1183" s="81" t="s">
        <v>1186</v>
      </c>
      <c r="D1183" s="82">
        <v>3</v>
      </c>
      <c r="E1183" s="80">
        <v>6</v>
      </c>
      <c r="F1183" s="80">
        <v>20</v>
      </c>
      <c r="G1183" s="80">
        <v>29</v>
      </c>
      <c r="H1183" s="80">
        <v>23</v>
      </c>
      <c r="I1183" s="81" t="s">
        <v>465</v>
      </c>
      <c r="J1183" s="81" t="s">
        <v>436</v>
      </c>
      <c r="K1183" s="80">
        <v>8</v>
      </c>
      <c r="L1183" s="81" t="s">
        <v>441</v>
      </c>
      <c r="M1183" s="81" t="s">
        <v>481</v>
      </c>
    </row>
    <row r="1184" spans="1:13" hidden="1" x14ac:dyDescent="0.2">
      <c r="A1184" s="80">
        <v>2014</v>
      </c>
      <c r="B1184" s="81" t="s">
        <v>1171</v>
      </c>
      <c r="C1184" s="81" t="s">
        <v>1186</v>
      </c>
      <c r="D1184" s="82">
        <v>3.6</v>
      </c>
      <c r="E1184" s="80">
        <v>6</v>
      </c>
      <c r="F1184" s="80">
        <v>17</v>
      </c>
      <c r="G1184" s="80">
        <v>23</v>
      </c>
      <c r="H1184" s="80">
        <v>19</v>
      </c>
      <c r="I1184" s="81" t="s">
        <v>432</v>
      </c>
      <c r="J1184" s="81" t="s">
        <v>436</v>
      </c>
      <c r="K1184" s="80">
        <v>8</v>
      </c>
      <c r="L1184" s="81" t="s">
        <v>441</v>
      </c>
      <c r="M1184" s="81" t="s">
        <v>481</v>
      </c>
    </row>
    <row r="1185" spans="1:13" hidden="1" x14ac:dyDescent="0.2">
      <c r="A1185" s="80">
        <v>2014</v>
      </c>
      <c r="B1185" s="81" t="s">
        <v>1171</v>
      </c>
      <c r="C1185" s="81" t="s">
        <v>1187</v>
      </c>
      <c r="D1185" s="82">
        <v>3</v>
      </c>
      <c r="E1185" s="80">
        <v>6</v>
      </c>
      <c r="F1185" s="80">
        <v>20</v>
      </c>
      <c r="G1185" s="80">
        <v>24</v>
      </c>
      <c r="H1185" s="80">
        <v>21</v>
      </c>
      <c r="I1185" s="81" t="s">
        <v>472</v>
      </c>
      <c r="J1185" s="81" t="s">
        <v>436</v>
      </c>
      <c r="K1185" s="80">
        <v>8</v>
      </c>
      <c r="L1185" s="81" t="s">
        <v>441</v>
      </c>
      <c r="M1185" s="81" t="s">
        <v>481</v>
      </c>
    </row>
    <row r="1186" spans="1:13" hidden="1" x14ac:dyDescent="0.2">
      <c r="A1186" s="80">
        <v>2014</v>
      </c>
      <c r="B1186" s="81" t="s">
        <v>1188</v>
      </c>
      <c r="C1186" s="81" t="s">
        <v>1189</v>
      </c>
      <c r="D1186" s="82">
        <v>2.5</v>
      </c>
      <c r="E1186" s="80">
        <v>5</v>
      </c>
      <c r="F1186" s="80">
        <v>20</v>
      </c>
      <c r="G1186" s="80">
        <v>29</v>
      </c>
      <c r="H1186" s="80">
        <v>23</v>
      </c>
      <c r="I1186" s="81" t="s">
        <v>465</v>
      </c>
      <c r="J1186" s="81" t="s">
        <v>436</v>
      </c>
      <c r="K1186" s="80">
        <v>6</v>
      </c>
      <c r="L1186" s="81" t="s">
        <v>441</v>
      </c>
      <c r="M1186" s="81" t="s">
        <v>435</v>
      </c>
    </row>
    <row r="1187" spans="1:13" hidden="1" x14ac:dyDescent="0.2">
      <c r="A1187" s="80">
        <v>2014</v>
      </c>
      <c r="B1187" s="81" t="s">
        <v>1188</v>
      </c>
      <c r="C1187" s="81" t="s">
        <v>1189</v>
      </c>
      <c r="D1187" s="82">
        <v>3</v>
      </c>
      <c r="E1187" s="80">
        <v>6</v>
      </c>
      <c r="F1187" s="80">
        <v>18</v>
      </c>
      <c r="G1187" s="80">
        <v>25</v>
      </c>
      <c r="H1187" s="80">
        <v>21</v>
      </c>
      <c r="I1187" s="81" t="s">
        <v>465</v>
      </c>
      <c r="J1187" s="81" t="s">
        <v>436</v>
      </c>
      <c r="K1187" s="80">
        <v>6</v>
      </c>
      <c r="L1187" s="81" t="s">
        <v>441</v>
      </c>
      <c r="M1187" s="81" t="s">
        <v>435</v>
      </c>
    </row>
    <row r="1188" spans="1:13" hidden="1" x14ac:dyDescent="0.2">
      <c r="A1188" s="80">
        <v>2014</v>
      </c>
      <c r="B1188" s="81" t="s">
        <v>1188</v>
      </c>
      <c r="C1188" s="81" t="s">
        <v>1190</v>
      </c>
      <c r="D1188" s="82">
        <v>2.5</v>
      </c>
      <c r="E1188" s="80">
        <v>5</v>
      </c>
      <c r="F1188" s="80">
        <v>21</v>
      </c>
      <c r="G1188" s="80">
        <v>30</v>
      </c>
      <c r="H1188" s="80">
        <v>24</v>
      </c>
      <c r="I1188" s="81" t="s">
        <v>465</v>
      </c>
      <c r="J1188" s="81" t="s">
        <v>436</v>
      </c>
      <c r="K1188" s="80">
        <v>6</v>
      </c>
      <c r="L1188" s="81" t="s">
        <v>434</v>
      </c>
      <c r="M1188" s="81" t="s">
        <v>435</v>
      </c>
    </row>
    <row r="1189" spans="1:13" hidden="1" x14ac:dyDescent="0.2">
      <c r="A1189" s="80">
        <v>2014</v>
      </c>
      <c r="B1189" s="81" t="s">
        <v>1188</v>
      </c>
      <c r="C1189" s="81" t="s">
        <v>1191</v>
      </c>
      <c r="D1189" s="82">
        <v>3</v>
      </c>
      <c r="E1189" s="80">
        <v>6</v>
      </c>
      <c r="F1189" s="80">
        <v>18</v>
      </c>
      <c r="G1189" s="80">
        <v>25</v>
      </c>
      <c r="H1189" s="80">
        <v>21</v>
      </c>
      <c r="I1189" s="81" t="s">
        <v>465</v>
      </c>
      <c r="J1189" s="81" t="s">
        <v>436</v>
      </c>
      <c r="K1189" s="80">
        <v>6</v>
      </c>
      <c r="L1189" s="81" t="s">
        <v>441</v>
      </c>
      <c r="M1189" s="81" t="s">
        <v>446</v>
      </c>
    </row>
    <row r="1190" spans="1:13" hidden="1" x14ac:dyDescent="0.2">
      <c r="A1190" s="80">
        <v>2014</v>
      </c>
      <c r="B1190" s="81" t="s">
        <v>1188</v>
      </c>
      <c r="C1190" s="81" t="s">
        <v>1192</v>
      </c>
      <c r="D1190" s="82">
        <v>3.2</v>
      </c>
      <c r="E1190" s="80">
        <v>6</v>
      </c>
      <c r="F1190" s="80">
        <v>20</v>
      </c>
      <c r="G1190" s="80">
        <v>29</v>
      </c>
      <c r="H1190" s="80">
        <v>23</v>
      </c>
      <c r="I1190" s="81" t="s">
        <v>432</v>
      </c>
      <c r="J1190" s="81" t="s">
        <v>436</v>
      </c>
      <c r="K1190" s="80">
        <v>6</v>
      </c>
      <c r="L1190" s="81" t="s">
        <v>434</v>
      </c>
      <c r="M1190" s="81" t="s">
        <v>446</v>
      </c>
    </row>
    <row r="1191" spans="1:13" hidden="1" x14ac:dyDescent="0.2">
      <c r="A1191" s="80">
        <v>2014</v>
      </c>
      <c r="B1191" s="81" t="s">
        <v>1188</v>
      </c>
      <c r="C1191" s="81" t="s">
        <v>1193</v>
      </c>
      <c r="D1191" s="82">
        <v>3</v>
      </c>
      <c r="E1191" s="80">
        <v>6</v>
      </c>
      <c r="F1191" s="80">
        <v>17</v>
      </c>
      <c r="G1191" s="80">
        <v>24</v>
      </c>
      <c r="H1191" s="80">
        <v>20</v>
      </c>
      <c r="I1191" s="81" t="s">
        <v>465</v>
      </c>
      <c r="J1191" s="81" t="s">
        <v>436</v>
      </c>
      <c r="K1191" s="80">
        <v>6</v>
      </c>
      <c r="L1191" s="81" t="s">
        <v>441</v>
      </c>
      <c r="M1191" s="81" t="s">
        <v>442</v>
      </c>
    </row>
    <row r="1192" spans="1:13" hidden="1" x14ac:dyDescent="0.2">
      <c r="A1192" s="80">
        <v>2014</v>
      </c>
      <c r="B1192" s="81" t="s">
        <v>1188</v>
      </c>
      <c r="C1192" s="81" t="s">
        <v>1193</v>
      </c>
      <c r="D1192" s="82">
        <v>3.2</v>
      </c>
      <c r="E1192" s="80">
        <v>6</v>
      </c>
      <c r="F1192" s="80">
        <v>18</v>
      </c>
      <c r="G1192" s="80">
        <v>25</v>
      </c>
      <c r="H1192" s="80">
        <v>20</v>
      </c>
      <c r="I1192" s="81" t="s">
        <v>432</v>
      </c>
      <c r="J1192" s="81" t="s">
        <v>436</v>
      </c>
      <c r="K1192" s="80">
        <v>6</v>
      </c>
      <c r="L1192" s="81" t="s">
        <v>441</v>
      </c>
      <c r="M1192" s="81" t="s">
        <v>442</v>
      </c>
    </row>
    <row r="1193" spans="1:13" hidden="1" x14ac:dyDescent="0.2">
      <c r="A1193" s="80">
        <v>2014</v>
      </c>
      <c r="B1193" s="81" t="s">
        <v>1188</v>
      </c>
      <c r="C1193" s="81" t="s">
        <v>1194</v>
      </c>
      <c r="D1193" s="82">
        <v>3.2</v>
      </c>
      <c r="E1193" s="80">
        <v>6</v>
      </c>
      <c r="F1193" s="80">
        <v>18</v>
      </c>
      <c r="G1193" s="80">
        <v>26</v>
      </c>
      <c r="H1193" s="80">
        <v>21</v>
      </c>
      <c r="I1193" s="81" t="s">
        <v>432</v>
      </c>
      <c r="J1193" s="81" t="s">
        <v>436</v>
      </c>
      <c r="K1193" s="80">
        <v>6</v>
      </c>
      <c r="L1193" s="81" t="s">
        <v>434</v>
      </c>
      <c r="M1193" s="81" t="s">
        <v>439</v>
      </c>
    </row>
    <row r="1194" spans="1:13" hidden="1" x14ac:dyDescent="0.2">
      <c r="A1194" s="80">
        <v>2014</v>
      </c>
      <c r="B1194" s="81" t="s">
        <v>1188</v>
      </c>
      <c r="C1194" s="81" t="s">
        <v>1195</v>
      </c>
      <c r="D1194" s="82">
        <v>3</v>
      </c>
      <c r="E1194" s="80">
        <v>6</v>
      </c>
      <c r="F1194" s="80">
        <v>17</v>
      </c>
      <c r="G1194" s="80">
        <v>24</v>
      </c>
      <c r="H1194" s="80">
        <v>20</v>
      </c>
      <c r="I1194" s="81" t="s">
        <v>465</v>
      </c>
      <c r="J1194" s="81" t="s">
        <v>436</v>
      </c>
      <c r="K1194" s="80">
        <v>6</v>
      </c>
      <c r="L1194" s="81" t="s">
        <v>441</v>
      </c>
      <c r="M1194" s="81" t="s">
        <v>442</v>
      </c>
    </row>
    <row r="1195" spans="1:13" hidden="1" x14ac:dyDescent="0.2">
      <c r="A1195" s="80">
        <v>2014</v>
      </c>
      <c r="B1195" s="81" t="s">
        <v>1188</v>
      </c>
      <c r="C1195" s="81" t="s">
        <v>1195</v>
      </c>
      <c r="D1195" s="82">
        <v>3.2</v>
      </c>
      <c r="E1195" s="80">
        <v>6</v>
      </c>
      <c r="F1195" s="80">
        <v>18</v>
      </c>
      <c r="G1195" s="80">
        <v>25</v>
      </c>
      <c r="H1195" s="80">
        <v>21</v>
      </c>
      <c r="I1195" s="81" t="s">
        <v>432</v>
      </c>
      <c r="J1195" s="81" t="s">
        <v>436</v>
      </c>
      <c r="K1195" s="80">
        <v>6</v>
      </c>
      <c r="L1195" s="81" t="s">
        <v>441</v>
      </c>
      <c r="M1195" s="81" t="s">
        <v>442</v>
      </c>
    </row>
    <row r="1196" spans="1:13" hidden="1" x14ac:dyDescent="0.2">
      <c r="A1196" s="80">
        <v>2014</v>
      </c>
      <c r="B1196" s="81" t="s">
        <v>1188</v>
      </c>
      <c r="C1196" s="81" t="s">
        <v>1196</v>
      </c>
      <c r="D1196" s="82">
        <v>3.2</v>
      </c>
      <c r="E1196" s="80">
        <v>6</v>
      </c>
      <c r="F1196" s="80">
        <v>18</v>
      </c>
      <c r="G1196" s="80">
        <v>26</v>
      </c>
      <c r="H1196" s="80">
        <v>21</v>
      </c>
      <c r="I1196" s="81" t="s">
        <v>432</v>
      </c>
      <c r="J1196" s="81" t="s">
        <v>436</v>
      </c>
      <c r="K1196" s="80">
        <v>6</v>
      </c>
      <c r="L1196" s="81" t="s">
        <v>434</v>
      </c>
      <c r="M1196" s="81" t="s">
        <v>439</v>
      </c>
    </row>
    <row r="1197" spans="1:13" hidden="1" x14ac:dyDescent="0.2">
      <c r="A1197" s="80">
        <v>2014</v>
      </c>
      <c r="B1197" s="81" t="s">
        <v>1188</v>
      </c>
      <c r="C1197" s="81" t="s">
        <v>1197</v>
      </c>
      <c r="D1197" s="82">
        <v>3.2</v>
      </c>
      <c r="E1197" s="80">
        <v>6</v>
      </c>
      <c r="F1197" s="80">
        <v>16</v>
      </c>
      <c r="G1197" s="80">
        <v>23</v>
      </c>
      <c r="H1197" s="80">
        <v>18</v>
      </c>
      <c r="I1197" s="81" t="s">
        <v>432</v>
      </c>
      <c r="J1197" s="81" t="s">
        <v>436</v>
      </c>
      <c r="K1197" s="80">
        <v>6</v>
      </c>
      <c r="L1197" s="81" t="s">
        <v>441</v>
      </c>
      <c r="M1197" s="81" t="s">
        <v>481</v>
      </c>
    </row>
    <row r="1198" spans="1:13" hidden="1" x14ac:dyDescent="0.2">
      <c r="A1198" s="80">
        <v>2014</v>
      </c>
      <c r="B1198" s="81" t="s">
        <v>1188</v>
      </c>
      <c r="C1198" s="81" t="s">
        <v>1198</v>
      </c>
      <c r="D1198" s="82">
        <v>3.2</v>
      </c>
      <c r="E1198" s="80">
        <v>6</v>
      </c>
      <c r="F1198" s="80">
        <v>16</v>
      </c>
      <c r="G1198" s="80">
        <v>25</v>
      </c>
      <c r="H1198" s="80">
        <v>19</v>
      </c>
      <c r="I1198" s="81" t="s">
        <v>432</v>
      </c>
      <c r="J1198" s="81" t="s">
        <v>436</v>
      </c>
      <c r="K1198" s="80">
        <v>6</v>
      </c>
      <c r="L1198" s="81" t="s">
        <v>434</v>
      </c>
      <c r="M1198" s="81" t="s">
        <v>582</v>
      </c>
    </row>
  </sheetData>
  <autoFilter ref="A43:M1198">
    <filterColumn colId="2">
      <filters>
        <filter val="ILX"/>
      </filters>
    </filterColumn>
  </autoFilter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"/>
  <sheetViews>
    <sheetView view="pageBreakPreview" zoomScale="80" zoomScaleNormal="100" zoomScaleSheetLayoutView="80" workbookViewId="0">
      <selection activeCell="B13" sqref="B13"/>
    </sheetView>
  </sheetViews>
  <sheetFormatPr defaultRowHeight="12.75" x14ac:dyDescent="0.2"/>
  <cols>
    <col min="1" max="1" width="11.140625" bestFit="1" customWidth="1"/>
  </cols>
  <sheetData>
    <row r="1" spans="1:3" s="22" customFormat="1" x14ac:dyDescent="0.2">
      <c r="A1" s="1" t="s">
        <v>39</v>
      </c>
      <c r="B1" s="22" t="s">
        <v>91</v>
      </c>
    </row>
    <row r="2" spans="1:3" x14ac:dyDescent="0.2">
      <c r="A2" s="2"/>
    </row>
    <row r="3" spans="1:3" ht="13.5" thickBot="1" x14ac:dyDescent="0.25">
      <c r="A3" s="18" t="s">
        <v>152</v>
      </c>
      <c r="B3" s="18" t="s">
        <v>153</v>
      </c>
      <c r="C3" s="18" t="s">
        <v>154</v>
      </c>
    </row>
    <row r="4" spans="1:3" x14ac:dyDescent="0.2">
      <c r="A4" s="4">
        <v>123456</v>
      </c>
      <c r="B4" t="s">
        <v>43</v>
      </c>
      <c r="C4">
        <v>10</v>
      </c>
    </row>
    <row r="5" spans="1:3" x14ac:dyDescent="0.2">
      <c r="A5" s="4">
        <v>155555</v>
      </c>
      <c r="B5" t="s">
        <v>346</v>
      </c>
      <c r="C5">
        <v>20</v>
      </c>
    </row>
    <row r="6" spans="1:3" x14ac:dyDescent="0.2">
      <c r="A6" s="4">
        <v>155578</v>
      </c>
      <c r="B6" t="s">
        <v>346</v>
      </c>
      <c r="C6">
        <v>30</v>
      </c>
    </row>
    <row r="7" spans="1:3" x14ac:dyDescent="0.2">
      <c r="A7" s="4">
        <v>155559</v>
      </c>
      <c r="B7" t="s">
        <v>346</v>
      </c>
      <c r="C7">
        <v>5000</v>
      </c>
    </row>
    <row r="8" spans="1:3" x14ac:dyDescent="0.2">
      <c r="A8" s="4">
        <v>155556</v>
      </c>
      <c r="B8" t="s">
        <v>346</v>
      </c>
      <c r="C8">
        <v>5000</v>
      </c>
    </row>
    <row r="9" spans="1:3" x14ac:dyDescent="0.2">
      <c r="A9" s="4">
        <v>123457</v>
      </c>
      <c r="B9" t="s">
        <v>335</v>
      </c>
      <c r="C9">
        <v>6700</v>
      </c>
    </row>
    <row r="10" spans="1:3" x14ac:dyDescent="0.2">
      <c r="A10" s="4">
        <v>123458</v>
      </c>
      <c r="B10" t="s">
        <v>335</v>
      </c>
      <c r="C10">
        <v>800</v>
      </c>
    </row>
    <row r="11" spans="1:3" x14ac:dyDescent="0.2">
      <c r="A11" s="4">
        <v>123459</v>
      </c>
      <c r="B11" t="s">
        <v>335</v>
      </c>
      <c r="C11">
        <v>10</v>
      </c>
    </row>
    <row r="12" spans="1:3" x14ac:dyDescent="0.2">
      <c r="A12" s="4">
        <v>155557</v>
      </c>
      <c r="B12" t="s">
        <v>346</v>
      </c>
      <c r="C12">
        <v>50</v>
      </c>
    </row>
    <row r="13" spans="1:3" x14ac:dyDescent="0.2">
      <c r="A13" s="4">
        <v>123457</v>
      </c>
      <c r="B13" t="s">
        <v>43</v>
      </c>
      <c r="C13">
        <v>60</v>
      </c>
    </row>
    <row r="14" spans="1:3" x14ac:dyDescent="0.2">
      <c r="B14" t="s">
        <v>44</v>
      </c>
      <c r="C14">
        <f>SUM(C4:C13)</f>
        <v>17680</v>
      </c>
    </row>
    <row r="16" spans="1:3" x14ac:dyDescent="0.2">
      <c r="B16" t="s">
        <v>43</v>
      </c>
      <c r="C16" s="19">
        <f>SUMIF(B4:B13,"TBAY",C4:C13)</f>
        <v>70</v>
      </c>
    </row>
    <row r="17" spans="2:3" x14ac:dyDescent="0.2">
      <c r="B17" t="s">
        <v>335</v>
      </c>
      <c r="C17" s="19">
        <f>SUMIF(B4:B13,B17,C4:C13)</f>
        <v>7510</v>
      </c>
    </row>
    <row r="18" spans="2:3" x14ac:dyDescent="0.2">
      <c r="B18" t="s">
        <v>346</v>
      </c>
      <c r="C18" s="19">
        <f>SUMIF(B4:B13,B18,C4:C13)</f>
        <v>10100</v>
      </c>
    </row>
    <row r="19" spans="2:3" x14ac:dyDescent="0.2">
      <c r="B19" t="s">
        <v>44</v>
      </c>
      <c r="C19" s="19">
        <f>SUM(C16:C18)</f>
        <v>17680</v>
      </c>
    </row>
  </sheetData>
  <phoneticPr fontId="4" type="noConversion"/>
  <printOptions horizontalCentered="1" gridLines="1"/>
  <pageMargins left="0.1" right="0.1" top="0" bottom="0.75" header="0" footer="0.25"/>
  <pageSetup fitToHeight="0" orientation="landscape" r:id="rId1"/>
  <headerFooter alignWithMargins="0">
    <oddFooter>&amp;L&amp;D-&amp;T&amp;CPage &amp;P of &amp;N&amp;R&amp;Z&amp;F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"/>
  <sheetViews>
    <sheetView view="pageBreakPreview" zoomScale="80" zoomScaleNormal="100" zoomScaleSheetLayoutView="80" workbookViewId="0">
      <selection activeCell="B13" sqref="B13"/>
    </sheetView>
  </sheetViews>
  <sheetFormatPr defaultRowHeight="12.75" x14ac:dyDescent="0.2"/>
  <cols>
    <col min="1" max="1" width="11.140625" style="4" bestFit="1" customWidth="1"/>
  </cols>
  <sheetData>
    <row r="1" spans="1:3" s="22" customFormat="1" x14ac:dyDescent="0.2">
      <c r="A1" s="1" t="s">
        <v>38</v>
      </c>
      <c r="B1" s="1" t="s">
        <v>92</v>
      </c>
    </row>
    <row r="2" spans="1:3" x14ac:dyDescent="0.2">
      <c r="A2" s="5"/>
    </row>
    <row r="3" spans="1:3" ht="13.5" thickBot="1" x14ac:dyDescent="0.25">
      <c r="A3" s="18" t="s">
        <v>152</v>
      </c>
      <c r="B3" s="18" t="s">
        <v>153</v>
      </c>
      <c r="C3" s="18" t="s">
        <v>154</v>
      </c>
    </row>
    <row r="4" spans="1:3" x14ac:dyDescent="0.2">
      <c r="A4" s="4">
        <v>123456</v>
      </c>
      <c r="B4" t="s">
        <v>43</v>
      </c>
      <c r="C4">
        <v>10</v>
      </c>
    </row>
    <row r="5" spans="1:3" x14ac:dyDescent="0.2">
      <c r="A5" s="4">
        <v>155555</v>
      </c>
      <c r="B5" t="s">
        <v>346</v>
      </c>
      <c r="C5">
        <v>20</v>
      </c>
    </row>
    <row r="6" spans="1:3" x14ac:dyDescent="0.2">
      <c r="A6" s="4">
        <v>155578</v>
      </c>
      <c r="B6" t="s">
        <v>346</v>
      </c>
      <c r="C6">
        <v>30</v>
      </c>
    </row>
    <row r="7" spans="1:3" x14ac:dyDescent="0.2">
      <c r="A7" s="4">
        <v>155559</v>
      </c>
      <c r="B7" t="s">
        <v>346</v>
      </c>
      <c r="C7">
        <v>5000</v>
      </c>
    </row>
    <row r="8" spans="1:3" x14ac:dyDescent="0.2">
      <c r="A8" s="4">
        <v>155556</v>
      </c>
      <c r="B8" t="s">
        <v>346</v>
      </c>
      <c r="C8">
        <v>5000</v>
      </c>
    </row>
    <row r="9" spans="1:3" x14ac:dyDescent="0.2">
      <c r="A9" s="4">
        <v>123457</v>
      </c>
      <c r="B9" t="s">
        <v>335</v>
      </c>
      <c r="C9">
        <v>6700</v>
      </c>
    </row>
    <row r="10" spans="1:3" x14ac:dyDescent="0.2">
      <c r="A10" s="4">
        <v>123458</v>
      </c>
      <c r="B10" t="s">
        <v>335</v>
      </c>
      <c r="C10">
        <v>800</v>
      </c>
    </row>
    <row r="11" spans="1:3" x14ac:dyDescent="0.2">
      <c r="A11" s="4">
        <v>123459</v>
      </c>
      <c r="B11" t="s">
        <v>335</v>
      </c>
      <c r="C11">
        <v>10</v>
      </c>
    </row>
    <row r="12" spans="1:3" x14ac:dyDescent="0.2">
      <c r="A12" s="4">
        <v>155557</v>
      </c>
      <c r="B12" t="s">
        <v>346</v>
      </c>
      <c r="C12">
        <v>50</v>
      </c>
    </row>
    <row r="13" spans="1:3" x14ac:dyDescent="0.2">
      <c r="A13" s="4">
        <v>123457</v>
      </c>
      <c r="B13" t="s">
        <v>43</v>
      </c>
      <c r="C13">
        <v>60</v>
      </c>
    </row>
    <row r="14" spans="1:3" x14ac:dyDescent="0.2">
      <c r="B14" t="s">
        <v>45</v>
      </c>
      <c r="C14">
        <f>COUNT(C4:C13)</f>
        <v>10</v>
      </c>
    </row>
    <row r="16" spans="1:3" x14ac:dyDescent="0.2">
      <c r="B16" t="s">
        <v>43</v>
      </c>
      <c r="C16" s="19">
        <f>COUNTIF(B4:B13,"TBAY")</f>
        <v>2</v>
      </c>
    </row>
    <row r="17" spans="2:3" x14ac:dyDescent="0.2">
      <c r="B17" t="s">
        <v>335</v>
      </c>
      <c r="C17" s="19">
        <f>COUNTIF(B4:B13,B17)</f>
        <v>3</v>
      </c>
    </row>
    <row r="18" spans="2:3" x14ac:dyDescent="0.2">
      <c r="B18" t="s">
        <v>346</v>
      </c>
      <c r="C18" s="19">
        <f>COUNTIF(B4:B13,B18)</f>
        <v>5</v>
      </c>
    </row>
    <row r="19" spans="2:3" x14ac:dyDescent="0.2">
      <c r="B19" t="s">
        <v>44</v>
      </c>
      <c r="C19" s="19">
        <f>SUM(C16:C18)</f>
        <v>10</v>
      </c>
    </row>
  </sheetData>
  <phoneticPr fontId="0" type="noConversion"/>
  <printOptions horizontalCentered="1" gridLines="1"/>
  <pageMargins left="0.1" right="0.1" top="0" bottom="0.75" header="0" footer="0.25"/>
  <pageSetup fitToHeight="0" orientation="landscape" r:id="rId1"/>
  <headerFooter alignWithMargins="0">
    <oddFooter>&amp;L&amp;D-&amp;T&amp;CPage &amp;P of &amp;N&amp;R&amp;Z&amp;F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7"/>
  <sheetViews>
    <sheetView view="pageBreakPreview" zoomScale="80" zoomScaleNormal="100" zoomScaleSheetLayoutView="80" workbookViewId="0">
      <selection activeCell="B16" sqref="B16"/>
    </sheetView>
  </sheetViews>
  <sheetFormatPr defaultRowHeight="12.75" x14ac:dyDescent="0.2"/>
  <cols>
    <col min="1" max="1" width="16" customWidth="1"/>
    <col min="2" max="2" width="13.5703125" bestFit="1" customWidth="1"/>
  </cols>
  <sheetData>
    <row r="1" spans="1:3" s="22" customFormat="1" x14ac:dyDescent="0.2">
      <c r="A1" s="1" t="s">
        <v>40</v>
      </c>
      <c r="B1" s="1" t="s">
        <v>97</v>
      </c>
    </row>
    <row r="2" spans="1:3" x14ac:dyDescent="0.2">
      <c r="A2" s="5"/>
    </row>
    <row r="3" spans="1:3" ht="13.5" thickBot="1" x14ac:dyDescent="0.25">
      <c r="A3" s="18" t="s">
        <v>152</v>
      </c>
      <c r="B3" s="18" t="s">
        <v>153</v>
      </c>
      <c r="C3" s="18" t="s">
        <v>154</v>
      </c>
    </row>
    <row r="4" spans="1:3" x14ac:dyDescent="0.2">
      <c r="A4" s="4">
        <v>123456</v>
      </c>
      <c r="B4" t="s">
        <v>43</v>
      </c>
      <c r="C4">
        <v>10</v>
      </c>
    </row>
    <row r="5" spans="1:3" x14ac:dyDescent="0.2">
      <c r="A5" s="4"/>
    </row>
    <row r="6" spans="1:3" x14ac:dyDescent="0.2">
      <c r="A6" s="4">
        <v>155555</v>
      </c>
      <c r="B6" t="s">
        <v>343</v>
      </c>
      <c r="C6">
        <v>20</v>
      </c>
    </row>
    <row r="7" spans="1:3" x14ac:dyDescent="0.2">
      <c r="A7" s="4">
        <v>155578</v>
      </c>
      <c r="B7" t="s">
        <v>343</v>
      </c>
      <c r="C7">
        <v>30</v>
      </c>
    </row>
    <row r="8" spans="1:3" x14ac:dyDescent="0.2">
      <c r="A8" s="4">
        <v>155559</v>
      </c>
      <c r="B8" t="s">
        <v>343</v>
      </c>
      <c r="C8">
        <v>5000</v>
      </c>
    </row>
    <row r="9" spans="1:3" x14ac:dyDescent="0.2">
      <c r="A9" s="4"/>
    </row>
    <row r="10" spans="1:3" x14ac:dyDescent="0.2">
      <c r="A10" s="4">
        <v>155556</v>
      </c>
      <c r="B10" t="s">
        <v>344</v>
      </c>
      <c r="C10">
        <v>5000</v>
      </c>
    </row>
    <row r="11" spans="1:3" x14ac:dyDescent="0.2">
      <c r="A11" s="4">
        <v>123457</v>
      </c>
      <c r="B11" t="s">
        <v>335</v>
      </c>
      <c r="C11">
        <v>6700</v>
      </c>
    </row>
    <row r="12" spans="1:3" x14ac:dyDescent="0.2">
      <c r="A12" s="4">
        <v>123458</v>
      </c>
      <c r="B12" t="s">
        <v>335</v>
      </c>
      <c r="C12">
        <v>800</v>
      </c>
    </row>
    <row r="13" spans="1:3" x14ac:dyDescent="0.2">
      <c r="A13" s="4"/>
    </row>
    <row r="14" spans="1:3" x14ac:dyDescent="0.2">
      <c r="A14" s="4">
        <v>123459</v>
      </c>
      <c r="B14" t="s">
        <v>335</v>
      </c>
      <c r="C14">
        <v>10</v>
      </c>
    </row>
    <row r="15" spans="1:3" x14ac:dyDescent="0.2">
      <c r="A15" s="4">
        <v>155557</v>
      </c>
      <c r="B15" t="s">
        <v>345</v>
      </c>
      <c r="C15">
        <v>50</v>
      </c>
    </row>
    <row r="16" spans="1:3" x14ac:dyDescent="0.2">
      <c r="A16" s="4">
        <v>123457</v>
      </c>
      <c r="B16" t="s">
        <v>43</v>
      </c>
      <c r="C16">
        <v>60</v>
      </c>
    </row>
    <row r="17" spans="2:3" x14ac:dyDescent="0.2">
      <c r="B17" s="1" t="s">
        <v>46</v>
      </c>
      <c r="C17" s="19">
        <f>COUNTBLANK(C4:C16)</f>
        <v>3</v>
      </c>
    </row>
  </sheetData>
  <phoneticPr fontId="0" type="noConversion"/>
  <printOptions horizontalCentered="1" gridLines="1"/>
  <pageMargins left="0.1" right="0.1" top="0" bottom="0.75" header="0" footer="0.25"/>
  <pageSetup fitToHeight="0" orientation="landscape" r:id="rId1"/>
  <headerFooter alignWithMargins="0">
    <oddFooter>&amp;L&amp;D-&amp;T&amp;CPage &amp;P of &amp;N&amp;R&amp;Z&amp;F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view="pageBreakPreview" zoomScale="80" zoomScaleNormal="100" zoomScaleSheetLayoutView="80" workbookViewId="0">
      <selection activeCell="A16" sqref="A16"/>
    </sheetView>
  </sheetViews>
  <sheetFormatPr defaultRowHeight="12.75" x14ac:dyDescent="0.2"/>
  <cols>
    <col min="2" max="2" width="8.28515625" customWidth="1"/>
  </cols>
  <sheetData>
    <row r="1" spans="1:5" s="22" customFormat="1" x14ac:dyDescent="0.2">
      <c r="A1" s="1" t="s">
        <v>0</v>
      </c>
      <c r="C1" s="1" t="s">
        <v>101</v>
      </c>
    </row>
    <row r="2" spans="1:5" s="22" customFormat="1" x14ac:dyDescent="0.2">
      <c r="A2" s="1"/>
      <c r="B2" s="1"/>
    </row>
    <row r="3" spans="1:5" ht="13.5" thickBot="1" x14ac:dyDescent="0.25">
      <c r="A3" s="18" t="s">
        <v>152</v>
      </c>
      <c r="B3" s="18" t="s">
        <v>153</v>
      </c>
      <c r="C3" s="18" t="s">
        <v>154</v>
      </c>
      <c r="D3" s="18"/>
      <c r="E3" s="18" t="s">
        <v>154</v>
      </c>
    </row>
    <row r="4" spans="1:5" x14ac:dyDescent="0.2">
      <c r="A4" s="4">
        <v>1557</v>
      </c>
      <c r="B4" t="s">
        <v>338</v>
      </c>
      <c r="C4">
        <v>20</v>
      </c>
      <c r="E4">
        <v>20</v>
      </c>
    </row>
    <row r="5" spans="1:5" x14ac:dyDescent="0.2">
      <c r="A5" s="4">
        <v>1556</v>
      </c>
      <c r="B5" t="s">
        <v>338</v>
      </c>
      <c r="C5">
        <v>5000</v>
      </c>
      <c r="E5">
        <v>5000</v>
      </c>
    </row>
    <row r="6" spans="1:5" x14ac:dyDescent="0.2">
      <c r="A6" s="4">
        <v>1558</v>
      </c>
      <c r="B6" t="s">
        <v>339</v>
      </c>
      <c r="C6">
        <v>50</v>
      </c>
      <c r="E6">
        <v>50</v>
      </c>
    </row>
    <row r="7" spans="1:5" x14ac:dyDescent="0.2">
      <c r="A7" s="4">
        <v>1559</v>
      </c>
      <c r="B7" t="s">
        <v>340</v>
      </c>
      <c r="C7">
        <v>5000</v>
      </c>
      <c r="E7">
        <v>5000</v>
      </c>
    </row>
    <row r="8" spans="1:5" x14ac:dyDescent="0.2">
      <c r="A8" s="4">
        <v>1560</v>
      </c>
      <c r="B8" t="s">
        <v>339</v>
      </c>
      <c r="C8">
        <v>30</v>
      </c>
      <c r="E8">
        <v>30</v>
      </c>
    </row>
    <row r="9" spans="1:5" x14ac:dyDescent="0.2">
      <c r="A9" s="4"/>
      <c r="B9" s="1" t="s">
        <v>163</v>
      </c>
      <c r="C9" s="19">
        <f>SUBTOTAL(9,C4:C8)</f>
        <v>10100</v>
      </c>
      <c r="D9" t="s">
        <v>80</v>
      </c>
      <c r="E9" s="21">
        <f>SUBTOTAL(4,E4:E8)</f>
        <v>5000</v>
      </c>
    </row>
    <row r="10" spans="1:5" x14ac:dyDescent="0.2">
      <c r="A10" s="4">
        <v>1235</v>
      </c>
      <c r="B10" t="s">
        <v>341</v>
      </c>
      <c r="C10">
        <v>6700</v>
      </c>
      <c r="E10">
        <v>6700</v>
      </c>
    </row>
    <row r="11" spans="1:5" x14ac:dyDescent="0.2">
      <c r="A11" s="4">
        <v>1239</v>
      </c>
      <c r="B11" t="s">
        <v>341</v>
      </c>
      <c r="C11">
        <v>800</v>
      </c>
      <c r="E11">
        <v>800</v>
      </c>
    </row>
    <row r="12" spans="1:5" x14ac:dyDescent="0.2">
      <c r="A12" s="4">
        <v>1238</v>
      </c>
      <c r="B12" t="s">
        <v>342</v>
      </c>
      <c r="C12">
        <v>10</v>
      </c>
      <c r="E12">
        <v>10</v>
      </c>
    </row>
    <row r="13" spans="1:5" x14ac:dyDescent="0.2">
      <c r="A13" s="4"/>
      <c r="B13" s="1" t="s">
        <v>163</v>
      </c>
      <c r="C13" s="19">
        <f>SUBTOTAL(9,C10:C12)</f>
        <v>7510</v>
      </c>
      <c r="D13" t="s">
        <v>80</v>
      </c>
      <c r="E13" s="21">
        <f>SUBTOTAL(4,E10:E12)</f>
        <v>6700</v>
      </c>
    </row>
    <row r="14" spans="1:5" x14ac:dyDescent="0.2">
      <c r="A14" s="4">
        <v>1236</v>
      </c>
      <c r="B14" t="s">
        <v>43</v>
      </c>
      <c r="C14">
        <v>10</v>
      </c>
      <c r="E14">
        <v>10</v>
      </c>
    </row>
    <row r="15" spans="1:5" x14ac:dyDescent="0.2">
      <c r="A15" s="4">
        <v>1238</v>
      </c>
      <c r="B15" t="s">
        <v>43</v>
      </c>
      <c r="C15">
        <v>60</v>
      </c>
      <c r="E15">
        <v>60</v>
      </c>
    </row>
    <row r="16" spans="1:5" x14ac:dyDescent="0.2">
      <c r="A16" s="4"/>
      <c r="B16" s="1" t="s">
        <v>163</v>
      </c>
      <c r="C16">
        <f>SUBTOTAL(9,C14:C15)</f>
        <v>70</v>
      </c>
      <c r="D16" t="s">
        <v>80</v>
      </c>
      <c r="E16">
        <f>SUBTOTAL(4,E14:E15)</f>
        <v>60</v>
      </c>
    </row>
    <row r="17" spans="1:5" x14ac:dyDescent="0.2">
      <c r="A17" s="4"/>
      <c r="B17" t="s">
        <v>164</v>
      </c>
      <c r="C17" s="19">
        <f>SUBTOTAL(9,C4:C16)</f>
        <v>17680</v>
      </c>
      <c r="D17" s="1" t="s">
        <v>86</v>
      </c>
      <c r="E17" s="21">
        <f>SUBTOTAL(4,E4:E16)</f>
        <v>6700</v>
      </c>
    </row>
    <row r="20" spans="1:5" x14ac:dyDescent="0.2">
      <c r="A20" s="2" t="s">
        <v>155</v>
      </c>
    </row>
    <row r="21" spans="1:5" x14ac:dyDescent="0.2">
      <c r="A21" s="4">
        <v>1</v>
      </c>
      <c r="B21" t="s">
        <v>78</v>
      </c>
    </row>
    <row r="22" spans="1:5" x14ac:dyDescent="0.2">
      <c r="A22" s="4">
        <v>2</v>
      </c>
      <c r="B22" t="s">
        <v>45</v>
      </c>
    </row>
    <row r="23" spans="1:5" x14ac:dyDescent="0.2">
      <c r="A23" s="4">
        <v>3</v>
      </c>
      <c r="B23" t="s">
        <v>79</v>
      </c>
      <c r="C23" s="3" t="s">
        <v>85</v>
      </c>
    </row>
    <row r="24" spans="1:5" x14ac:dyDescent="0.2">
      <c r="A24" s="4">
        <v>4</v>
      </c>
      <c r="B24" t="s">
        <v>80</v>
      </c>
    </row>
    <row r="25" spans="1:5" x14ac:dyDescent="0.2">
      <c r="A25" s="4">
        <v>5</v>
      </c>
      <c r="B25" t="s">
        <v>81</v>
      </c>
    </row>
    <row r="26" spans="1:5" x14ac:dyDescent="0.2">
      <c r="A26" s="4">
        <v>7</v>
      </c>
      <c r="B26" t="s">
        <v>82</v>
      </c>
    </row>
    <row r="27" spans="1:5" x14ac:dyDescent="0.2">
      <c r="A27" s="4">
        <v>8</v>
      </c>
      <c r="B27" t="s">
        <v>83</v>
      </c>
    </row>
    <row r="28" spans="1:5" x14ac:dyDescent="0.2">
      <c r="A28" s="5">
        <v>9</v>
      </c>
      <c r="B28" s="2" t="s">
        <v>84</v>
      </c>
    </row>
  </sheetData>
  <phoneticPr fontId="4" type="noConversion"/>
  <printOptions horizontalCentered="1" gridLines="1"/>
  <pageMargins left="0.1" right="0.1" top="0" bottom="0.75" header="0" footer="0.25"/>
  <pageSetup fitToHeight="0" orientation="landscape" r:id="rId1"/>
  <headerFooter alignWithMargins="0">
    <oddFooter>&amp;L&amp;D-&amp;T&amp;CPage &amp;P of &amp;N&amp;R&amp;Z&amp;F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view="pageBreakPreview" topLeftCell="D1" zoomScale="80" zoomScaleNormal="100" zoomScaleSheetLayoutView="80" workbookViewId="0">
      <pane xSplit="2" ySplit="4" topLeftCell="F5" activePane="bottomRight" state="frozen"/>
      <selection activeCell="D1" sqref="D1"/>
      <selection pane="topRight" activeCell="F1" sqref="F1"/>
      <selection pane="bottomLeft" activeCell="D5" sqref="D5"/>
      <selection pane="bottomRight" activeCell="I5" sqref="I5"/>
    </sheetView>
  </sheetViews>
  <sheetFormatPr defaultRowHeight="12.75" x14ac:dyDescent="0.2"/>
  <cols>
    <col min="1" max="1" width="6.7109375" style="4" customWidth="1"/>
    <col min="2" max="2" width="5.140625" bestFit="1" customWidth="1"/>
    <col min="3" max="3" width="22.28515625" bestFit="1" customWidth="1"/>
    <col min="4" max="4" width="9" bestFit="1" customWidth="1"/>
    <col min="5" max="5" width="10.28515625" style="9" bestFit="1" customWidth="1"/>
    <col min="6" max="6" width="10.140625" style="10" customWidth="1"/>
    <col min="7" max="7" width="13" style="12" customWidth="1"/>
    <col min="8" max="8" width="12.85546875" style="14" customWidth="1"/>
    <col min="9" max="9" width="12.140625" style="16" customWidth="1"/>
    <col min="10" max="10" width="8" style="4" bestFit="1" customWidth="1"/>
    <col min="11" max="11" width="9.85546875" bestFit="1" customWidth="1"/>
    <col min="12" max="12" width="23.7109375" bestFit="1" customWidth="1"/>
    <col min="13" max="13" width="11.28515625" style="28" bestFit="1" customWidth="1"/>
  </cols>
  <sheetData>
    <row r="1" spans="1:13" s="22" customFormat="1" x14ac:dyDescent="0.2">
      <c r="A1" s="1" t="s">
        <v>42</v>
      </c>
      <c r="C1" s="1" t="s">
        <v>160</v>
      </c>
      <c r="M1" s="68"/>
    </row>
    <row r="2" spans="1:13" s="22" customFormat="1" x14ac:dyDescent="0.2">
      <c r="A2" s="1" t="s">
        <v>41</v>
      </c>
      <c r="C2" s="1" t="s">
        <v>161</v>
      </c>
      <c r="M2" s="68"/>
    </row>
    <row r="3" spans="1:13" x14ac:dyDescent="0.2">
      <c r="A3" s="20"/>
      <c r="G3" s="10"/>
      <c r="H3" s="10"/>
      <c r="I3" s="10"/>
    </row>
    <row r="4" spans="1:13" ht="26.25" thickBot="1" x14ac:dyDescent="0.25">
      <c r="A4" s="6" t="s">
        <v>135</v>
      </c>
      <c r="B4" s="6" t="s">
        <v>136</v>
      </c>
      <c r="C4" s="6" t="s">
        <v>137</v>
      </c>
      <c r="D4" s="6" t="s">
        <v>138</v>
      </c>
      <c r="E4" s="8" t="s">
        <v>139</v>
      </c>
      <c r="F4" s="13" t="s">
        <v>149</v>
      </c>
      <c r="G4" s="11" t="s">
        <v>297</v>
      </c>
      <c r="H4" s="67" t="s">
        <v>298</v>
      </c>
      <c r="I4" s="15" t="s">
        <v>299</v>
      </c>
      <c r="J4" s="7" t="s">
        <v>148</v>
      </c>
      <c r="K4" s="6" t="s">
        <v>140</v>
      </c>
      <c r="L4" s="6" t="s">
        <v>141</v>
      </c>
      <c r="M4" s="29" t="s">
        <v>142</v>
      </c>
    </row>
    <row r="5" spans="1:13" x14ac:dyDescent="0.2">
      <c r="A5" s="4">
        <v>7050</v>
      </c>
      <c r="B5">
        <v>160</v>
      </c>
      <c r="C5" t="s">
        <v>143</v>
      </c>
      <c r="D5" t="s">
        <v>144</v>
      </c>
      <c r="E5" s="9">
        <v>39065</v>
      </c>
      <c r="F5" s="10">
        <f t="shared" ref="F5:F26" si="0">EOMONTH(E5,0)</f>
        <v>39082</v>
      </c>
      <c r="G5" s="12">
        <f t="shared" ref="G5:G26" si="1">EOMONTH(E5,1)</f>
        <v>39113</v>
      </c>
      <c r="H5" s="14">
        <f t="shared" ref="H5:H26" si="2">EOMONTH(E5,-1)</f>
        <v>39051</v>
      </c>
      <c r="I5" s="16">
        <f t="shared" ref="I5:I26" si="3">EDATE(E5,1)</f>
        <v>39096</v>
      </c>
      <c r="J5" s="4">
        <v>78028</v>
      </c>
      <c r="K5">
        <v>2600501</v>
      </c>
      <c r="L5" t="s">
        <v>143</v>
      </c>
      <c r="M5" s="28">
        <v>8862.75</v>
      </c>
    </row>
    <row r="6" spans="1:13" x14ac:dyDescent="0.2">
      <c r="A6" s="4">
        <v>7050</v>
      </c>
      <c r="B6">
        <v>160</v>
      </c>
      <c r="C6" t="s">
        <v>143</v>
      </c>
      <c r="D6" t="s">
        <v>144</v>
      </c>
      <c r="E6" s="9">
        <v>39055</v>
      </c>
      <c r="F6" s="10">
        <f t="shared" si="0"/>
        <v>39082</v>
      </c>
      <c r="G6" s="12">
        <f t="shared" si="1"/>
        <v>39113</v>
      </c>
      <c r="H6" s="14">
        <f t="shared" si="2"/>
        <v>39051</v>
      </c>
      <c r="I6" s="16">
        <f t="shared" si="3"/>
        <v>39086</v>
      </c>
      <c r="J6" s="4">
        <v>78030</v>
      </c>
      <c r="K6">
        <v>5100500</v>
      </c>
      <c r="L6" t="s">
        <v>143</v>
      </c>
      <c r="M6" s="28">
        <v>22.51</v>
      </c>
    </row>
    <row r="7" spans="1:13" x14ac:dyDescent="0.2">
      <c r="A7" s="4">
        <v>7050</v>
      </c>
      <c r="B7">
        <v>160</v>
      </c>
      <c r="C7" t="s">
        <v>143</v>
      </c>
      <c r="D7" t="s">
        <v>144</v>
      </c>
      <c r="E7" s="9">
        <v>39057</v>
      </c>
      <c r="F7" s="10">
        <f t="shared" si="0"/>
        <v>39082</v>
      </c>
      <c r="G7" s="12">
        <f t="shared" si="1"/>
        <v>39113</v>
      </c>
      <c r="H7" s="14">
        <f t="shared" si="2"/>
        <v>39051</v>
      </c>
      <c r="I7" s="16">
        <f t="shared" si="3"/>
        <v>39088</v>
      </c>
      <c r="J7" s="4">
        <v>78708</v>
      </c>
      <c r="K7">
        <v>2600501</v>
      </c>
      <c r="L7" t="s">
        <v>143</v>
      </c>
      <c r="M7" s="28">
        <v>1662.35</v>
      </c>
    </row>
    <row r="8" spans="1:13" x14ac:dyDescent="0.2">
      <c r="A8" s="4">
        <v>7050</v>
      </c>
      <c r="B8">
        <v>160</v>
      </c>
      <c r="C8" t="s">
        <v>143</v>
      </c>
      <c r="D8" t="s">
        <v>145</v>
      </c>
      <c r="E8" s="9">
        <v>39055</v>
      </c>
      <c r="F8" s="10">
        <f t="shared" si="0"/>
        <v>39082</v>
      </c>
      <c r="G8" s="12">
        <f t="shared" si="1"/>
        <v>39113</v>
      </c>
      <c r="H8" s="14">
        <f t="shared" si="2"/>
        <v>39051</v>
      </c>
      <c r="I8" s="16">
        <f t="shared" si="3"/>
        <v>39086</v>
      </c>
      <c r="J8" s="4">
        <v>78711</v>
      </c>
      <c r="K8">
        <v>2600501</v>
      </c>
      <c r="L8" t="s">
        <v>143</v>
      </c>
      <c r="M8" s="28">
        <v>8579</v>
      </c>
    </row>
    <row r="9" spans="1:13" x14ac:dyDescent="0.2">
      <c r="A9" s="4">
        <v>7050</v>
      </c>
      <c r="B9">
        <v>160</v>
      </c>
      <c r="C9" t="s">
        <v>143</v>
      </c>
      <c r="D9" t="s">
        <v>144</v>
      </c>
      <c r="E9" s="9">
        <v>39055</v>
      </c>
      <c r="F9" s="10">
        <f t="shared" si="0"/>
        <v>39082</v>
      </c>
      <c r="G9" s="12">
        <f t="shared" si="1"/>
        <v>39113</v>
      </c>
      <c r="H9" s="14">
        <f t="shared" si="2"/>
        <v>39051</v>
      </c>
      <c r="I9" s="16">
        <f t="shared" si="3"/>
        <v>39086</v>
      </c>
      <c r="J9" s="4">
        <v>78714</v>
      </c>
      <c r="K9">
        <v>2600501</v>
      </c>
      <c r="L9" t="s">
        <v>143</v>
      </c>
      <c r="M9" s="28">
        <v>78</v>
      </c>
    </row>
    <row r="10" spans="1:13" x14ac:dyDescent="0.2">
      <c r="A10" s="4">
        <v>7050</v>
      </c>
      <c r="B10">
        <v>160</v>
      </c>
      <c r="C10" t="s">
        <v>143</v>
      </c>
      <c r="D10" t="s">
        <v>144</v>
      </c>
      <c r="E10" s="9">
        <v>39064</v>
      </c>
      <c r="F10" s="10">
        <f t="shared" si="0"/>
        <v>39082</v>
      </c>
      <c r="G10" s="12">
        <f t="shared" si="1"/>
        <v>39113</v>
      </c>
      <c r="H10" s="14">
        <f t="shared" si="2"/>
        <v>39051</v>
      </c>
      <c r="I10" s="16">
        <f t="shared" si="3"/>
        <v>39095</v>
      </c>
      <c r="J10" s="4">
        <v>79083</v>
      </c>
      <c r="K10">
        <v>1200500</v>
      </c>
      <c r="L10" t="s">
        <v>143</v>
      </c>
      <c r="M10" s="28">
        <v>965.14</v>
      </c>
    </row>
    <row r="11" spans="1:13" x14ac:dyDescent="0.2">
      <c r="A11" s="4">
        <v>7050</v>
      </c>
      <c r="B11">
        <v>160</v>
      </c>
      <c r="C11" t="s">
        <v>143</v>
      </c>
      <c r="D11" t="s">
        <v>144</v>
      </c>
      <c r="E11" s="9">
        <v>39064</v>
      </c>
      <c r="F11" s="10">
        <f t="shared" si="0"/>
        <v>39082</v>
      </c>
      <c r="G11" s="12">
        <f t="shared" si="1"/>
        <v>39113</v>
      </c>
      <c r="H11" s="14">
        <f t="shared" si="2"/>
        <v>39051</v>
      </c>
      <c r="I11" s="16">
        <f t="shared" si="3"/>
        <v>39095</v>
      </c>
      <c r="J11" s="4">
        <v>79084</v>
      </c>
      <c r="K11">
        <v>2600501</v>
      </c>
      <c r="L11" t="s">
        <v>143</v>
      </c>
      <c r="M11" s="28">
        <v>192.5</v>
      </c>
    </row>
    <row r="12" spans="1:13" x14ac:dyDescent="0.2">
      <c r="A12" s="4">
        <v>7050</v>
      </c>
      <c r="B12">
        <v>160</v>
      </c>
      <c r="C12" t="s">
        <v>143</v>
      </c>
      <c r="D12" t="s">
        <v>144</v>
      </c>
      <c r="E12" s="9">
        <v>39063</v>
      </c>
      <c r="F12" s="10">
        <f t="shared" si="0"/>
        <v>39082</v>
      </c>
      <c r="G12" s="12">
        <f t="shared" si="1"/>
        <v>39113</v>
      </c>
      <c r="H12" s="14">
        <f t="shared" si="2"/>
        <v>39051</v>
      </c>
      <c r="I12" s="16">
        <f t="shared" si="3"/>
        <v>39094</v>
      </c>
      <c r="J12" s="4">
        <v>79089</v>
      </c>
      <c r="K12">
        <v>8419500</v>
      </c>
      <c r="L12" t="s">
        <v>143</v>
      </c>
      <c r="M12" s="28">
        <v>835.05</v>
      </c>
    </row>
    <row r="13" spans="1:13" x14ac:dyDescent="0.2">
      <c r="A13" s="4">
        <v>7050</v>
      </c>
      <c r="B13">
        <v>160</v>
      </c>
      <c r="C13" t="s">
        <v>143</v>
      </c>
      <c r="D13" t="s">
        <v>144</v>
      </c>
      <c r="E13" s="9">
        <v>39061</v>
      </c>
      <c r="F13" s="10">
        <f t="shared" si="0"/>
        <v>39082</v>
      </c>
      <c r="G13" s="12">
        <f t="shared" si="1"/>
        <v>39113</v>
      </c>
      <c r="H13" s="14">
        <f t="shared" si="2"/>
        <v>39051</v>
      </c>
      <c r="I13" s="16">
        <f t="shared" si="3"/>
        <v>39092</v>
      </c>
      <c r="J13" s="4">
        <v>79091</v>
      </c>
      <c r="K13">
        <v>1200500</v>
      </c>
      <c r="L13" t="s">
        <v>143</v>
      </c>
      <c r="M13" s="28">
        <v>1710</v>
      </c>
    </row>
    <row r="14" spans="1:13" x14ac:dyDescent="0.2">
      <c r="A14" s="4">
        <v>7050</v>
      </c>
      <c r="B14">
        <v>160</v>
      </c>
      <c r="C14" t="s">
        <v>143</v>
      </c>
      <c r="D14" t="s">
        <v>144</v>
      </c>
      <c r="E14" s="9">
        <v>39058</v>
      </c>
      <c r="F14" s="10">
        <f t="shared" si="0"/>
        <v>39082</v>
      </c>
      <c r="G14" s="12">
        <f t="shared" si="1"/>
        <v>39113</v>
      </c>
      <c r="H14" s="14">
        <f t="shared" si="2"/>
        <v>39051</v>
      </c>
      <c r="I14" s="16">
        <f t="shared" si="3"/>
        <v>39089</v>
      </c>
      <c r="J14" s="4">
        <v>79092</v>
      </c>
      <c r="K14">
        <v>1200500</v>
      </c>
      <c r="L14" t="s">
        <v>143</v>
      </c>
      <c r="M14" s="28">
        <v>1706.63</v>
      </c>
    </row>
    <row r="15" spans="1:13" x14ac:dyDescent="0.2">
      <c r="A15" s="4">
        <v>7050</v>
      </c>
      <c r="B15">
        <v>160</v>
      </c>
      <c r="C15" t="s">
        <v>143</v>
      </c>
      <c r="D15" t="s">
        <v>144</v>
      </c>
      <c r="E15" s="9">
        <v>39062</v>
      </c>
      <c r="F15" s="10">
        <f t="shared" si="0"/>
        <v>39082</v>
      </c>
      <c r="G15" s="12">
        <f t="shared" si="1"/>
        <v>39113</v>
      </c>
      <c r="H15" s="14">
        <f t="shared" si="2"/>
        <v>39051</v>
      </c>
      <c r="I15" s="16">
        <f t="shared" si="3"/>
        <v>39093</v>
      </c>
      <c r="J15" s="4">
        <v>79100</v>
      </c>
      <c r="K15">
        <v>2600501</v>
      </c>
      <c r="L15" t="s">
        <v>143</v>
      </c>
      <c r="M15" s="28">
        <v>385</v>
      </c>
    </row>
    <row r="16" spans="1:13" x14ac:dyDescent="0.2">
      <c r="A16" s="4">
        <v>7050</v>
      </c>
      <c r="B16">
        <v>160</v>
      </c>
      <c r="C16" t="s">
        <v>143</v>
      </c>
      <c r="D16" t="s">
        <v>144</v>
      </c>
      <c r="E16" s="9">
        <v>39071</v>
      </c>
      <c r="F16" s="10">
        <f t="shared" si="0"/>
        <v>39082</v>
      </c>
      <c r="G16" s="12">
        <f t="shared" si="1"/>
        <v>39113</v>
      </c>
      <c r="H16" s="14">
        <f t="shared" si="2"/>
        <v>39051</v>
      </c>
      <c r="I16" s="16">
        <f t="shared" si="3"/>
        <v>39102</v>
      </c>
      <c r="J16" s="4">
        <v>79395</v>
      </c>
      <c r="K16">
        <v>2600501</v>
      </c>
      <c r="L16" t="s">
        <v>143</v>
      </c>
      <c r="M16" s="28">
        <v>14965.74</v>
      </c>
    </row>
    <row r="17" spans="1:13" x14ac:dyDescent="0.2">
      <c r="A17" s="4">
        <v>7050</v>
      </c>
      <c r="B17">
        <v>160</v>
      </c>
      <c r="C17" t="s">
        <v>143</v>
      </c>
      <c r="D17" t="s">
        <v>144</v>
      </c>
      <c r="E17" s="9">
        <v>39060</v>
      </c>
      <c r="F17" s="10">
        <f t="shared" si="0"/>
        <v>39082</v>
      </c>
      <c r="G17" s="12">
        <f t="shared" si="1"/>
        <v>39113</v>
      </c>
      <c r="H17" s="14">
        <f t="shared" si="2"/>
        <v>39051</v>
      </c>
      <c r="I17" s="16">
        <f t="shared" si="3"/>
        <v>39091</v>
      </c>
      <c r="J17" s="4">
        <v>79586</v>
      </c>
      <c r="K17">
        <v>8401501</v>
      </c>
      <c r="L17" t="s">
        <v>143</v>
      </c>
      <c r="M17" s="28">
        <v>1168.3699999999999</v>
      </c>
    </row>
    <row r="18" spans="1:13" x14ac:dyDescent="0.2">
      <c r="A18" s="4">
        <v>7050</v>
      </c>
      <c r="B18">
        <v>160</v>
      </c>
      <c r="C18" t="s">
        <v>143</v>
      </c>
      <c r="D18" t="s">
        <v>144</v>
      </c>
      <c r="E18" s="9">
        <v>39056</v>
      </c>
      <c r="F18" s="10">
        <f t="shared" si="0"/>
        <v>39082</v>
      </c>
      <c r="G18" s="12">
        <f t="shared" si="1"/>
        <v>39113</v>
      </c>
      <c r="H18" s="14">
        <f t="shared" si="2"/>
        <v>39051</v>
      </c>
      <c r="I18" s="16">
        <f t="shared" si="3"/>
        <v>39087</v>
      </c>
      <c r="J18" s="4">
        <v>79592</v>
      </c>
      <c r="K18">
        <v>2600501</v>
      </c>
      <c r="L18" t="s">
        <v>143</v>
      </c>
      <c r="M18" s="28">
        <v>493.9</v>
      </c>
    </row>
    <row r="19" spans="1:13" x14ac:dyDescent="0.2">
      <c r="A19" s="4">
        <v>7050</v>
      </c>
      <c r="B19">
        <v>160</v>
      </c>
      <c r="C19" t="s">
        <v>143</v>
      </c>
      <c r="D19" t="s">
        <v>144</v>
      </c>
      <c r="E19" s="9">
        <v>39070</v>
      </c>
      <c r="F19" s="10">
        <f t="shared" si="0"/>
        <v>39082</v>
      </c>
      <c r="G19" s="12">
        <f t="shared" si="1"/>
        <v>39113</v>
      </c>
      <c r="H19" s="14">
        <f t="shared" si="2"/>
        <v>39051</v>
      </c>
      <c r="I19" s="16">
        <f t="shared" si="3"/>
        <v>39101</v>
      </c>
      <c r="J19" s="4">
        <v>79616</v>
      </c>
      <c r="K19">
        <v>3100500</v>
      </c>
      <c r="L19" t="s">
        <v>143</v>
      </c>
      <c r="M19" s="28">
        <v>3478.34</v>
      </c>
    </row>
    <row r="20" spans="1:13" x14ac:dyDescent="0.2">
      <c r="A20" s="4">
        <v>7050</v>
      </c>
      <c r="B20">
        <v>160</v>
      </c>
      <c r="C20" t="s">
        <v>143</v>
      </c>
      <c r="D20" t="s">
        <v>144</v>
      </c>
      <c r="E20" s="9">
        <v>39070</v>
      </c>
      <c r="F20" s="10">
        <f t="shared" si="0"/>
        <v>39082</v>
      </c>
      <c r="G20" s="12">
        <f t="shared" si="1"/>
        <v>39113</v>
      </c>
      <c r="H20" s="14">
        <f t="shared" si="2"/>
        <v>39051</v>
      </c>
      <c r="I20" s="16">
        <f t="shared" si="3"/>
        <v>39101</v>
      </c>
      <c r="J20" s="4">
        <v>79620</v>
      </c>
      <c r="K20">
        <v>8040504</v>
      </c>
      <c r="L20" t="s">
        <v>143</v>
      </c>
      <c r="M20" s="28">
        <v>2164.11</v>
      </c>
    </row>
    <row r="21" spans="1:13" x14ac:dyDescent="0.2">
      <c r="A21" s="4">
        <v>7050</v>
      </c>
      <c r="B21">
        <v>160</v>
      </c>
      <c r="C21" t="s">
        <v>143</v>
      </c>
      <c r="D21" t="s">
        <v>144</v>
      </c>
      <c r="E21" s="9">
        <v>39072</v>
      </c>
      <c r="F21" s="10">
        <f t="shared" si="0"/>
        <v>39082</v>
      </c>
      <c r="G21" s="12">
        <f t="shared" si="1"/>
        <v>39113</v>
      </c>
      <c r="H21" s="14">
        <f t="shared" si="2"/>
        <v>39051</v>
      </c>
      <c r="I21" s="16">
        <f t="shared" si="3"/>
        <v>39103</v>
      </c>
      <c r="J21" s="4">
        <v>79624</v>
      </c>
      <c r="K21">
        <v>8040504</v>
      </c>
      <c r="L21" t="s">
        <v>143</v>
      </c>
      <c r="M21" s="28">
        <v>6.5</v>
      </c>
    </row>
    <row r="22" spans="1:13" x14ac:dyDescent="0.2">
      <c r="A22" s="4">
        <v>7050</v>
      </c>
      <c r="B22">
        <v>160</v>
      </c>
      <c r="C22" t="s">
        <v>143</v>
      </c>
      <c r="D22" t="s">
        <v>144</v>
      </c>
      <c r="E22" s="9">
        <v>39072</v>
      </c>
      <c r="F22" s="10">
        <f t="shared" si="0"/>
        <v>39082</v>
      </c>
      <c r="G22" s="12">
        <f t="shared" si="1"/>
        <v>39113</v>
      </c>
      <c r="H22" s="14">
        <f t="shared" si="2"/>
        <v>39051</v>
      </c>
      <c r="I22" s="16">
        <f t="shared" si="3"/>
        <v>39103</v>
      </c>
      <c r="J22" s="4">
        <v>79625</v>
      </c>
      <c r="K22">
        <v>3100500</v>
      </c>
      <c r="L22" t="s">
        <v>143</v>
      </c>
      <c r="M22" s="28">
        <v>1846.63</v>
      </c>
    </row>
    <row r="23" spans="1:13" x14ac:dyDescent="0.2">
      <c r="A23" s="4">
        <v>7050</v>
      </c>
      <c r="B23">
        <v>160</v>
      </c>
      <c r="C23" t="s">
        <v>143</v>
      </c>
      <c r="D23" t="s">
        <v>144</v>
      </c>
      <c r="E23" s="9">
        <v>39066</v>
      </c>
      <c r="F23" s="10">
        <f t="shared" si="0"/>
        <v>39082</v>
      </c>
      <c r="G23" s="12">
        <f t="shared" si="1"/>
        <v>39113</v>
      </c>
      <c r="H23" s="14">
        <f t="shared" si="2"/>
        <v>39051</v>
      </c>
      <c r="I23" s="16">
        <f t="shared" si="3"/>
        <v>39097</v>
      </c>
      <c r="J23" s="4">
        <v>79632</v>
      </c>
      <c r="K23">
        <v>2600501</v>
      </c>
      <c r="L23" t="s">
        <v>143</v>
      </c>
      <c r="M23" s="28">
        <v>715</v>
      </c>
    </row>
    <row r="24" spans="1:13" x14ac:dyDescent="0.2">
      <c r="A24" s="4">
        <v>7050</v>
      </c>
      <c r="B24">
        <v>160</v>
      </c>
      <c r="C24" t="s">
        <v>143</v>
      </c>
      <c r="D24" t="s">
        <v>144</v>
      </c>
      <c r="E24" s="9">
        <v>39073</v>
      </c>
      <c r="F24" s="10">
        <f t="shared" si="0"/>
        <v>39082</v>
      </c>
      <c r="G24" s="12">
        <f t="shared" si="1"/>
        <v>39113</v>
      </c>
      <c r="H24" s="14">
        <f t="shared" si="2"/>
        <v>39051</v>
      </c>
      <c r="I24" s="16">
        <f t="shared" si="3"/>
        <v>39104</v>
      </c>
      <c r="J24" s="4">
        <v>79839</v>
      </c>
      <c r="K24">
        <v>2600501</v>
      </c>
      <c r="L24" t="s">
        <v>143</v>
      </c>
      <c r="M24" s="28">
        <v>1008.9</v>
      </c>
    </row>
    <row r="25" spans="1:13" x14ac:dyDescent="0.2">
      <c r="A25" s="4">
        <v>7050</v>
      </c>
      <c r="B25">
        <v>160</v>
      </c>
      <c r="C25" t="s">
        <v>143</v>
      </c>
      <c r="D25" t="s">
        <v>144</v>
      </c>
      <c r="E25" s="9">
        <v>39076</v>
      </c>
      <c r="F25" s="10">
        <f t="shared" si="0"/>
        <v>39082</v>
      </c>
      <c r="G25" s="12">
        <f t="shared" si="1"/>
        <v>39113</v>
      </c>
      <c r="H25" s="14">
        <f t="shared" si="2"/>
        <v>39051</v>
      </c>
      <c r="I25" s="16">
        <f t="shared" si="3"/>
        <v>39107</v>
      </c>
      <c r="J25" s="4">
        <v>79842</v>
      </c>
      <c r="K25">
        <v>2600501</v>
      </c>
      <c r="L25" t="s">
        <v>143</v>
      </c>
      <c r="M25" s="28">
        <v>68.75</v>
      </c>
    </row>
    <row r="26" spans="1:13" x14ac:dyDescent="0.2">
      <c r="A26" s="4">
        <v>7050</v>
      </c>
      <c r="B26">
        <v>160</v>
      </c>
      <c r="C26" t="s">
        <v>143</v>
      </c>
      <c r="D26" t="s">
        <v>144</v>
      </c>
      <c r="E26" s="9">
        <v>39065</v>
      </c>
      <c r="F26" s="10">
        <f t="shared" si="0"/>
        <v>39082</v>
      </c>
      <c r="G26" s="12">
        <f t="shared" si="1"/>
        <v>39113</v>
      </c>
      <c r="H26" s="14">
        <f t="shared" si="2"/>
        <v>39051</v>
      </c>
      <c r="I26" s="16">
        <f t="shared" si="3"/>
        <v>39096</v>
      </c>
      <c r="J26" s="4">
        <v>79846</v>
      </c>
      <c r="K26">
        <v>1200500</v>
      </c>
      <c r="L26" t="s">
        <v>143</v>
      </c>
      <c r="M26" s="28">
        <v>1538.25</v>
      </c>
    </row>
  </sheetData>
  <phoneticPr fontId="4" type="noConversion"/>
  <printOptions horizontalCentered="1" gridLines="1"/>
  <pageMargins left="0.1" right="0.1" top="0" bottom="0.75" header="0" footer="0.25"/>
  <pageSetup scale="89" fitToHeight="0" orientation="landscape" r:id="rId1"/>
  <headerFooter alignWithMargins="0">
    <oddFooter>&amp;L&amp;D-&amp;T&amp;CPage &amp;P of &amp;N&amp;R&amp;Z&amp;F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4"/>
  <sheetViews>
    <sheetView view="pageBreakPreview" zoomScale="80" zoomScaleNormal="100" zoomScaleSheetLayoutView="80" workbookViewId="0">
      <selection activeCell="B5" sqref="B5"/>
    </sheetView>
  </sheetViews>
  <sheetFormatPr defaultRowHeight="12.75" x14ac:dyDescent="0.2"/>
  <cols>
    <col min="1" max="2" width="20.42578125" customWidth="1"/>
  </cols>
  <sheetData>
    <row r="1" spans="1:2" s="22" customFormat="1" x14ac:dyDescent="0.2">
      <c r="A1" s="1" t="s">
        <v>274</v>
      </c>
      <c r="B1" s="22" t="s">
        <v>87</v>
      </c>
    </row>
    <row r="2" spans="1:2" s="17" customFormat="1" x14ac:dyDescent="0.2">
      <c r="A2" s="23"/>
      <c r="B2" s="23" t="s">
        <v>156</v>
      </c>
    </row>
    <row r="3" spans="1:2" s="22" customFormat="1" x14ac:dyDescent="0.2">
      <c r="A3" s="1"/>
    </row>
    <row r="4" spans="1:2" ht="13.5" thickBot="1" x14ac:dyDescent="0.25">
      <c r="A4" s="18" t="s">
        <v>150</v>
      </c>
      <c r="B4" s="18" t="s">
        <v>151</v>
      </c>
    </row>
    <row r="5" spans="1:2" x14ac:dyDescent="0.2">
      <c r="A5" t="s">
        <v>126</v>
      </c>
      <c r="B5" s="19" t="str">
        <f>SUBSTITUTE(A5,".","_",1)</f>
        <v>10030_110</v>
      </c>
    </row>
    <row r="6" spans="1:2" x14ac:dyDescent="0.2">
      <c r="A6" t="s">
        <v>127</v>
      </c>
      <c r="B6" s="19" t="str">
        <f t="shared" ref="B6:B14" si="0">SUBSTITUTE(A6,".","_",1)</f>
        <v>10030_180</v>
      </c>
    </row>
    <row r="7" spans="1:2" x14ac:dyDescent="0.2">
      <c r="A7" t="s">
        <v>128</v>
      </c>
      <c r="B7" s="19" t="str">
        <f t="shared" si="0"/>
        <v>10030_130</v>
      </c>
    </row>
    <row r="8" spans="1:2" x14ac:dyDescent="0.2">
      <c r="A8" t="s">
        <v>129</v>
      </c>
      <c r="B8" s="19" t="str">
        <f t="shared" si="0"/>
        <v>10020</v>
      </c>
    </row>
    <row r="9" spans="1:2" x14ac:dyDescent="0.2">
      <c r="A9" t="s">
        <v>130</v>
      </c>
      <c r="B9" s="19" t="str">
        <f t="shared" si="0"/>
        <v>10090_110</v>
      </c>
    </row>
    <row r="10" spans="1:2" x14ac:dyDescent="0.2">
      <c r="A10" t="s">
        <v>131</v>
      </c>
      <c r="B10" s="19" t="str">
        <f t="shared" si="0"/>
        <v>10311_120</v>
      </c>
    </row>
    <row r="11" spans="1:2" x14ac:dyDescent="0.2">
      <c r="A11" t="s">
        <v>132</v>
      </c>
      <c r="B11" s="19" t="str">
        <f t="shared" si="0"/>
        <v>10320</v>
      </c>
    </row>
    <row r="12" spans="1:2" x14ac:dyDescent="0.2">
      <c r="A12" t="s">
        <v>133</v>
      </c>
      <c r="B12" s="19" t="str">
        <f t="shared" si="0"/>
        <v>10311_110</v>
      </c>
    </row>
    <row r="13" spans="1:2" x14ac:dyDescent="0.2">
      <c r="A13" t="s">
        <v>133</v>
      </c>
      <c r="B13" s="19" t="str">
        <f t="shared" si="0"/>
        <v>10311_110</v>
      </c>
    </row>
    <row r="14" spans="1:2" x14ac:dyDescent="0.2">
      <c r="A14" t="s">
        <v>134</v>
      </c>
      <c r="B14" s="19" t="str">
        <f t="shared" si="0"/>
        <v>10910</v>
      </c>
    </row>
  </sheetData>
  <phoneticPr fontId="4" type="noConversion"/>
  <printOptions horizontalCentered="1" gridLines="1"/>
  <pageMargins left="0.1" right="0.1" top="0" bottom="0.75" header="0" footer="0.25"/>
  <pageSetup fitToHeight="0" orientation="landscape" r:id="rId1"/>
  <headerFooter alignWithMargins="0">
    <oddFooter>&amp;L&amp;D-&amp;T&amp;CPage &amp;P of &amp;N&amp;R&amp;Z&amp;F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view="pageBreakPreview" zoomScale="80" zoomScaleNormal="100" zoomScaleSheetLayoutView="80" workbookViewId="0">
      <selection activeCell="G9" sqref="G9"/>
    </sheetView>
  </sheetViews>
  <sheetFormatPr defaultRowHeight="12.75" x14ac:dyDescent="0.2"/>
  <cols>
    <col min="1" max="5" width="15.7109375" customWidth="1"/>
    <col min="6" max="6" width="15.7109375" style="19" customWidth="1"/>
    <col min="7" max="7" width="15.7109375" style="21" customWidth="1"/>
  </cols>
  <sheetData>
    <row r="1" spans="1:7" x14ac:dyDescent="0.2">
      <c r="A1" s="1" t="s">
        <v>259</v>
      </c>
      <c r="B1" s="4" t="s">
        <v>260</v>
      </c>
      <c r="D1" s="19"/>
      <c r="E1" s="21"/>
    </row>
    <row r="2" spans="1:7" x14ac:dyDescent="0.2">
      <c r="D2" s="19"/>
      <c r="E2" s="21"/>
    </row>
    <row r="3" spans="1:7" ht="26.25" thickBot="1" x14ac:dyDescent="0.25">
      <c r="A3" s="6" t="s">
        <v>177</v>
      </c>
      <c r="B3" s="6" t="s">
        <v>182</v>
      </c>
      <c r="C3" s="6" t="s">
        <v>254</v>
      </c>
      <c r="D3" s="6" t="s">
        <v>255</v>
      </c>
      <c r="E3" s="6" t="s">
        <v>256</v>
      </c>
      <c r="F3" s="48" t="s">
        <v>257</v>
      </c>
      <c r="G3" s="30" t="s">
        <v>258</v>
      </c>
    </row>
    <row r="4" spans="1:7" x14ac:dyDescent="0.2">
      <c r="A4">
        <v>100</v>
      </c>
      <c r="C4">
        <v>300</v>
      </c>
      <c r="D4">
        <v>1</v>
      </c>
      <c r="F4" s="34">
        <f>AVERAGE(A4:E4)</f>
        <v>133.66666666666666</v>
      </c>
      <c r="G4" s="35">
        <f>SUM(A4:E4)/COUNTIF(A4:E4,"&lt;&gt;0")</f>
        <v>80.2</v>
      </c>
    </row>
    <row r="5" spans="1:7" x14ac:dyDescent="0.2">
      <c r="A5">
        <v>200</v>
      </c>
      <c r="B5">
        <v>100</v>
      </c>
      <c r="C5">
        <v>0</v>
      </c>
      <c r="D5">
        <v>500</v>
      </c>
      <c r="E5">
        <v>650</v>
      </c>
      <c r="F5" s="34">
        <f t="shared" ref="F5:F12" si="0">AVERAGE(A5:E5)</f>
        <v>290</v>
      </c>
      <c r="G5" s="35">
        <f>SUM(A5:E5)/COUNTIF(A5:E5,"&lt;&gt;0")</f>
        <v>362.5</v>
      </c>
    </row>
    <row r="6" spans="1:7" x14ac:dyDescent="0.2">
      <c r="A6">
        <v>300</v>
      </c>
      <c r="B6">
        <v>100</v>
      </c>
      <c r="C6">
        <v>150</v>
      </c>
      <c r="D6">
        <v>600</v>
      </c>
      <c r="E6">
        <v>70</v>
      </c>
      <c r="F6" s="34">
        <f t="shared" si="0"/>
        <v>244</v>
      </c>
      <c r="G6" s="35">
        <f t="shared" ref="G6:G12" si="1">SUM(A6:E6)/COUNTIF(A6:E6,"&lt;&gt;0")</f>
        <v>244</v>
      </c>
    </row>
    <row r="7" spans="1:7" x14ac:dyDescent="0.2">
      <c r="A7">
        <v>100</v>
      </c>
      <c r="B7">
        <v>0</v>
      </c>
      <c r="C7">
        <v>0</v>
      </c>
      <c r="D7">
        <v>0</v>
      </c>
      <c r="E7">
        <v>0</v>
      </c>
      <c r="F7" s="34">
        <f t="shared" si="0"/>
        <v>20</v>
      </c>
      <c r="G7" s="35">
        <f t="shared" si="1"/>
        <v>100</v>
      </c>
    </row>
    <row r="8" spans="1:7" x14ac:dyDescent="0.2">
      <c r="A8">
        <v>120</v>
      </c>
      <c r="B8">
        <v>130</v>
      </c>
      <c r="C8">
        <v>150</v>
      </c>
      <c r="D8">
        <v>520</v>
      </c>
      <c r="E8">
        <v>510</v>
      </c>
      <c r="F8" s="34">
        <f t="shared" si="0"/>
        <v>286</v>
      </c>
      <c r="G8" s="35">
        <f t="shared" si="1"/>
        <v>286</v>
      </c>
    </row>
    <row r="9" spans="1:7" x14ac:dyDescent="0.2">
      <c r="A9">
        <v>0</v>
      </c>
      <c r="B9">
        <v>0</v>
      </c>
      <c r="C9">
        <v>100</v>
      </c>
      <c r="D9">
        <v>0</v>
      </c>
      <c r="E9">
        <v>0</v>
      </c>
      <c r="F9" s="34">
        <f t="shared" si="0"/>
        <v>20</v>
      </c>
      <c r="G9" s="35">
        <f t="shared" si="1"/>
        <v>100</v>
      </c>
    </row>
    <row r="10" spans="1:7" x14ac:dyDescent="0.2">
      <c r="A10">
        <v>125</v>
      </c>
      <c r="B10">
        <v>100</v>
      </c>
      <c r="C10">
        <v>200</v>
      </c>
      <c r="D10">
        <v>250</v>
      </c>
      <c r="E10">
        <v>150</v>
      </c>
      <c r="F10" s="34">
        <f t="shared" si="0"/>
        <v>165</v>
      </c>
      <c r="G10" s="35">
        <f t="shared" si="1"/>
        <v>165</v>
      </c>
    </row>
    <row r="11" spans="1:7" x14ac:dyDescent="0.2">
      <c r="A11">
        <v>127</v>
      </c>
      <c r="B11">
        <v>130</v>
      </c>
      <c r="C11">
        <v>10</v>
      </c>
      <c r="D11">
        <v>150</v>
      </c>
      <c r="E11">
        <v>0</v>
      </c>
      <c r="F11" s="34">
        <f t="shared" si="0"/>
        <v>83.4</v>
      </c>
      <c r="G11" s="35">
        <f t="shared" si="1"/>
        <v>104.25</v>
      </c>
    </row>
    <row r="12" spans="1:7" x14ac:dyDescent="0.2">
      <c r="A12">
        <v>100</v>
      </c>
      <c r="B12">
        <v>150</v>
      </c>
      <c r="C12">
        <v>175</v>
      </c>
      <c r="D12">
        <v>100</v>
      </c>
      <c r="E12">
        <v>100</v>
      </c>
      <c r="F12" s="34">
        <f t="shared" si="0"/>
        <v>125</v>
      </c>
      <c r="G12" s="35">
        <f t="shared" si="1"/>
        <v>125</v>
      </c>
    </row>
    <row r="13" spans="1:7" x14ac:dyDescent="0.2">
      <c r="D13" s="19"/>
      <c r="E13" s="21"/>
    </row>
  </sheetData>
  <phoneticPr fontId="4" type="noConversion"/>
  <printOptions horizontalCentered="1" gridLines="1"/>
  <pageMargins left="0.1" right="0.1" top="0" bottom="0.75" header="0" footer="0.25"/>
  <pageSetup fitToHeight="0" orientation="landscape" r:id="rId1"/>
  <headerFooter alignWithMargins="0">
    <oddFooter>&amp;L&amp;D-&amp;T&amp;CPage &amp;P of &amp;N&amp;R&amp;Z&amp;F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view="pageBreakPreview" zoomScale="80" zoomScaleNormal="100" zoomScaleSheetLayoutView="80" workbookViewId="0">
      <selection activeCell="E5" sqref="E5"/>
    </sheetView>
  </sheetViews>
  <sheetFormatPr defaultRowHeight="12.75" x14ac:dyDescent="0.2"/>
  <cols>
    <col min="1" max="3" width="15.7109375" customWidth="1"/>
    <col min="4" max="4" width="1.7109375" customWidth="1"/>
    <col min="5" max="5" width="15.7109375" customWidth="1"/>
  </cols>
  <sheetData>
    <row r="1" spans="1:5" x14ac:dyDescent="0.2">
      <c r="A1" t="s">
        <v>37</v>
      </c>
      <c r="B1" t="s">
        <v>109</v>
      </c>
    </row>
    <row r="2" spans="1:5" x14ac:dyDescent="0.2">
      <c r="A2" t="s">
        <v>36</v>
      </c>
      <c r="B2" t="s">
        <v>109</v>
      </c>
    </row>
    <row r="4" spans="1:5" ht="13.5" thickBot="1" x14ac:dyDescent="0.25">
      <c r="A4" s="6" t="s">
        <v>177</v>
      </c>
      <c r="B4" s="6" t="s">
        <v>182</v>
      </c>
      <c r="C4" s="7" t="s">
        <v>178</v>
      </c>
      <c r="D4" s="7"/>
      <c r="E4" s="7" t="s">
        <v>179</v>
      </c>
    </row>
    <row r="5" spans="1:5" x14ac:dyDescent="0.2">
      <c r="A5">
        <v>100</v>
      </c>
      <c r="B5">
        <v>-200</v>
      </c>
      <c r="C5" s="19" t="b">
        <f t="shared" ref="C5:C13" si="0">AND(A5&gt;0,B5&gt;0)</f>
        <v>0</v>
      </c>
      <c r="D5" s="19"/>
      <c r="E5" s="21" t="b">
        <f t="shared" ref="E5:E13" si="1">OR(A5&gt;0,B5&gt;0)</f>
        <v>1</v>
      </c>
    </row>
    <row r="6" spans="1:5" x14ac:dyDescent="0.2">
      <c r="A6">
        <v>200</v>
      </c>
      <c r="B6">
        <v>100</v>
      </c>
      <c r="C6" s="19" t="b">
        <f t="shared" si="0"/>
        <v>1</v>
      </c>
      <c r="D6" s="19"/>
      <c r="E6" s="21" t="b">
        <f t="shared" si="1"/>
        <v>1</v>
      </c>
    </row>
    <row r="7" spans="1:5" x14ac:dyDescent="0.2">
      <c r="A7">
        <v>300</v>
      </c>
      <c r="B7">
        <v>300</v>
      </c>
      <c r="C7" s="19" t="b">
        <f t="shared" si="0"/>
        <v>1</v>
      </c>
      <c r="D7" s="19"/>
      <c r="E7" s="21" t="b">
        <f t="shared" si="1"/>
        <v>1</v>
      </c>
    </row>
    <row r="8" spans="1:5" x14ac:dyDescent="0.2">
      <c r="A8">
        <v>100</v>
      </c>
      <c r="B8">
        <v>0</v>
      </c>
      <c r="C8" s="19" t="b">
        <f t="shared" si="0"/>
        <v>0</v>
      </c>
      <c r="D8" s="19"/>
      <c r="E8" s="21" t="b">
        <f t="shared" si="1"/>
        <v>1</v>
      </c>
    </row>
    <row r="9" spans="1:5" x14ac:dyDescent="0.2">
      <c r="A9">
        <v>0</v>
      </c>
      <c r="B9">
        <v>500</v>
      </c>
      <c r="C9" s="19" t="b">
        <f t="shared" si="0"/>
        <v>0</v>
      </c>
      <c r="D9" s="19"/>
      <c r="E9" s="21" t="b">
        <f t="shared" si="1"/>
        <v>1</v>
      </c>
    </row>
    <row r="10" spans="1:5" x14ac:dyDescent="0.2">
      <c r="A10">
        <v>0</v>
      </c>
      <c r="B10">
        <v>0</v>
      </c>
      <c r="C10" s="19" t="b">
        <f t="shared" si="0"/>
        <v>0</v>
      </c>
      <c r="D10" s="19"/>
      <c r="E10" s="21" t="b">
        <f t="shared" si="1"/>
        <v>0</v>
      </c>
    </row>
    <row r="11" spans="1:5" x14ac:dyDescent="0.2">
      <c r="A11">
        <v>1</v>
      </c>
      <c r="B11">
        <v>100</v>
      </c>
      <c r="C11" s="19" t="b">
        <f t="shared" si="0"/>
        <v>1</v>
      </c>
      <c r="D11" s="19"/>
      <c r="E11" s="21" t="b">
        <f t="shared" si="1"/>
        <v>1</v>
      </c>
    </row>
    <row r="12" spans="1:5" x14ac:dyDescent="0.2">
      <c r="A12">
        <v>-1</v>
      </c>
      <c r="B12">
        <v>-1</v>
      </c>
      <c r="C12" s="19" t="b">
        <f t="shared" si="0"/>
        <v>0</v>
      </c>
      <c r="D12" s="19"/>
      <c r="E12" s="21" t="b">
        <f t="shared" si="1"/>
        <v>0</v>
      </c>
    </row>
    <row r="13" spans="1:5" x14ac:dyDescent="0.2">
      <c r="A13">
        <v>100</v>
      </c>
      <c r="B13">
        <v>0</v>
      </c>
      <c r="C13" s="19" t="b">
        <f t="shared" si="0"/>
        <v>0</v>
      </c>
      <c r="D13" s="19"/>
      <c r="E13" s="21" t="b">
        <f t="shared" si="1"/>
        <v>1</v>
      </c>
    </row>
  </sheetData>
  <phoneticPr fontId="4" type="noConversion"/>
  <printOptions horizontalCentered="1" gridLines="1"/>
  <pageMargins left="0.1" right="0.1" top="0" bottom="0.75" header="0" footer="0.25"/>
  <pageSetup fitToHeight="0" orientation="landscape" r:id="rId1"/>
  <headerFooter alignWithMargins="0">
    <oddFooter>&amp;L&amp;D-&amp;T&amp;CPage &amp;P of &amp;N&amp;R&amp;Z&amp;F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view="pageBreakPreview" zoomScale="80" zoomScaleNormal="100" zoomScaleSheetLayoutView="80" workbookViewId="0">
      <selection activeCell="F4" sqref="F4"/>
    </sheetView>
  </sheetViews>
  <sheetFormatPr defaultRowHeight="12.75" x14ac:dyDescent="0.2"/>
  <cols>
    <col min="1" max="3" width="15.7109375" customWidth="1"/>
    <col min="4" max="4" width="15.7109375" style="19" customWidth="1"/>
    <col min="5" max="5" width="15.7109375" style="21" customWidth="1"/>
    <col min="6" max="6" width="15.7109375" style="45" customWidth="1"/>
  </cols>
  <sheetData>
    <row r="1" spans="1:6" x14ac:dyDescent="0.2">
      <c r="A1" s="1" t="s">
        <v>183</v>
      </c>
      <c r="B1" s="1" t="s">
        <v>184</v>
      </c>
    </row>
    <row r="3" spans="1:6" ht="13.5" thickBot="1" x14ac:dyDescent="0.25">
      <c r="A3" s="6" t="s">
        <v>177</v>
      </c>
      <c r="B3" s="6" t="s">
        <v>182</v>
      </c>
      <c r="C3" s="7" t="s">
        <v>253</v>
      </c>
      <c r="D3" s="43" t="s">
        <v>180</v>
      </c>
      <c r="E3" s="44" t="s">
        <v>180</v>
      </c>
      <c r="F3" s="46" t="s">
        <v>180</v>
      </c>
    </row>
    <row r="4" spans="1:6" x14ac:dyDescent="0.2">
      <c r="A4">
        <v>100</v>
      </c>
      <c r="B4">
        <v>-200</v>
      </c>
      <c r="C4" s="42">
        <f>+B4/A4</f>
        <v>-2</v>
      </c>
      <c r="D4" s="34">
        <f>IF(A4&lt;&gt;0,B4/A4,0)</f>
        <v>-2</v>
      </c>
      <c r="E4" s="35">
        <f>IF(ISERROR(B4/A4)=FALSE,B4/A4,0)</f>
        <v>-2</v>
      </c>
      <c r="F4" s="45">
        <f t="shared" ref="F4:F12" si="0">IF(A4&lt;0,-1*A4,A4)</f>
        <v>100</v>
      </c>
    </row>
    <row r="5" spans="1:6" x14ac:dyDescent="0.2">
      <c r="A5">
        <v>200</v>
      </c>
      <c r="B5">
        <v>100</v>
      </c>
      <c r="C5" s="42">
        <f t="shared" ref="C5:C12" si="1">+B5/A5</f>
        <v>0.5</v>
      </c>
      <c r="D5" s="34">
        <f t="shared" ref="D5:D12" si="2">IF(A5&lt;&gt;0,B5/A5,0)</f>
        <v>0.5</v>
      </c>
      <c r="E5" s="35">
        <f t="shared" ref="E5:E12" si="3">IF(ISERROR(B5/A5)=FALSE,B5/A5,0)</f>
        <v>0.5</v>
      </c>
      <c r="F5" s="45">
        <f t="shared" si="0"/>
        <v>200</v>
      </c>
    </row>
    <row r="6" spans="1:6" x14ac:dyDescent="0.2">
      <c r="A6">
        <v>300</v>
      </c>
      <c r="B6">
        <v>300</v>
      </c>
      <c r="C6" s="42">
        <f t="shared" si="1"/>
        <v>1</v>
      </c>
      <c r="D6" s="34">
        <f t="shared" si="2"/>
        <v>1</v>
      </c>
      <c r="E6" s="35">
        <f t="shared" si="3"/>
        <v>1</v>
      </c>
      <c r="F6" s="45">
        <f t="shared" si="0"/>
        <v>300</v>
      </c>
    </row>
    <row r="7" spans="1:6" x14ac:dyDescent="0.2">
      <c r="A7">
        <v>100</v>
      </c>
      <c r="B7">
        <v>0</v>
      </c>
      <c r="C7" s="42">
        <f t="shared" si="1"/>
        <v>0</v>
      </c>
      <c r="D7" s="34">
        <f t="shared" si="2"/>
        <v>0</v>
      </c>
      <c r="E7" s="35">
        <f t="shared" si="3"/>
        <v>0</v>
      </c>
      <c r="F7" s="45">
        <f t="shared" si="0"/>
        <v>100</v>
      </c>
    </row>
    <row r="8" spans="1:6" x14ac:dyDescent="0.2">
      <c r="A8">
        <v>0</v>
      </c>
      <c r="B8">
        <v>500</v>
      </c>
      <c r="C8" s="42" t="e">
        <f t="shared" si="1"/>
        <v>#DIV/0!</v>
      </c>
      <c r="D8" s="34">
        <f t="shared" si="2"/>
        <v>0</v>
      </c>
      <c r="E8" s="35">
        <f t="shared" si="3"/>
        <v>0</v>
      </c>
      <c r="F8" s="45">
        <f t="shared" si="0"/>
        <v>0</v>
      </c>
    </row>
    <row r="9" spans="1:6" x14ac:dyDescent="0.2">
      <c r="A9">
        <v>0</v>
      </c>
      <c r="B9">
        <v>0</v>
      </c>
      <c r="C9" s="42" t="e">
        <f t="shared" si="1"/>
        <v>#DIV/0!</v>
      </c>
      <c r="D9" s="34">
        <f t="shared" si="2"/>
        <v>0</v>
      </c>
      <c r="E9" s="35">
        <f t="shared" si="3"/>
        <v>0</v>
      </c>
      <c r="F9" s="45">
        <f t="shared" si="0"/>
        <v>0</v>
      </c>
    </row>
    <row r="10" spans="1:6" x14ac:dyDescent="0.2">
      <c r="A10">
        <v>1</v>
      </c>
      <c r="B10">
        <v>100</v>
      </c>
      <c r="C10" s="42">
        <f t="shared" si="1"/>
        <v>100</v>
      </c>
      <c r="D10" s="34">
        <f t="shared" si="2"/>
        <v>100</v>
      </c>
      <c r="E10" s="35">
        <f t="shared" si="3"/>
        <v>100</v>
      </c>
      <c r="F10" s="45">
        <f t="shared" si="0"/>
        <v>1</v>
      </c>
    </row>
    <row r="11" spans="1:6" x14ac:dyDescent="0.2">
      <c r="A11">
        <v>-1</v>
      </c>
      <c r="B11">
        <v>-1</v>
      </c>
      <c r="C11" s="42">
        <f t="shared" si="1"/>
        <v>1</v>
      </c>
      <c r="D11" s="34">
        <f t="shared" si="2"/>
        <v>1</v>
      </c>
      <c r="E11" s="35">
        <f t="shared" si="3"/>
        <v>1</v>
      </c>
      <c r="F11" s="45">
        <f t="shared" si="0"/>
        <v>1</v>
      </c>
    </row>
    <row r="12" spans="1:6" x14ac:dyDescent="0.2">
      <c r="A12">
        <v>100</v>
      </c>
      <c r="B12">
        <v>0</v>
      </c>
      <c r="C12" s="42">
        <f t="shared" si="1"/>
        <v>0</v>
      </c>
      <c r="D12" s="34">
        <f t="shared" si="2"/>
        <v>0</v>
      </c>
      <c r="E12" s="35">
        <f t="shared" si="3"/>
        <v>0</v>
      </c>
      <c r="F12" s="45">
        <f t="shared" si="0"/>
        <v>100</v>
      </c>
    </row>
  </sheetData>
  <phoneticPr fontId="4" type="noConversion"/>
  <printOptions horizontalCentered="1" gridLines="1"/>
  <pageMargins left="0.1" right="0.1" top="0" bottom="0.75" header="0" footer="0.25"/>
  <pageSetup fitToHeight="0" orientation="landscape" r:id="rId1"/>
  <headerFooter alignWithMargins="0">
    <oddFooter>&amp;L&amp;D-&amp;T&amp;CPage &amp;P of &amp;N&amp;R&amp;Z&amp;F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view="pageBreakPreview" zoomScale="80" zoomScaleNormal="100" zoomScaleSheetLayoutView="80" workbookViewId="0">
      <selection activeCell="D5" sqref="D5"/>
    </sheetView>
  </sheetViews>
  <sheetFormatPr defaultRowHeight="12.75" x14ac:dyDescent="0.2"/>
  <cols>
    <col min="1" max="4" width="15.7109375" customWidth="1"/>
  </cols>
  <sheetData>
    <row r="1" spans="1:4" x14ac:dyDescent="0.2">
      <c r="A1" s="1" t="s">
        <v>183</v>
      </c>
      <c r="B1" s="1" t="s">
        <v>184</v>
      </c>
    </row>
    <row r="2" spans="1:4" x14ac:dyDescent="0.2">
      <c r="A2" s="1" t="s">
        <v>1</v>
      </c>
      <c r="B2" s="1" t="s">
        <v>105</v>
      </c>
    </row>
    <row r="3" spans="1:4" x14ac:dyDescent="0.2">
      <c r="A3" s="1"/>
      <c r="B3" s="1"/>
    </row>
    <row r="4" spans="1:4" ht="26.25" thickBot="1" x14ac:dyDescent="0.25">
      <c r="A4" s="6" t="s">
        <v>177</v>
      </c>
      <c r="B4" s="6" t="s">
        <v>182</v>
      </c>
      <c r="C4" s="6" t="s">
        <v>300</v>
      </c>
      <c r="D4" s="7" t="s">
        <v>301</v>
      </c>
    </row>
    <row r="5" spans="1:4" x14ac:dyDescent="0.2">
      <c r="A5">
        <v>112555</v>
      </c>
      <c r="B5">
        <v>112555</v>
      </c>
      <c r="C5" t="b">
        <f>EXACT(A5,B5)</f>
        <v>1</v>
      </c>
      <c r="D5" s="19">
        <f t="shared" ref="D5:D14" si="0">IF(EXACT(A5,B5)=TRUE,0,1)</f>
        <v>0</v>
      </c>
    </row>
    <row r="6" spans="1:4" x14ac:dyDescent="0.2">
      <c r="A6">
        <v>122668</v>
      </c>
      <c r="B6">
        <v>122668</v>
      </c>
      <c r="C6" t="b">
        <f t="shared" ref="C6:C14" si="1">EXACT(A6,B6)</f>
        <v>1</v>
      </c>
      <c r="D6" s="19">
        <f t="shared" si="0"/>
        <v>0</v>
      </c>
    </row>
    <row r="7" spans="1:4" x14ac:dyDescent="0.2">
      <c r="A7">
        <v>122227</v>
      </c>
      <c r="B7" s="25">
        <v>122227</v>
      </c>
      <c r="C7" t="b">
        <f t="shared" si="1"/>
        <v>1</v>
      </c>
      <c r="D7" s="19">
        <f t="shared" si="0"/>
        <v>0</v>
      </c>
    </row>
    <row r="8" spans="1:4" x14ac:dyDescent="0.2">
      <c r="A8">
        <v>225556</v>
      </c>
      <c r="B8" s="25">
        <v>225556</v>
      </c>
      <c r="C8" t="b">
        <f t="shared" si="1"/>
        <v>1</v>
      </c>
      <c r="D8" s="19">
        <f t="shared" si="0"/>
        <v>0</v>
      </c>
    </row>
    <row r="9" spans="1:4" x14ac:dyDescent="0.2">
      <c r="A9">
        <v>225557</v>
      </c>
      <c r="B9" s="25">
        <v>225557</v>
      </c>
      <c r="C9" t="b">
        <f t="shared" si="1"/>
        <v>1</v>
      </c>
      <c r="D9" s="19">
        <f t="shared" si="0"/>
        <v>0</v>
      </c>
    </row>
    <row r="10" spans="1:4" x14ac:dyDescent="0.2">
      <c r="A10">
        <v>225590</v>
      </c>
      <c r="B10" s="25">
        <v>225590</v>
      </c>
      <c r="C10" t="b">
        <f t="shared" si="1"/>
        <v>1</v>
      </c>
      <c r="D10" s="19">
        <f t="shared" si="0"/>
        <v>0</v>
      </c>
    </row>
    <row r="11" spans="1:4" x14ac:dyDescent="0.2">
      <c r="A11">
        <v>555501</v>
      </c>
      <c r="B11" s="25">
        <v>123458</v>
      </c>
      <c r="C11" t="b">
        <f t="shared" si="1"/>
        <v>0</v>
      </c>
      <c r="D11" s="19">
        <f t="shared" si="0"/>
        <v>1</v>
      </c>
    </row>
    <row r="12" spans="1:4" x14ac:dyDescent="0.2">
      <c r="A12">
        <v>155550</v>
      </c>
      <c r="B12" s="25">
        <v>155550</v>
      </c>
      <c r="C12" t="b">
        <f t="shared" si="1"/>
        <v>1</v>
      </c>
      <c r="D12" s="19">
        <f t="shared" si="0"/>
        <v>0</v>
      </c>
    </row>
    <row r="13" spans="1:4" x14ac:dyDescent="0.2">
      <c r="A13">
        <v>152555</v>
      </c>
      <c r="B13" s="25">
        <v>155557</v>
      </c>
      <c r="C13" t="b">
        <f t="shared" si="1"/>
        <v>0</v>
      </c>
      <c r="D13" s="19">
        <f t="shared" si="0"/>
        <v>1</v>
      </c>
    </row>
    <row r="14" spans="1:4" x14ac:dyDescent="0.2">
      <c r="A14">
        <v>555688</v>
      </c>
      <c r="B14" s="25">
        <v>123457</v>
      </c>
      <c r="C14" t="b">
        <f t="shared" si="1"/>
        <v>0</v>
      </c>
      <c r="D14" s="19">
        <f t="shared" si="0"/>
        <v>1</v>
      </c>
    </row>
  </sheetData>
  <phoneticPr fontId="4" type="noConversion"/>
  <printOptions horizontalCentered="1" gridLines="1"/>
  <pageMargins left="0.1" right="0.1" top="0" bottom="0.75" header="0" footer="0.25"/>
  <pageSetup fitToHeight="0" orientation="landscape" r:id="rId1"/>
  <headerFooter alignWithMargins="0">
    <oddFooter>&amp;L&amp;D-&amp;T&amp;CPage &amp;P of &amp;N&amp;R&amp;Z&amp;F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view="pageBreakPreview" zoomScale="80" zoomScaleNormal="100" zoomScaleSheetLayoutView="80" workbookViewId="0">
      <selection activeCell="C6" sqref="C6"/>
    </sheetView>
  </sheetViews>
  <sheetFormatPr defaultRowHeight="12.75" x14ac:dyDescent="0.2"/>
  <cols>
    <col min="1" max="1" width="11.140625" bestFit="1" customWidth="1"/>
    <col min="2" max="4" width="13.7109375" customWidth="1"/>
    <col min="5" max="5" width="13.7109375" style="39" customWidth="1"/>
  </cols>
  <sheetData>
    <row r="1" spans="1:5" x14ac:dyDescent="0.2">
      <c r="A1" s="1" t="s">
        <v>183</v>
      </c>
      <c r="B1" s="1" t="s">
        <v>184</v>
      </c>
      <c r="C1" s="1"/>
      <c r="E1" s="37"/>
    </row>
    <row r="2" spans="1:5" x14ac:dyDescent="0.2">
      <c r="A2" s="1" t="s">
        <v>2</v>
      </c>
      <c r="B2" s="1" t="s">
        <v>106</v>
      </c>
      <c r="C2" s="1"/>
      <c r="E2" s="37"/>
    </row>
    <row r="3" spans="1:5" x14ac:dyDescent="0.2">
      <c r="A3" s="1"/>
      <c r="E3" s="37"/>
    </row>
    <row r="4" spans="1:5" ht="26.25" thickBot="1" x14ac:dyDescent="0.25">
      <c r="A4" s="7" t="s">
        <v>153</v>
      </c>
      <c r="B4" s="6" t="s">
        <v>302</v>
      </c>
      <c r="C4" s="6" t="s">
        <v>303</v>
      </c>
      <c r="D4" s="6" t="s">
        <v>152</v>
      </c>
      <c r="E4" s="38" t="s">
        <v>181</v>
      </c>
    </row>
    <row r="5" spans="1:5" x14ac:dyDescent="0.2">
      <c r="A5" t="s">
        <v>334</v>
      </c>
      <c r="B5" s="69" t="b">
        <f>ISBLANK(A5)</f>
        <v>0</v>
      </c>
      <c r="C5" s="69" t="str">
        <f>IF(ISBLANK(A5)=TRUE,C4,A5)</f>
        <v>EC356</v>
      </c>
      <c r="D5">
        <v>11255</v>
      </c>
      <c r="E5" s="39">
        <v>6520</v>
      </c>
    </row>
    <row r="6" spans="1:5" x14ac:dyDescent="0.2">
      <c r="B6" s="69" t="b">
        <f t="shared" ref="B6:B14" si="0">ISBLANK(A6)</f>
        <v>1</v>
      </c>
      <c r="C6" s="69" t="str">
        <f t="shared" ref="C6:C14" si="1">IF(ISBLANK(A6)=TRUE,C5,A6)</f>
        <v>EC356</v>
      </c>
      <c r="D6">
        <v>12267</v>
      </c>
      <c r="E6" s="39">
        <v>2550</v>
      </c>
    </row>
    <row r="7" spans="1:5" x14ac:dyDescent="0.2">
      <c r="A7" t="s">
        <v>335</v>
      </c>
      <c r="B7" s="69" t="b">
        <f t="shared" si="0"/>
        <v>0</v>
      </c>
      <c r="C7" s="69" t="str">
        <f t="shared" si="1"/>
        <v>SS220</v>
      </c>
      <c r="D7">
        <v>1228</v>
      </c>
      <c r="E7" s="39">
        <v>15670</v>
      </c>
    </row>
    <row r="8" spans="1:5" x14ac:dyDescent="0.2">
      <c r="A8" t="s">
        <v>43</v>
      </c>
      <c r="B8" s="69" t="b">
        <f t="shared" si="0"/>
        <v>0</v>
      </c>
      <c r="C8" s="69" t="str">
        <f t="shared" si="1"/>
        <v>TBAY</v>
      </c>
      <c r="D8">
        <v>22558</v>
      </c>
      <c r="E8" s="39">
        <v>9680</v>
      </c>
    </row>
    <row r="9" spans="1:5" x14ac:dyDescent="0.2">
      <c r="B9" s="69" t="b">
        <f t="shared" si="0"/>
        <v>1</v>
      </c>
      <c r="C9" s="69" t="str">
        <f t="shared" si="1"/>
        <v>TBAY</v>
      </c>
      <c r="D9">
        <v>2256</v>
      </c>
      <c r="E9" s="39">
        <v>5114</v>
      </c>
    </row>
    <row r="10" spans="1:5" x14ac:dyDescent="0.2">
      <c r="B10" s="69" t="b">
        <f t="shared" si="0"/>
        <v>1</v>
      </c>
      <c r="C10" s="69" t="str">
        <f t="shared" si="1"/>
        <v>TBAY</v>
      </c>
      <c r="D10">
        <v>22701</v>
      </c>
      <c r="E10" s="39">
        <v>5599</v>
      </c>
    </row>
    <row r="11" spans="1:5" x14ac:dyDescent="0.2">
      <c r="A11" t="s">
        <v>336</v>
      </c>
      <c r="B11" s="69" t="b">
        <f t="shared" si="0"/>
        <v>0</v>
      </c>
      <c r="C11" s="69" t="str">
        <f t="shared" si="1"/>
        <v>ST299</v>
      </c>
      <c r="D11">
        <v>55560</v>
      </c>
      <c r="E11" s="39">
        <v>5852</v>
      </c>
    </row>
    <row r="12" spans="1:5" x14ac:dyDescent="0.2">
      <c r="A12" t="s">
        <v>337</v>
      </c>
      <c r="B12" s="69" t="b">
        <f t="shared" si="0"/>
        <v>0</v>
      </c>
      <c r="C12" s="69" t="str">
        <f t="shared" si="1"/>
        <v>HI 100</v>
      </c>
      <c r="D12">
        <v>155512</v>
      </c>
      <c r="E12" s="39">
        <v>55001</v>
      </c>
    </row>
    <row r="13" spans="1:5" x14ac:dyDescent="0.2">
      <c r="B13" s="69" t="b">
        <f t="shared" si="0"/>
        <v>1</v>
      </c>
      <c r="C13" s="69" t="str">
        <f t="shared" si="1"/>
        <v>HI 100</v>
      </c>
      <c r="D13">
        <v>15455</v>
      </c>
      <c r="E13" s="39">
        <v>25501</v>
      </c>
    </row>
    <row r="14" spans="1:5" x14ac:dyDescent="0.2">
      <c r="B14" s="69" t="b">
        <f t="shared" si="0"/>
        <v>1</v>
      </c>
      <c r="C14" s="69" t="str">
        <f t="shared" si="1"/>
        <v>HI 100</v>
      </c>
      <c r="D14">
        <v>55587</v>
      </c>
      <c r="E14" s="39">
        <v>6012</v>
      </c>
    </row>
  </sheetData>
  <phoneticPr fontId="4" type="noConversion"/>
  <printOptions horizontalCentered="1" gridLines="1"/>
  <pageMargins left="0.1" right="0.1" top="0" bottom="0.75" header="0" footer="0.25"/>
  <pageSetup fitToHeight="0" orientation="landscape" r:id="rId1"/>
  <headerFooter alignWithMargins="0">
    <oddFooter>&amp;L&amp;D-&amp;T&amp;CPage &amp;P of &amp;N&amp;R&amp;Z&amp;F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view="pageBreakPreview" zoomScale="80" zoomScaleNormal="100" zoomScaleSheetLayoutView="80" workbookViewId="0">
      <selection activeCell="D5" sqref="D5"/>
    </sheetView>
  </sheetViews>
  <sheetFormatPr defaultRowHeight="12.75" x14ac:dyDescent="0.2"/>
  <cols>
    <col min="1" max="1" width="10" style="9" customWidth="1"/>
    <col min="2" max="2" width="8.7109375" bestFit="1" customWidth="1"/>
    <col min="3" max="3" width="28.42578125" bestFit="1" customWidth="1"/>
    <col min="4" max="4" width="28.42578125" style="21" customWidth="1"/>
    <col min="5" max="5" width="10.7109375" style="28" customWidth="1"/>
    <col min="6" max="6" width="10.7109375" customWidth="1"/>
    <col min="7" max="7" width="10.28515625" bestFit="1" customWidth="1"/>
    <col min="8" max="8" width="38" bestFit="1" customWidth="1"/>
  </cols>
  <sheetData>
    <row r="1" spans="1:8" x14ac:dyDescent="0.2">
      <c r="A1" s="41" t="s">
        <v>244</v>
      </c>
      <c r="B1" s="64" t="s">
        <v>290</v>
      </c>
    </row>
    <row r="2" spans="1:8" x14ac:dyDescent="0.2">
      <c r="G2" s="2"/>
    </row>
    <row r="3" spans="1:8" x14ac:dyDescent="0.2">
      <c r="G3" s="2" t="s">
        <v>243</v>
      </c>
    </row>
    <row r="4" spans="1:8" ht="26.25" thickBot="1" x14ac:dyDescent="0.25">
      <c r="A4" s="8" t="s">
        <v>195</v>
      </c>
      <c r="B4" s="8" t="s">
        <v>140</v>
      </c>
      <c r="C4" s="48" t="s">
        <v>291</v>
      </c>
      <c r="D4" s="30" t="s">
        <v>292</v>
      </c>
      <c r="E4" s="32"/>
      <c r="G4" s="29" t="s">
        <v>140</v>
      </c>
      <c r="H4" s="29" t="s">
        <v>242</v>
      </c>
    </row>
    <row r="5" spans="1:8" x14ac:dyDescent="0.2">
      <c r="A5" s="9">
        <v>39288</v>
      </c>
      <c r="B5" s="4">
        <v>1090433.83333333</v>
      </c>
      <c r="C5" s="27" t="e">
        <f>VLOOKUP(B5,G5:H43,2,FALSE)</f>
        <v>#N/A</v>
      </c>
      <c r="D5" s="31" t="str">
        <f>VLOOKUP(B5,$G$5:$H$59,2,FALSE)</f>
        <v xml:space="preserve">MP187 #17 (OCSG 8756)           </v>
      </c>
      <c r="G5" s="1">
        <v>1010000</v>
      </c>
      <c r="H5" t="s">
        <v>376</v>
      </c>
    </row>
    <row r="6" spans="1:8" x14ac:dyDescent="0.2">
      <c r="A6" s="9">
        <v>39288</v>
      </c>
      <c r="B6" s="4">
        <v>1091792.2666666701</v>
      </c>
      <c r="C6" s="27" t="e">
        <f t="shared" ref="C6:C20" si="0">VLOOKUP(B6,G6:H44,2,FALSE)</f>
        <v>#N/A</v>
      </c>
      <c r="D6" s="31" t="str">
        <f t="shared" ref="D6:D20" si="1">VLOOKUP(B6,$G$5:$H$59,2,FALSE)</f>
        <v xml:space="preserve">MP187 #18 (OCSG 8756)           </v>
      </c>
      <c r="G6" s="1">
        <v>1010001</v>
      </c>
      <c r="H6" t="s">
        <v>377</v>
      </c>
    </row>
    <row r="7" spans="1:8" x14ac:dyDescent="0.2">
      <c r="A7" s="9">
        <v>39288</v>
      </c>
      <c r="B7" s="4">
        <v>1093150.7</v>
      </c>
      <c r="C7" s="27" t="e">
        <f t="shared" si="0"/>
        <v>#N/A</v>
      </c>
      <c r="D7" s="31" t="str">
        <f t="shared" si="1"/>
        <v xml:space="preserve">MP187 #19 (OCSG 8756)           </v>
      </c>
      <c r="G7" s="4">
        <v>1010002</v>
      </c>
      <c r="H7" t="s">
        <v>390</v>
      </c>
    </row>
    <row r="8" spans="1:8" x14ac:dyDescent="0.2">
      <c r="A8" s="9">
        <v>39288</v>
      </c>
      <c r="B8" s="4">
        <v>1094509.13333333</v>
      </c>
      <c r="C8" s="27" t="e">
        <f t="shared" si="0"/>
        <v>#N/A</v>
      </c>
      <c r="D8" s="31" t="str">
        <f t="shared" si="1"/>
        <v xml:space="preserve">MP187 #20 (OCSG 8756)           </v>
      </c>
      <c r="G8" s="4">
        <v>1010500</v>
      </c>
      <c r="H8" t="s">
        <v>382</v>
      </c>
    </row>
    <row r="9" spans="1:8" x14ac:dyDescent="0.2">
      <c r="A9" s="9">
        <v>39288</v>
      </c>
      <c r="B9" s="4">
        <v>1090433.83333333</v>
      </c>
      <c r="C9" s="27" t="e">
        <f t="shared" si="0"/>
        <v>#N/A</v>
      </c>
      <c r="D9" s="31" t="str">
        <f t="shared" si="1"/>
        <v xml:space="preserve">MP187 #17 (OCSG 8756)           </v>
      </c>
      <c r="G9" s="4">
        <v>1020000</v>
      </c>
      <c r="H9" t="s">
        <v>379</v>
      </c>
    </row>
    <row r="10" spans="1:8" x14ac:dyDescent="0.2">
      <c r="A10" s="9">
        <v>39288</v>
      </c>
      <c r="B10" s="4">
        <v>1091792.2666666701</v>
      </c>
      <c r="C10" s="27" t="e">
        <f t="shared" si="0"/>
        <v>#N/A</v>
      </c>
      <c r="D10" s="31" t="str">
        <f t="shared" si="1"/>
        <v xml:space="preserve">MP187 #18 (OCSG 8756)           </v>
      </c>
      <c r="G10" s="4">
        <v>1020001</v>
      </c>
      <c r="H10" t="s">
        <v>380</v>
      </c>
    </row>
    <row r="11" spans="1:8" x14ac:dyDescent="0.2">
      <c r="A11" s="9">
        <v>39288</v>
      </c>
      <c r="B11" s="4">
        <v>1093150.7</v>
      </c>
      <c r="C11" s="27" t="e">
        <f t="shared" si="0"/>
        <v>#N/A</v>
      </c>
      <c r="D11" s="31" t="str">
        <f t="shared" si="1"/>
        <v xml:space="preserve">MP187 #19 (OCSG 8756)           </v>
      </c>
      <c r="G11" s="4">
        <v>1020002</v>
      </c>
      <c r="H11" t="s">
        <v>391</v>
      </c>
    </row>
    <row r="12" spans="1:8" x14ac:dyDescent="0.2">
      <c r="A12" s="9">
        <v>39288</v>
      </c>
      <c r="B12" s="4">
        <v>1094509.13333333</v>
      </c>
      <c r="C12" s="27" t="e">
        <f t="shared" si="0"/>
        <v>#N/A</v>
      </c>
      <c r="D12" s="31" t="str">
        <f t="shared" si="1"/>
        <v xml:space="preserve">MP187 #20 (OCSG 8756)           </v>
      </c>
      <c r="G12" s="4">
        <v>1020003</v>
      </c>
      <c r="H12" t="s">
        <v>381</v>
      </c>
    </row>
    <row r="13" spans="1:8" x14ac:dyDescent="0.2">
      <c r="A13" s="9">
        <v>39288</v>
      </c>
      <c r="B13" s="4">
        <v>1090433.83333333</v>
      </c>
      <c r="C13" s="27" t="e">
        <f t="shared" si="0"/>
        <v>#N/A</v>
      </c>
      <c r="D13" s="31" t="str">
        <f t="shared" si="1"/>
        <v xml:space="preserve">MP187 #17 (OCSG 8756)           </v>
      </c>
      <c r="G13" s="4">
        <v>1020004</v>
      </c>
      <c r="H13" t="s">
        <v>392</v>
      </c>
    </row>
    <row r="14" spans="1:8" x14ac:dyDescent="0.2">
      <c r="A14" s="9">
        <v>39288</v>
      </c>
      <c r="B14" s="4">
        <v>1091792.2666666701</v>
      </c>
      <c r="C14" s="27" t="e">
        <f t="shared" si="0"/>
        <v>#N/A</v>
      </c>
      <c r="D14" s="31" t="str">
        <f t="shared" si="1"/>
        <v xml:space="preserve">MP187 #18 (OCSG 8756)           </v>
      </c>
      <c r="G14" s="4">
        <v>1030000</v>
      </c>
      <c r="H14" t="s">
        <v>212</v>
      </c>
    </row>
    <row r="15" spans="1:8" x14ac:dyDescent="0.2">
      <c r="A15" s="9">
        <v>39288</v>
      </c>
      <c r="B15" s="4">
        <v>1093150.7</v>
      </c>
      <c r="C15" s="27" t="e">
        <f t="shared" si="0"/>
        <v>#N/A</v>
      </c>
      <c r="D15" s="31" t="str">
        <f t="shared" si="1"/>
        <v xml:space="preserve">MP187 #19 (OCSG 8756)           </v>
      </c>
      <c r="G15" s="4">
        <v>1030001</v>
      </c>
      <c r="H15" t="s">
        <v>214</v>
      </c>
    </row>
    <row r="16" spans="1:8" x14ac:dyDescent="0.2">
      <c r="A16" s="9">
        <v>39288</v>
      </c>
      <c r="B16" s="4">
        <v>1094509.13333333</v>
      </c>
      <c r="C16" s="27" t="e">
        <f t="shared" si="0"/>
        <v>#N/A</v>
      </c>
      <c r="D16" s="31" t="str">
        <f t="shared" si="1"/>
        <v xml:space="preserve">MP187 #20 (OCSG 8756)           </v>
      </c>
      <c r="G16" s="4">
        <v>1030002</v>
      </c>
      <c r="H16" t="s">
        <v>215</v>
      </c>
    </row>
    <row r="17" spans="1:8" x14ac:dyDescent="0.2">
      <c r="A17" s="9">
        <v>39288</v>
      </c>
      <c r="B17" s="4">
        <v>1090433.83333333</v>
      </c>
      <c r="C17" s="27" t="e">
        <f t="shared" si="0"/>
        <v>#N/A</v>
      </c>
      <c r="D17" s="31" t="str">
        <f t="shared" si="1"/>
        <v xml:space="preserve">MP187 #17 (OCSG 8756)           </v>
      </c>
      <c r="G17" s="4">
        <v>1030500</v>
      </c>
      <c r="H17" t="s">
        <v>383</v>
      </c>
    </row>
    <row r="18" spans="1:8" x14ac:dyDescent="0.2">
      <c r="A18" s="9">
        <v>39288</v>
      </c>
      <c r="B18" s="4">
        <v>1091792.2666666701</v>
      </c>
      <c r="C18" s="27" t="e">
        <f t="shared" si="0"/>
        <v>#N/A</v>
      </c>
      <c r="D18" s="31" t="str">
        <f t="shared" si="1"/>
        <v xml:space="preserve">MP187 #18 (OCSG 8756)           </v>
      </c>
      <c r="G18" s="4">
        <v>1040000</v>
      </c>
      <c r="H18" t="s">
        <v>217</v>
      </c>
    </row>
    <row r="19" spans="1:8" x14ac:dyDescent="0.2">
      <c r="A19" s="9">
        <v>39288</v>
      </c>
      <c r="B19" s="4">
        <v>1093150.7</v>
      </c>
      <c r="C19" s="27" t="e">
        <f t="shared" si="0"/>
        <v>#N/A</v>
      </c>
      <c r="D19" s="31" t="str">
        <f t="shared" si="1"/>
        <v xml:space="preserve">MP187 #19 (OCSG 8756)           </v>
      </c>
      <c r="G19" s="4">
        <v>1040001</v>
      </c>
      <c r="H19" t="s">
        <v>219</v>
      </c>
    </row>
    <row r="20" spans="1:8" x14ac:dyDescent="0.2">
      <c r="A20" s="9">
        <v>39288</v>
      </c>
      <c r="B20" s="4">
        <v>1094509.13333333</v>
      </c>
      <c r="C20" s="27" t="e">
        <f t="shared" si="0"/>
        <v>#N/A</v>
      </c>
      <c r="D20" s="31" t="str">
        <f t="shared" si="1"/>
        <v xml:space="preserve">MP187 #20 (OCSG 8756)           </v>
      </c>
      <c r="G20" s="4">
        <v>1040002</v>
      </c>
      <c r="H20" t="s">
        <v>220</v>
      </c>
    </row>
    <row r="21" spans="1:8" x14ac:dyDescent="0.2">
      <c r="C21" s="27"/>
      <c r="D21" s="31"/>
      <c r="G21" s="4">
        <v>1040500</v>
      </c>
      <c r="H21" t="s">
        <v>384</v>
      </c>
    </row>
    <row r="22" spans="1:8" x14ac:dyDescent="0.2">
      <c r="G22" s="4">
        <v>1040504</v>
      </c>
      <c r="H22" s="37" t="s">
        <v>394</v>
      </c>
    </row>
    <row r="23" spans="1:8" x14ac:dyDescent="0.2">
      <c r="G23" s="4">
        <v>1041000</v>
      </c>
      <c r="H23" t="s">
        <v>222</v>
      </c>
    </row>
    <row r="24" spans="1:8" x14ac:dyDescent="0.2">
      <c r="G24" s="4">
        <v>1041001</v>
      </c>
      <c r="H24" t="s">
        <v>224</v>
      </c>
    </row>
    <row r="25" spans="1:8" x14ac:dyDescent="0.2">
      <c r="G25" s="4">
        <v>1041500</v>
      </c>
      <c r="H25" t="s">
        <v>385</v>
      </c>
    </row>
    <row r="26" spans="1:8" x14ac:dyDescent="0.2">
      <c r="G26" s="4">
        <v>1041501</v>
      </c>
      <c r="H26" t="s">
        <v>388</v>
      </c>
    </row>
    <row r="27" spans="1:8" x14ac:dyDescent="0.2">
      <c r="G27" s="4">
        <v>1041520</v>
      </c>
      <c r="H27" t="s">
        <v>389</v>
      </c>
    </row>
    <row r="28" spans="1:8" x14ac:dyDescent="0.2">
      <c r="G28" s="4">
        <v>1050000</v>
      </c>
      <c r="H28" t="s">
        <v>227</v>
      </c>
    </row>
    <row r="29" spans="1:8" x14ac:dyDescent="0.2">
      <c r="G29" s="4">
        <v>1050001</v>
      </c>
      <c r="H29" t="s">
        <v>229</v>
      </c>
    </row>
    <row r="30" spans="1:8" x14ac:dyDescent="0.2">
      <c r="G30" s="4">
        <v>1050002</v>
      </c>
      <c r="H30" t="s">
        <v>230</v>
      </c>
    </row>
    <row r="31" spans="1:8" x14ac:dyDescent="0.2">
      <c r="G31" s="4">
        <v>1050500</v>
      </c>
      <c r="H31" t="s">
        <v>386</v>
      </c>
    </row>
    <row r="32" spans="1:8" x14ac:dyDescent="0.2">
      <c r="G32" s="4">
        <v>1060000</v>
      </c>
      <c r="H32" t="s">
        <v>232</v>
      </c>
    </row>
    <row r="33" spans="7:8" x14ac:dyDescent="0.2">
      <c r="G33" s="4">
        <v>1060001</v>
      </c>
      <c r="H33" t="s">
        <v>234</v>
      </c>
    </row>
    <row r="34" spans="7:8" x14ac:dyDescent="0.2">
      <c r="G34" s="4">
        <v>1070000</v>
      </c>
      <c r="H34" t="s">
        <v>235</v>
      </c>
    </row>
    <row r="35" spans="7:8" x14ac:dyDescent="0.2">
      <c r="G35" s="4">
        <v>1070001</v>
      </c>
      <c r="H35" t="s">
        <v>236</v>
      </c>
    </row>
    <row r="36" spans="7:8" x14ac:dyDescent="0.2">
      <c r="G36" s="4">
        <v>1070002</v>
      </c>
      <c r="H36" t="s">
        <v>237</v>
      </c>
    </row>
    <row r="37" spans="7:8" x14ac:dyDescent="0.2">
      <c r="G37" s="4">
        <v>1070003</v>
      </c>
      <c r="H37" t="s">
        <v>238</v>
      </c>
    </row>
    <row r="38" spans="7:8" x14ac:dyDescent="0.2">
      <c r="G38" s="4">
        <v>1070004</v>
      </c>
      <c r="H38" t="s">
        <v>393</v>
      </c>
    </row>
    <row r="39" spans="7:8" x14ac:dyDescent="0.2">
      <c r="G39" s="4">
        <v>1070005</v>
      </c>
      <c r="H39" t="s">
        <v>239</v>
      </c>
    </row>
    <row r="40" spans="7:8" x14ac:dyDescent="0.2">
      <c r="G40" s="4">
        <v>1070500</v>
      </c>
      <c r="H40" t="s">
        <v>387</v>
      </c>
    </row>
    <row r="41" spans="7:8" x14ac:dyDescent="0.2">
      <c r="G41" s="4">
        <v>1080000</v>
      </c>
      <c r="H41" t="s">
        <v>240</v>
      </c>
    </row>
    <row r="42" spans="7:8" x14ac:dyDescent="0.2">
      <c r="G42" t="s">
        <v>75</v>
      </c>
      <c r="H42" t="s">
        <v>23</v>
      </c>
    </row>
    <row r="43" spans="7:8" x14ac:dyDescent="0.2">
      <c r="G43" t="s">
        <v>76</v>
      </c>
      <c r="H43" t="s">
        <v>24</v>
      </c>
    </row>
    <row r="44" spans="7:8" x14ac:dyDescent="0.2">
      <c r="G44" s="4">
        <v>1076849.5</v>
      </c>
      <c r="H44" s="37" t="s">
        <v>308</v>
      </c>
    </row>
    <row r="45" spans="7:8" x14ac:dyDescent="0.2">
      <c r="G45" s="4">
        <v>1078207.9333333301</v>
      </c>
      <c r="H45" s="37" t="s">
        <v>309</v>
      </c>
    </row>
    <row r="46" spans="7:8" x14ac:dyDescent="0.2">
      <c r="G46" s="4">
        <v>1079566.36666667</v>
      </c>
      <c r="H46" s="37" t="s">
        <v>310</v>
      </c>
    </row>
    <row r="47" spans="7:8" x14ac:dyDescent="0.2">
      <c r="G47" s="4">
        <v>1080924.8</v>
      </c>
      <c r="H47" s="37" t="s">
        <v>311</v>
      </c>
    </row>
    <row r="48" spans="7:8" x14ac:dyDescent="0.2">
      <c r="G48" s="4">
        <v>1082283.2333333299</v>
      </c>
      <c r="H48" s="37" t="s">
        <v>312</v>
      </c>
    </row>
    <row r="49" spans="7:8" x14ac:dyDescent="0.2">
      <c r="G49" s="4">
        <v>1083641.66666667</v>
      </c>
      <c r="H49" s="37" t="s">
        <v>313</v>
      </c>
    </row>
    <row r="50" spans="7:8" x14ac:dyDescent="0.2">
      <c r="G50" s="4">
        <v>1085000.1000000001</v>
      </c>
      <c r="H50" s="37" t="s">
        <v>314</v>
      </c>
    </row>
    <row r="51" spans="7:8" x14ac:dyDescent="0.2">
      <c r="G51" s="4">
        <v>1086358.5333333299</v>
      </c>
      <c r="H51" s="37" t="s">
        <v>315</v>
      </c>
    </row>
    <row r="52" spans="7:8" x14ac:dyDescent="0.2">
      <c r="G52" s="4">
        <v>1087716.9666666701</v>
      </c>
      <c r="H52" s="37" t="s">
        <v>316</v>
      </c>
    </row>
    <row r="53" spans="7:8" x14ac:dyDescent="0.2">
      <c r="G53" t="s">
        <v>306</v>
      </c>
      <c r="H53" s="37" t="s">
        <v>317</v>
      </c>
    </row>
    <row r="54" spans="7:8" x14ac:dyDescent="0.2">
      <c r="G54" t="s">
        <v>307</v>
      </c>
      <c r="H54" s="37" t="s">
        <v>318</v>
      </c>
    </row>
    <row r="55" spans="7:8" x14ac:dyDescent="0.2">
      <c r="G55" s="4">
        <v>1089075.3999999999</v>
      </c>
      <c r="H55" s="37" t="s">
        <v>319</v>
      </c>
    </row>
    <row r="56" spans="7:8" x14ac:dyDescent="0.2">
      <c r="G56" s="4">
        <v>1090433.83333333</v>
      </c>
      <c r="H56" s="37" t="s">
        <v>320</v>
      </c>
    </row>
    <row r="57" spans="7:8" x14ac:dyDescent="0.2">
      <c r="G57" s="4">
        <v>1091792.2666666701</v>
      </c>
      <c r="H57" s="37" t="s">
        <v>321</v>
      </c>
    </row>
    <row r="58" spans="7:8" x14ac:dyDescent="0.2">
      <c r="G58" s="4">
        <v>1093150.7</v>
      </c>
      <c r="H58" s="37" t="s">
        <v>322</v>
      </c>
    </row>
    <row r="59" spans="7:8" x14ac:dyDescent="0.2">
      <c r="G59" s="4">
        <v>1094509.13333333</v>
      </c>
      <c r="H59" s="37" t="s">
        <v>323</v>
      </c>
    </row>
  </sheetData>
  <phoneticPr fontId="4" type="noConversion"/>
  <printOptions horizontalCentered="1" gridLines="1"/>
  <pageMargins left="0.1" right="0.1" top="0" bottom="0.75" header="0" footer="0.25"/>
  <pageSetup scale="85" fitToHeight="0" orientation="landscape" r:id="rId1"/>
  <headerFooter alignWithMargins="0">
    <oddFooter>&amp;L&amp;D-&amp;T&amp;CPage &amp;P of &amp;N&amp;R&amp;Z&amp;F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view="pageBreakPreview" zoomScale="80" zoomScaleNormal="100" zoomScaleSheetLayoutView="80" workbookViewId="0">
      <selection activeCell="D5" sqref="D5"/>
    </sheetView>
  </sheetViews>
  <sheetFormatPr defaultRowHeight="12.75" x14ac:dyDescent="0.2"/>
  <cols>
    <col min="1" max="1" width="8.42578125" style="26" customWidth="1"/>
    <col min="2" max="2" width="9.7109375" bestFit="1" customWidth="1"/>
    <col min="3" max="3" width="19.42578125" style="19" customWidth="1"/>
    <col min="4" max="4" width="28.42578125" style="21" bestFit="1" customWidth="1"/>
    <col min="5" max="5" width="11.85546875" style="28" customWidth="1"/>
    <col min="7" max="7" width="10.28515625" bestFit="1" customWidth="1"/>
    <col min="8" max="8" width="38" bestFit="1" customWidth="1"/>
  </cols>
  <sheetData>
    <row r="1" spans="1:8" x14ac:dyDescent="0.2">
      <c r="A1" s="17" t="s">
        <v>244</v>
      </c>
      <c r="B1" s="26" t="s">
        <v>245</v>
      </c>
    </row>
    <row r="2" spans="1:8" x14ac:dyDescent="0.2">
      <c r="A2" t="s">
        <v>247</v>
      </c>
      <c r="B2" s="1" t="s">
        <v>110</v>
      </c>
      <c r="G2" s="2"/>
    </row>
    <row r="3" spans="1:8" x14ac:dyDescent="0.2">
      <c r="G3" s="2" t="s">
        <v>243</v>
      </c>
    </row>
    <row r="4" spans="1:8" ht="39" thickBot="1" x14ac:dyDescent="0.25">
      <c r="A4" s="8" t="s">
        <v>195</v>
      </c>
      <c r="B4" s="8" t="s">
        <v>140</v>
      </c>
      <c r="C4" s="48" t="s">
        <v>293</v>
      </c>
      <c r="D4" s="30" t="s">
        <v>294</v>
      </c>
      <c r="E4" s="32"/>
      <c r="G4" s="29" t="s">
        <v>140</v>
      </c>
      <c r="H4" s="29" t="s">
        <v>242</v>
      </c>
    </row>
    <row r="5" spans="1:8" x14ac:dyDescent="0.2">
      <c r="A5" s="26">
        <v>39288</v>
      </c>
      <c r="B5" t="s">
        <v>246</v>
      </c>
      <c r="C5" s="19" t="e">
        <f t="shared" ref="C5:C22" si="0">VLOOKUP(B5,$G$5:$H$28,2,FALSE)</f>
        <v>#N/A</v>
      </c>
      <c r="D5" s="31" t="str">
        <f t="shared" ref="D5:D22" si="1">VLOOKUP(TRIM(B5),$G$5:$H$28,2,FALSE)</f>
        <v xml:space="preserve">SA12 # A-2 (OCSG-14590)        </v>
      </c>
      <c r="F5" t="b">
        <f>ISTEXT(G5)</f>
        <v>1</v>
      </c>
      <c r="G5" t="s">
        <v>25</v>
      </c>
      <c r="H5" t="s">
        <v>376</v>
      </c>
    </row>
    <row r="6" spans="1:8" x14ac:dyDescent="0.2">
      <c r="A6" s="26">
        <v>39288</v>
      </c>
      <c r="B6" t="s">
        <v>246</v>
      </c>
      <c r="C6" s="19" t="e">
        <f t="shared" si="0"/>
        <v>#N/A</v>
      </c>
      <c r="D6" s="31" t="str">
        <f t="shared" si="1"/>
        <v xml:space="preserve">SA12 # A-2 (OCSG-14590)        </v>
      </c>
      <c r="G6" t="s">
        <v>26</v>
      </c>
      <c r="H6" t="s">
        <v>377</v>
      </c>
    </row>
    <row r="7" spans="1:8" x14ac:dyDescent="0.2">
      <c r="A7" s="26">
        <v>39288</v>
      </c>
      <c r="B7">
        <v>1030000</v>
      </c>
      <c r="C7" s="19" t="e">
        <f t="shared" si="0"/>
        <v>#N/A</v>
      </c>
      <c r="D7" s="31" t="str">
        <f t="shared" si="1"/>
        <v xml:space="preserve">SA12 BLK (OCSG-14590)          </v>
      </c>
      <c r="G7" t="s">
        <v>27</v>
      </c>
      <c r="H7" t="s">
        <v>390</v>
      </c>
    </row>
    <row r="8" spans="1:8" x14ac:dyDescent="0.2">
      <c r="A8" s="26">
        <v>39288</v>
      </c>
      <c r="B8">
        <v>1040001</v>
      </c>
      <c r="C8" s="19" t="e">
        <f t="shared" si="0"/>
        <v>#N/A</v>
      </c>
      <c r="D8" s="31" t="str">
        <f t="shared" si="1"/>
        <v xml:space="preserve">MI687 #A-2 L  (OCSG-6052)      </v>
      </c>
      <c r="G8" t="s">
        <v>28</v>
      </c>
      <c r="H8" t="s">
        <v>378</v>
      </c>
    </row>
    <row r="9" spans="1:8" x14ac:dyDescent="0.2">
      <c r="A9" s="26">
        <v>39288</v>
      </c>
      <c r="B9">
        <v>1040002</v>
      </c>
      <c r="C9" s="19" t="e">
        <f t="shared" si="0"/>
        <v>#N/A</v>
      </c>
      <c r="D9" s="31" t="str">
        <f t="shared" si="1"/>
        <v xml:space="preserve">MI687 #U-2D (OCSG-6052)        </v>
      </c>
      <c r="G9" t="s">
        <v>29</v>
      </c>
      <c r="H9" t="s">
        <v>379</v>
      </c>
    </row>
    <row r="10" spans="1:8" x14ac:dyDescent="0.2">
      <c r="A10" s="26">
        <v>39288</v>
      </c>
      <c r="B10">
        <v>1041001</v>
      </c>
      <c r="C10" s="19" t="e">
        <f t="shared" si="0"/>
        <v>#N/A</v>
      </c>
      <c r="D10" s="31" t="str">
        <f t="shared" si="1"/>
        <v xml:space="preserve">MI688 # 1 OCSG 08248           </v>
      </c>
      <c r="G10" t="s">
        <v>30</v>
      </c>
      <c r="H10" t="s">
        <v>380</v>
      </c>
    </row>
    <row r="11" spans="1:8" x14ac:dyDescent="0.2">
      <c r="A11" s="26">
        <v>39288</v>
      </c>
      <c r="B11">
        <v>1041500</v>
      </c>
      <c r="C11" s="19" t="e">
        <f t="shared" si="0"/>
        <v>#N/A</v>
      </c>
      <c r="D11" s="31" t="str">
        <f t="shared" si="1"/>
        <v xml:space="preserve">MI688 Platform                 </v>
      </c>
      <c r="G11" t="s">
        <v>31</v>
      </c>
      <c r="H11" t="s">
        <v>391</v>
      </c>
    </row>
    <row r="12" spans="1:8" x14ac:dyDescent="0.2">
      <c r="A12" s="26">
        <v>39288</v>
      </c>
      <c r="B12">
        <v>1041501</v>
      </c>
      <c r="C12" s="19" t="e">
        <f t="shared" si="0"/>
        <v>#N/A</v>
      </c>
      <c r="D12" s="31" t="str">
        <f t="shared" si="1"/>
        <v xml:space="preserve">MI699 Platform Equip   </v>
      </c>
      <c r="G12" t="s">
        <v>32</v>
      </c>
      <c r="H12" t="s">
        <v>381</v>
      </c>
    </row>
    <row r="13" spans="1:8" x14ac:dyDescent="0.2">
      <c r="A13" s="26">
        <v>39288</v>
      </c>
      <c r="B13">
        <v>1041520</v>
      </c>
      <c r="C13" s="19" t="e">
        <f t="shared" si="0"/>
        <v>#N/A</v>
      </c>
      <c r="D13" s="31" t="str">
        <f t="shared" si="1"/>
        <v xml:space="preserve">MI 699   </v>
      </c>
      <c r="G13" t="s">
        <v>48</v>
      </c>
      <c r="H13" t="s">
        <v>392</v>
      </c>
    </row>
    <row r="14" spans="1:8" x14ac:dyDescent="0.2">
      <c r="A14" s="26">
        <v>39288</v>
      </c>
      <c r="B14">
        <v>1050000</v>
      </c>
      <c r="C14" s="19" t="e">
        <f t="shared" si="0"/>
        <v>#N/A</v>
      </c>
      <c r="D14" s="31" t="str">
        <f t="shared" si="1"/>
        <v xml:space="preserve">MI568 BLK (OCSG-4541)          </v>
      </c>
      <c r="G14" t="s">
        <v>49</v>
      </c>
      <c r="H14" t="s">
        <v>212</v>
      </c>
    </row>
    <row r="15" spans="1:8" x14ac:dyDescent="0.2">
      <c r="A15" s="26">
        <v>39288</v>
      </c>
      <c r="B15">
        <v>1020001</v>
      </c>
      <c r="C15" s="19" t="e">
        <f t="shared" si="0"/>
        <v>#N/A</v>
      </c>
      <c r="D15" s="31" t="str">
        <f t="shared" si="1"/>
        <v xml:space="preserve">GA322 A-1 OCSG12503  </v>
      </c>
      <c r="G15" t="s">
        <v>50</v>
      </c>
      <c r="H15" t="s">
        <v>214</v>
      </c>
    </row>
    <row r="16" spans="1:8" x14ac:dyDescent="0.2">
      <c r="A16" s="26">
        <v>39288</v>
      </c>
      <c r="B16">
        <v>1020000</v>
      </c>
      <c r="C16" s="19" t="e">
        <f t="shared" si="0"/>
        <v>#N/A</v>
      </c>
      <c r="D16" s="31" t="str">
        <f t="shared" si="1"/>
        <v xml:space="preserve">GA322 BLK OCSG12503  </v>
      </c>
      <c r="G16" t="s">
        <v>196</v>
      </c>
      <c r="H16" t="s">
        <v>215</v>
      </c>
    </row>
    <row r="17" spans="1:8" x14ac:dyDescent="0.2">
      <c r="A17" s="26">
        <v>39288</v>
      </c>
      <c r="B17">
        <v>1010500</v>
      </c>
      <c r="C17" s="19" t="e">
        <f t="shared" si="0"/>
        <v>#N/A</v>
      </c>
      <c r="D17" s="31" t="str">
        <f t="shared" si="1"/>
        <v xml:space="preserve">GA321/322 PLATFORM   </v>
      </c>
      <c r="G17" t="s">
        <v>51</v>
      </c>
      <c r="H17" t="s">
        <v>216</v>
      </c>
    </row>
    <row r="18" spans="1:8" x14ac:dyDescent="0.2">
      <c r="A18" s="26">
        <v>39288</v>
      </c>
      <c r="B18">
        <v>1010001</v>
      </c>
      <c r="C18" s="19" t="e">
        <f t="shared" si="0"/>
        <v>#N/A</v>
      </c>
      <c r="D18" s="31" t="str">
        <f t="shared" si="1"/>
        <v xml:space="preserve">GA321 A-2 OCSG11316  </v>
      </c>
      <c r="G18" t="s">
        <v>52</v>
      </c>
      <c r="H18" t="s">
        <v>217</v>
      </c>
    </row>
    <row r="19" spans="1:8" x14ac:dyDescent="0.2">
      <c r="A19" s="26">
        <v>39288</v>
      </c>
      <c r="B19">
        <v>1020002</v>
      </c>
      <c r="C19" s="19" t="e">
        <f t="shared" si="0"/>
        <v>#N/A</v>
      </c>
      <c r="D19" s="31" t="str">
        <f t="shared" si="1"/>
        <v xml:space="preserve">GA322 A-1D OCSG12503  </v>
      </c>
      <c r="G19" t="s">
        <v>53</v>
      </c>
      <c r="H19" t="s">
        <v>219</v>
      </c>
    </row>
    <row r="20" spans="1:8" x14ac:dyDescent="0.2">
      <c r="A20" s="26">
        <v>39288</v>
      </c>
      <c r="B20">
        <v>1020004</v>
      </c>
      <c r="C20" s="19" t="e">
        <f t="shared" si="0"/>
        <v>#N/A</v>
      </c>
      <c r="D20" s="31" t="str">
        <f t="shared" si="1"/>
        <v xml:space="preserve">GA322 A-3D OCSG12503  </v>
      </c>
      <c r="G20" t="s">
        <v>54</v>
      </c>
      <c r="H20" t="s">
        <v>220</v>
      </c>
    </row>
    <row r="21" spans="1:8" x14ac:dyDescent="0.2">
      <c r="A21" s="26">
        <v>39288</v>
      </c>
      <c r="B21">
        <v>1030500</v>
      </c>
      <c r="C21" s="19" t="e">
        <f t="shared" si="0"/>
        <v>#N/A</v>
      </c>
      <c r="D21" s="31" t="str">
        <f t="shared" si="1"/>
        <v xml:space="preserve">SA12 PLATFORM                  </v>
      </c>
      <c r="G21" t="s">
        <v>55</v>
      </c>
      <c r="H21" s="37" t="s">
        <v>398</v>
      </c>
    </row>
    <row r="22" spans="1:8" x14ac:dyDescent="0.2">
      <c r="A22" s="26">
        <v>39288</v>
      </c>
      <c r="B22">
        <v>1010000</v>
      </c>
      <c r="C22" s="19" t="e">
        <f t="shared" si="0"/>
        <v>#N/A</v>
      </c>
      <c r="D22" s="31" t="str">
        <f t="shared" si="1"/>
        <v xml:space="preserve">GA321 BLK OCSG11316  </v>
      </c>
      <c r="G22" t="s">
        <v>56</v>
      </c>
      <c r="H22" s="37" t="s">
        <v>397</v>
      </c>
    </row>
    <row r="23" spans="1:8" x14ac:dyDescent="0.2">
      <c r="D23" s="31"/>
      <c r="G23" t="s">
        <v>57</v>
      </c>
      <c r="H23" t="s">
        <v>222</v>
      </c>
    </row>
    <row r="24" spans="1:8" x14ac:dyDescent="0.2">
      <c r="D24" s="31"/>
      <c r="G24" t="s">
        <v>58</v>
      </c>
      <c r="H24" t="s">
        <v>224</v>
      </c>
    </row>
    <row r="25" spans="1:8" x14ac:dyDescent="0.2">
      <c r="D25" s="31"/>
      <c r="G25" t="s">
        <v>59</v>
      </c>
      <c r="H25" t="s">
        <v>225</v>
      </c>
    </row>
    <row r="26" spans="1:8" x14ac:dyDescent="0.2">
      <c r="D26" s="31"/>
      <c r="G26" t="s">
        <v>60</v>
      </c>
      <c r="H26" t="s">
        <v>395</v>
      </c>
    </row>
    <row r="27" spans="1:8" x14ac:dyDescent="0.2">
      <c r="D27" s="31"/>
      <c r="G27" t="s">
        <v>61</v>
      </c>
      <c r="H27" t="s">
        <v>396</v>
      </c>
    </row>
    <row r="28" spans="1:8" x14ac:dyDescent="0.2">
      <c r="D28" s="31"/>
      <c r="G28" t="s">
        <v>62</v>
      </c>
      <c r="H28" t="s">
        <v>227</v>
      </c>
    </row>
  </sheetData>
  <phoneticPr fontId="4" type="noConversion"/>
  <printOptions horizontalCentered="1" gridLines="1"/>
  <pageMargins left="0.1" right="0.1" top="0" bottom="0.75" header="0" footer="0.25"/>
  <pageSetup fitToHeight="0" orientation="landscape" r:id="rId1"/>
  <headerFooter alignWithMargins="0">
    <oddFooter>&amp;L&amp;D-&amp;T&amp;CPage &amp;P of &amp;N&amp;R&amp;Z&amp;F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7"/>
  <sheetViews>
    <sheetView view="pageBreakPreview" zoomScale="80" zoomScaleNormal="100" zoomScaleSheetLayoutView="80" workbookViewId="0">
      <selection activeCell="D5" sqref="D5"/>
    </sheetView>
  </sheetViews>
  <sheetFormatPr defaultRowHeight="12.75" x14ac:dyDescent="0.2"/>
  <cols>
    <col min="1" max="1" width="11.7109375" style="26" bestFit="1" customWidth="1"/>
    <col min="2" max="2" width="11.7109375" bestFit="1" customWidth="1"/>
    <col min="3" max="3" width="20.85546875" style="19" customWidth="1"/>
    <col min="4" max="4" width="28.42578125" style="21" bestFit="1" customWidth="1"/>
    <col min="5" max="5" width="8.85546875" style="28" customWidth="1"/>
    <col min="7" max="7" width="10.28515625" bestFit="1" customWidth="1"/>
    <col min="8" max="8" width="38" bestFit="1" customWidth="1"/>
  </cols>
  <sheetData>
    <row r="1" spans="1:8" x14ac:dyDescent="0.2">
      <c r="A1" s="17" t="s">
        <v>244</v>
      </c>
      <c r="B1" s="26" t="s">
        <v>245</v>
      </c>
    </row>
    <row r="2" spans="1:8" x14ac:dyDescent="0.2">
      <c r="A2" t="s">
        <v>248</v>
      </c>
      <c r="B2" s="22" t="s">
        <v>98</v>
      </c>
      <c r="G2" s="2"/>
    </row>
    <row r="3" spans="1:8" x14ac:dyDescent="0.2">
      <c r="G3" s="2" t="s">
        <v>243</v>
      </c>
    </row>
    <row r="4" spans="1:8" ht="39" thickBot="1" x14ac:dyDescent="0.25">
      <c r="A4" s="8" t="s">
        <v>195</v>
      </c>
      <c r="B4" s="8" t="s">
        <v>140</v>
      </c>
      <c r="C4" s="48" t="s">
        <v>286</v>
      </c>
      <c r="D4" s="30" t="s">
        <v>287</v>
      </c>
      <c r="E4" s="32"/>
      <c r="G4" s="29" t="s">
        <v>140</v>
      </c>
      <c r="H4" s="29" t="s">
        <v>242</v>
      </c>
    </row>
    <row r="5" spans="1:8" x14ac:dyDescent="0.2">
      <c r="A5" s="26">
        <v>39288</v>
      </c>
      <c r="B5">
        <v>1070000</v>
      </c>
      <c r="C5" s="19" t="e">
        <f>VLOOKUP(B5,$G$5:$H$38,2,FALSE)</f>
        <v>#N/A</v>
      </c>
      <c r="D5" s="31" t="str">
        <f>VLOOKUP(TEXT(B5,0),$G$5:$H$38,2,FALSE)</f>
        <v xml:space="preserve">WC240 BLK (OCSG-8626)          </v>
      </c>
      <c r="G5" s="70" t="s">
        <v>25</v>
      </c>
      <c r="H5" t="s">
        <v>376</v>
      </c>
    </row>
    <row r="6" spans="1:8" x14ac:dyDescent="0.2">
      <c r="A6" s="26">
        <v>39288</v>
      </c>
      <c r="B6">
        <v>1070001</v>
      </c>
      <c r="C6" s="19" t="e">
        <f t="shared" ref="C6:C19" si="0">VLOOKUP(B6,$G$5:$H$38,2,FALSE)</f>
        <v>#N/A</v>
      </c>
      <c r="D6" s="31" t="str">
        <f t="shared" ref="D6:D19" si="1">VLOOKUP(TEXT(B6,0),$G$5:$H$38,2,FALSE)</f>
        <v xml:space="preserve">WC240 #A-1 (OCSG-8626)         </v>
      </c>
      <c r="G6" s="70" t="s">
        <v>26</v>
      </c>
      <c r="H6" t="s">
        <v>377</v>
      </c>
    </row>
    <row r="7" spans="1:8" x14ac:dyDescent="0.2">
      <c r="A7" s="26">
        <v>39288</v>
      </c>
      <c r="B7">
        <v>1070002</v>
      </c>
      <c r="C7" s="19" t="e">
        <f t="shared" si="0"/>
        <v>#N/A</v>
      </c>
      <c r="D7" s="31" t="str">
        <f t="shared" si="1"/>
        <v xml:space="preserve">WC240 #A-3 (OCSG-8626)         </v>
      </c>
      <c r="G7" t="s">
        <v>27</v>
      </c>
      <c r="H7" t="s">
        <v>390</v>
      </c>
    </row>
    <row r="8" spans="1:8" x14ac:dyDescent="0.2">
      <c r="A8" s="26">
        <v>39288</v>
      </c>
      <c r="B8">
        <v>1070003</v>
      </c>
      <c r="C8" s="19" t="e">
        <f t="shared" si="0"/>
        <v>#N/A</v>
      </c>
      <c r="D8" s="31" t="str">
        <f t="shared" si="1"/>
        <v xml:space="preserve">WC240 #A-5 (OCSG-8626)         </v>
      </c>
      <c r="G8" t="s">
        <v>28</v>
      </c>
      <c r="H8" t="s">
        <v>378</v>
      </c>
    </row>
    <row r="9" spans="1:8" x14ac:dyDescent="0.2">
      <c r="A9" s="26">
        <v>39288</v>
      </c>
      <c r="B9">
        <v>1070004</v>
      </c>
      <c r="C9" s="19" t="e">
        <f t="shared" si="0"/>
        <v>#N/A</v>
      </c>
      <c r="D9" s="31" t="str">
        <f t="shared" si="1"/>
        <v>WC239 A 007/7</v>
      </c>
      <c r="G9" t="s">
        <v>29</v>
      </c>
      <c r="H9" t="s">
        <v>379</v>
      </c>
    </row>
    <row r="10" spans="1:8" x14ac:dyDescent="0.2">
      <c r="A10" s="26">
        <v>39288</v>
      </c>
      <c r="B10">
        <v>1070000</v>
      </c>
      <c r="C10" s="19" t="e">
        <f t="shared" si="0"/>
        <v>#N/A</v>
      </c>
      <c r="D10" s="31" t="str">
        <f t="shared" si="1"/>
        <v xml:space="preserve">WC240 BLK (OCSG-8626)          </v>
      </c>
      <c r="G10" t="s">
        <v>30</v>
      </c>
      <c r="H10" t="s">
        <v>380</v>
      </c>
    </row>
    <row r="11" spans="1:8" x14ac:dyDescent="0.2">
      <c r="A11" s="26">
        <v>39288</v>
      </c>
      <c r="B11">
        <v>1070001</v>
      </c>
      <c r="C11" s="19" t="e">
        <f t="shared" si="0"/>
        <v>#N/A</v>
      </c>
      <c r="D11" s="31" t="str">
        <f t="shared" si="1"/>
        <v xml:space="preserve">WC240 #A-1 (OCSG-8626)         </v>
      </c>
      <c r="G11" t="s">
        <v>31</v>
      </c>
      <c r="H11" t="s">
        <v>391</v>
      </c>
    </row>
    <row r="12" spans="1:8" x14ac:dyDescent="0.2">
      <c r="A12" s="26">
        <v>39288</v>
      </c>
      <c r="B12">
        <v>1070002</v>
      </c>
      <c r="C12" s="19" t="e">
        <f t="shared" si="0"/>
        <v>#N/A</v>
      </c>
      <c r="D12" s="31" t="str">
        <f t="shared" si="1"/>
        <v xml:space="preserve">WC240 #A-3 (OCSG-8626)         </v>
      </c>
      <c r="G12" t="s">
        <v>32</v>
      </c>
      <c r="H12" t="s">
        <v>381</v>
      </c>
    </row>
    <row r="13" spans="1:8" x14ac:dyDescent="0.2">
      <c r="A13" s="26">
        <v>39288</v>
      </c>
      <c r="B13">
        <v>1070003</v>
      </c>
      <c r="C13" s="19" t="e">
        <f t="shared" si="0"/>
        <v>#N/A</v>
      </c>
      <c r="D13" s="31" t="str">
        <f t="shared" si="1"/>
        <v xml:space="preserve">WC240 #A-5 (OCSG-8626)         </v>
      </c>
      <c r="G13" t="s">
        <v>48</v>
      </c>
      <c r="H13" t="s">
        <v>392</v>
      </c>
    </row>
    <row r="14" spans="1:8" x14ac:dyDescent="0.2">
      <c r="A14" s="26">
        <v>39288</v>
      </c>
      <c r="B14">
        <v>1070004</v>
      </c>
      <c r="C14" s="19" t="e">
        <f t="shared" si="0"/>
        <v>#N/A</v>
      </c>
      <c r="D14" s="31" t="str">
        <f t="shared" si="1"/>
        <v>WC239 A 007/7</v>
      </c>
      <c r="G14" t="s">
        <v>49</v>
      </c>
      <c r="H14" s="37" t="s">
        <v>404</v>
      </c>
    </row>
    <row r="15" spans="1:8" x14ac:dyDescent="0.2">
      <c r="A15" s="26">
        <v>39288</v>
      </c>
      <c r="B15">
        <v>1070000</v>
      </c>
      <c r="C15" s="19" t="e">
        <f t="shared" si="0"/>
        <v>#N/A</v>
      </c>
      <c r="D15" s="31" t="str">
        <f t="shared" si="1"/>
        <v xml:space="preserve">WC240 BLK (OCSG-8626)          </v>
      </c>
      <c r="G15" t="s">
        <v>50</v>
      </c>
      <c r="H15" s="37" t="s">
        <v>405</v>
      </c>
    </row>
    <row r="16" spans="1:8" x14ac:dyDescent="0.2">
      <c r="A16" s="26">
        <v>39288</v>
      </c>
      <c r="B16">
        <v>1070001</v>
      </c>
      <c r="C16" s="19" t="e">
        <f t="shared" si="0"/>
        <v>#N/A</v>
      </c>
      <c r="D16" s="31" t="str">
        <f t="shared" si="1"/>
        <v xml:space="preserve">WC240 #A-1 (OCSG-8626)         </v>
      </c>
      <c r="G16" t="s">
        <v>196</v>
      </c>
      <c r="H16" s="37" t="s">
        <v>406</v>
      </c>
    </row>
    <row r="17" spans="1:8" x14ac:dyDescent="0.2">
      <c r="A17" s="26">
        <v>39288</v>
      </c>
      <c r="B17">
        <v>1070002</v>
      </c>
      <c r="C17" s="19" t="e">
        <f t="shared" si="0"/>
        <v>#N/A</v>
      </c>
      <c r="D17" s="31" t="str">
        <f t="shared" si="1"/>
        <v xml:space="preserve">WC240 #A-3 (OCSG-8626)         </v>
      </c>
      <c r="G17" t="s">
        <v>51</v>
      </c>
      <c r="H17" s="37" t="s">
        <v>399</v>
      </c>
    </row>
    <row r="18" spans="1:8" x14ac:dyDescent="0.2">
      <c r="A18" s="26">
        <v>39288</v>
      </c>
      <c r="B18">
        <v>1070003</v>
      </c>
      <c r="C18" s="19" t="e">
        <f t="shared" si="0"/>
        <v>#N/A</v>
      </c>
      <c r="D18" s="31" t="str">
        <f t="shared" si="1"/>
        <v xml:space="preserve">WC240 #A-5 (OCSG-8626)         </v>
      </c>
      <c r="G18" t="s">
        <v>52</v>
      </c>
      <c r="H18" t="s">
        <v>217</v>
      </c>
    </row>
    <row r="19" spans="1:8" x14ac:dyDescent="0.2">
      <c r="A19" s="26">
        <v>39288</v>
      </c>
      <c r="B19">
        <v>1070004</v>
      </c>
      <c r="C19" s="19" t="e">
        <f t="shared" si="0"/>
        <v>#N/A</v>
      </c>
      <c r="D19" s="31" t="str">
        <f t="shared" si="1"/>
        <v>WC239 A 007/7</v>
      </c>
      <c r="G19" t="s">
        <v>53</v>
      </c>
      <c r="H19" t="s">
        <v>219</v>
      </c>
    </row>
    <row r="20" spans="1:8" x14ac:dyDescent="0.2">
      <c r="D20" s="31"/>
      <c r="G20" t="s">
        <v>54</v>
      </c>
      <c r="H20" t="s">
        <v>220</v>
      </c>
    </row>
    <row r="21" spans="1:8" x14ac:dyDescent="0.2">
      <c r="D21" s="31"/>
      <c r="G21" t="s">
        <v>55</v>
      </c>
      <c r="H21" t="s">
        <v>221</v>
      </c>
    </row>
    <row r="22" spans="1:8" x14ac:dyDescent="0.2">
      <c r="D22" s="31"/>
      <c r="G22" t="s">
        <v>56</v>
      </c>
      <c r="H22" s="37" t="s">
        <v>403</v>
      </c>
    </row>
    <row r="23" spans="1:8" x14ac:dyDescent="0.2">
      <c r="D23" s="31"/>
      <c r="G23" t="s">
        <v>57</v>
      </c>
      <c r="H23" t="s">
        <v>222</v>
      </c>
    </row>
    <row r="24" spans="1:8" x14ac:dyDescent="0.2">
      <c r="D24" s="31"/>
      <c r="G24" t="s">
        <v>58</v>
      </c>
      <c r="H24" t="s">
        <v>224</v>
      </c>
    </row>
    <row r="25" spans="1:8" x14ac:dyDescent="0.2">
      <c r="D25" s="31"/>
      <c r="G25" t="s">
        <v>59</v>
      </c>
      <c r="H25" s="37" t="s">
        <v>401</v>
      </c>
    </row>
    <row r="26" spans="1:8" x14ac:dyDescent="0.2">
      <c r="D26" s="31"/>
      <c r="G26" t="s">
        <v>60</v>
      </c>
      <c r="H26" s="37" t="s">
        <v>402</v>
      </c>
    </row>
    <row r="27" spans="1:8" x14ac:dyDescent="0.2">
      <c r="D27" s="31"/>
      <c r="G27" t="s">
        <v>61</v>
      </c>
      <c r="H27" t="s">
        <v>396</v>
      </c>
    </row>
    <row r="28" spans="1:8" x14ac:dyDescent="0.2">
      <c r="D28" s="31"/>
      <c r="G28" t="s">
        <v>62</v>
      </c>
      <c r="H28" t="s">
        <v>227</v>
      </c>
    </row>
    <row r="29" spans="1:8" x14ac:dyDescent="0.2">
      <c r="D29" s="31"/>
      <c r="G29" t="s">
        <v>63</v>
      </c>
      <c r="H29" t="s">
        <v>229</v>
      </c>
    </row>
    <row r="30" spans="1:8" x14ac:dyDescent="0.2">
      <c r="D30" s="31"/>
      <c r="G30" t="s">
        <v>64</v>
      </c>
      <c r="H30" t="s">
        <v>230</v>
      </c>
    </row>
    <row r="31" spans="1:8" x14ac:dyDescent="0.2">
      <c r="D31" s="31"/>
      <c r="G31" t="s">
        <v>65</v>
      </c>
      <c r="H31" t="s">
        <v>231</v>
      </c>
    </row>
    <row r="32" spans="1:8" x14ac:dyDescent="0.2">
      <c r="D32" s="31"/>
      <c r="G32" t="s">
        <v>66</v>
      </c>
      <c r="H32" t="s">
        <v>232</v>
      </c>
    </row>
    <row r="33" spans="4:8" x14ac:dyDescent="0.2">
      <c r="D33" s="31"/>
      <c r="G33" t="s">
        <v>67</v>
      </c>
      <c r="H33" t="s">
        <v>234</v>
      </c>
    </row>
    <row r="34" spans="4:8" x14ac:dyDescent="0.2">
      <c r="D34" s="31"/>
      <c r="G34" t="s">
        <v>68</v>
      </c>
      <c r="H34" t="s">
        <v>235</v>
      </c>
    </row>
    <row r="35" spans="4:8" x14ac:dyDescent="0.2">
      <c r="D35" s="31"/>
      <c r="G35" t="s">
        <v>69</v>
      </c>
      <c r="H35" t="s">
        <v>236</v>
      </c>
    </row>
    <row r="36" spans="4:8" x14ac:dyDescent="0.2">
      <c r="D36" s="31"/>
      <c r="G36" t="s">
        <v>70</v>
      </c>
      <c r="H36" t="s">
        <v>237</v>
      </c>
    </row>
    <row r="37" spans="4:8" x14ac:dyDescent="0.2">
      <c r="D37" s="31"/>
      <c r="G37" t="s">
        <v>71</v>
      </c>
      <c r="H37" t="s">
        <v>238</v>
      </c>
    </row>
    <row r="38" spans="4:8" x14ac:dyDescent="0.2">
      <c r="D38" s="31"/>
      <c r="G38" t="s">
        <v>72</v>
      </c>
      <c r="H38" s="37" t="s">
        <v>400</v>
      </c>
    </row>
    <row r="39" spans="4:8" x14ac:dyDescent="0.2">
      <c r="D39" s="31"/>
    </row>
    <row r="40" spans="4:8" x14ac:dyDescent="0.2">
      <c r="D40" s="31"/>
    </row>
    <row r="41" spans="4:8" x14ac:dyDescent="0.2">
      <c r="D41" s="31"/>
    </row>
    <row r="42" spans="4:8" x14ac:dyDescent="0.2">
      <c r="D42" s="31"/>
    </row>
    <row r="43" spans="4:8" x14ac:dyDescent="0.2">
      <c r="D43" s="31"/>
    </row>
    <row r="44" spans="4:8" x14ac:dyDescent="0.2">
      <c r="D44" s="31"/>
    </row>
    <row r="45" spans="4:8" x14ac:dyDescent="0.2">
      <c r="D45" s="31"/>
    </row>
    <row r="46" spans="4:8" x14ac:dyDescent="0.2">
      <c r="D46" s="31"/>
    </row>
    <row r="47" spans="4:8" x14ac:dyDescent="0.2">
      <c r="D47" s="31"/>
    </row>
    <row r="48" spans="4:8" x14ac:dyDescent="0.2">
      <c r="D48" s="31"/>
    </row>
    <row r="49" spans="4:4" x14ac:dyDescent="0.2">
      <c r="D49" s="31"/>
    </row>
    <row r="50" spans="4:4" x14ac:dyDescent="0.2">
      <c r="D50" s="31"/>
    </row>
    <row r="51" spans="4:4" x14ac:dyDescent="0.2">
      <c r="D51" s="31"/>
    </row>
    <row r="52" spans="4:4" x14ac:dyDescent="0.2">
      <c r="D52" s="31"/>
    </row>
    <row r="53" spans="4:4" x14ac:dyDescent="0.2">
      <c r="D53" s="31"/>
    </row>
    <row r="54" spans="4:4" x14ac:dyDescent="0.2">
      <c r="D54" s="31"/>
    </row>
    <row r="55" spans="4:4" x14ac:dyDescent="0.2">
      <c r="D55" s="31"/>
    </row>
    <row r="56" spans="4:4" x14ac:dyDescent="0.2">
      <c r="D56" s="31"/>
    </row>
    <row r="57" spans="4:4" x14ac:dyDescent="0.2">
      <c r="D57" s="31"/>
    </row>
    <row r="58" spans="4:4" x14ac:dyDescent="0.2">
      <c r="D58" s="31"/>
    </row>
    <row r="59" spans="4:4" x14ac:dyDescent="0.2">
      <c r="D59" s="31"/>
    </row>
    <row r="60" spans="4:4" x14ac:dyDescent="0.2">
      <c r="D60" s="31"/>
    </row>
    <row r="61" spans="4:4" x14ac:dyDescent="0.2">
      <c r="D61" s="31"/>
    </row>
    <row r="62" spans="4:4" x14ac:dyDescent="0.2">
      <c r="D62" s="31"/>
    </row>
    <row r="63" spans="4:4" x14ac:dyDescent="0.2">
      <c r="D63" s="31"/>
    </row>
    <row r="64" spans="4:4" x14ac:dyDescent="0.2">
      <c r="D64" s="31"/>
    </row>
    <row r="65" spans="4:4" x14ac:dyDescent="0.2">
      <c r="D65" s="31"/>
    </row>
    <row r="66" spans="4:4" x14ac:dyDescent="0.2">
      <c r="D66" s="31"/>
    </row>
    <row r="67" spans="4:4" x14ac:dyDescent="0.2">
      <c r="D67" s="31"/>
    </row>
    <row r="68" spans="4:4" x14ac:dyDescent="0.2">
      <c r="D68" s="31"/>
    </row>
    <row r="69" spans="4:4" x14ac:dyDescent="0.2">
      <c r="D69" s="31"/>
    </row>
    <row r="70" spans="4:4" x14ac:dyDescent="0.2">
      <c r="D70" s="31"/>
    </row>
    <row r="71" spans="4:4" x14ac:dyDescent="0.2">
      <c r="D71" s="31"/>
    </row>
    <row r="72" spans="4:4" x14ac:dyDescent="0.2">
      <c r="D72" s="31"/>
    </row>
    <row r="73" spans="4:4" x14ac:dyDescent="0.2">
      <c r="D73" s="31"/>
    </row>
    <row r="74" spans="4:4" x14ac:dyDescent="0.2">
      <c r="D74" s="31"/>
    </row>
    <row r="75" spans="4:4" x14ac:dyDescent="0.2">
      <c r="D75" s="31"/>
    </row>
    <row r="76" spans="4:4" x14ac:dyDescent="0.2">
      <c r="D76" s="31"/>
    </row>
    <row r="77" spans="4:4" x14ac:dyDescent="0.2">
      <c r="D77" s="31"/>
    </row>
    <row r="78" spans="4:4" x14ac:dyDescent="0.2">
      <c r="D78" s="31"/>
    </row>
    <row r="79" spans="4:4" x14ac:dyDescent="0.2">
      <c r="D79" s="31"/>
    </row>
    <row r="80" spans="4:4" x14ac:dyDescent="0.2">
      <c r="D80" s="31"/>
    </row>
    <row r="81" spans="4:4" x14ac:dyDescent="0.2">
      <c r="D81" s="31"/>
    </row>
    <row r="82" spans="4:4" x14ac:dyDescent="0.2">
      <c r="D82" s="31"/>
    </row>
    <row r="83" spans="4:4" x14ac:dyDescent="0.2">
      <c r="D83" s="31"/>
    </row>
    <row r="84" spans="4:4" x14ac:dyDescent="0.2">
      <c r="D84" s="31"/>
    </row>
    <row r="85" spans="4:4" x14ac:dyDescent="0.2">
      <c r="D85" s="31"/>
    </row>
    <row r="86" spans="4:4" x14ac:dyDescent="0.2">
      <c r="D86" s="31"/>
    </row>
    <row r="87" spans="4:4" x14ac:dyDescent="0.2">
      <c r="D87" s="31"/>
    </row>
    <row r="88" spans="4:4" x14ac:dyDescent="0.2">
      <c r="D88" s="31"/>
    </row>
    <row r="89" spans="4:4" x14ac:dyDescent="0.2">
      <c r="D89" s="31"/>
    </row>
    <row r="90" spans="4:4" x14ac:dyDescent="0.2">
      <c r="D90" s="31"/>
    </row>
    <row r="91" spans="4:4" x14ac:dyDescent="0.2">
      <c r="D91" s="31"/>
    </row>
    <row r="92" spans="4:4" x14ac:dyDescent="0.2">
      <c r="D92" s="31"/>
    </row>
    <row r="93" spans="4:4" x14ac:dyDescent="0.2">
      <c r="D93" s="31"/>
    </row>
    <row r="94" spans="4:4" x14ac:dyDescent="0.2">
      <c r="D94" s="31"/>
    </row>
    <row r="95" spans="4:4" x14ac:dyDescent="0.2">
      <c r="D95" s="31"/>
    </row>
    <row r="96" spans="4:4" x14ac:dyDescent="0.2">
      <c r="D96" s="31"/>
    </row>
    <row r="97" spans="4:4" x14ac:dyDescent="0.2">
      <c r="D97" s="31"/>
    </row>
    <row r="98" spans="4:4" x14ac:dyDescent="0.2">
      <c r="D98" s="31"/>
    </row>
    <row r="99" spans="4:4" x14ac:dyDescent="0.2">
      <c r="D99" s="31"/>
    </row>
    <row r="100" spans="4:4" x14ac:dyDescent="0.2">
      <c r="D100" s="31"/>
    </row>
    <row r="101" spans="4:4" x14ac:dyDescent="0.2">
      <c r="D101" s="31"/>
    </row>
    <row r="102" spans="4:4" x14ac:dyDescent="0.2">
      <c r="D102" s="31"/>
    </row>
    <row r="103" spans="4:4" x14ac:dyDescent="0.2">
      <c r="D103" s="31"/>
    </row>
    <row r="104" spans="4:4" x14ac:dyDescent="0.2">
      <c r="D104" s="31"/>
    </row>
    <row r="105" spans="4:4" x14ac:dyDescent="0.2">
      <c r="D105" s="31"/>
    </row>
    <row r="106" spans="4:4" x14ac:dyDescent="0.2">
      <c r="D106" s="31"/>
    </row>
    <row r="107" spans="4:4" x14ac:dyDescent="0.2">
      <c r="D107" s="31"/>
    </row>
    <row r="108" spans="4:4" x14ac:dyDescent="0.2">
      <c r="D108" s="31"/>
    </row>
    <row r="109" spans="4:4" x14ac:dyDescent="0.2">
      <c r="D109" s="31"/>
    </row>
    <row r="110" spans="4:4" x14ac:dyDescent="0.2">
      <c r="D110" s="31"/>
    </row>
    <row r="111" spans="4:4" x14ac:dyDescent="0.2">
      <c r="D111" s="31"/>
    </row>
    <row r="112" spans="4:4" x14ac:dyDescent="0.2">
      <c r="D112" s="31"/>
    </row>
    <row r="113" spans="4:4" x14ac:dyDescent="0.2">
      <c r="D113" s="31"/>
    </row>
    <row r="114" spans="4:4" x14ac:dyDescent="0.2">
      <c r="D114" s="31"/>
    </row>
    <row r="115" spans="4:4" x14ac:dyDescent="0.2">
      <c r="D115" s="31"/>
    </row>
    <row r="116" spans="4:4" x14ac:dyDescent="0.2">
      <c r="D116" s="31"/>
    </row>
    <row r="117" spans="4:4" x14ac:dyDescent="0.2">
      <c r="D117" s="31"/>
    </row>
    <row r="118" spans="4:4" x14ac:dyDescent="0.2">
      <c r="D118" s="31"/>
    </row>
    <row r="119" spans="4:4" x14ac:dyDescent="0.2">
      <c r="D119" s="31"/>
    </row>
    <row r="120" spans="4:4" x14ac:dyDescent="0.2">
      <c r="D120" s="31"/>
    </row>
    <row r="121" spans="4:4" x14ac:dyDescent="0.2">
      <c r="D121" s="31"/>
    </row>
    <row r="122" spans="4:4" x14ac:dyDescent="0.2">
      <c r="D122" s="31"/>
    </row>
    <row r="123" spans="4:4" x14ac:dyDescent="0.2">
      <c r="D123" s="31"/>
    </row>
    <row r="124" spans="4:4" x14ac:dyDescent="0.2">
      <c r="D124" s="31"/>
    </row>
    <row r="125" spans="4:4" x14ac:dyDescent="0.2">
      <c r="D125" s="31"/>
    </row>
    <row r="126" spans="4:4" x14ac:dyDescent="0.2">
      <c r="D126" s="31"/>
    </row>
    <row r="127" spans="4:4" x14ac:dyDescent="0.2">
      <c r="D127" s="31"/>
    </row>
    <row r="128" spans="4:4" x14ac:dyDescent="0.2">
      <c r="D128" s="31"/>
    </row>
    <row r="129" spans="4:4" x14ac:dyDescent="0.2">
      <c r="D129" s="31"/>
    </row>
    <row r="130" spans="4:4" x14ac:dyDescent="0.2">
      <c r="D130" s="31"/>
    </row>
    <row r="131" spans="4:4" x14ac:dyDescent="0.2">
      <c r="D131" s="31"/>
    </row>
    <row r="132" spans="4:4" x14ac:dyDescent="0.2">
      <c r="D132" s="31"/>
    </row>
    <row r="133" spans="4:4" x14ac:dyDescent="0.2">
      <c r="D133" s="31"/>
    </row>
    <row r="134" spans="4:4" x14ac:dyDescent="0.2">
      <c r="D134" s="31"/>
    </row>
    <row r="135" spans="4:4" x14ac:dyDescent="0.2">
      <c r="D135" s="31"/>
    </row>
    <row r="136" spans="4:4" x14ac:dyDescent="0.2">
      <c r="D136" s="31"/>
    </row>
    <row r="137" spans="4:4" x14ac:dyDescent="0.2">
      <c r="D137" s="31"/>
    </row>
    <row r="138" spans="4:4" x14ac:dyDescent="0.2">
      <c r="D138" s="31"/>
    </row>
    <row r="139" spans="4:4" x14ac:dyDescent="0.2">
      <c r="D139" s="31"/>
    </row>
    <row r="140" spans="4:4" x14ac:dyDescent="0.2">
      <c r="D140" s="31"/>
    </row>
    <row r="141" spans="4:4" x14ac:dyDescent="0.2">
      <c r="D141" s="31"/>
    </row>
    <row r="142" spans="4:4" x14ac:dyDescent="0.2">
      <c r="D142" s="31"/>
    </row>
    <row r="143" spans="4:4" x14ac:dyDescent="0.2">
      <c r="D143" s="31"/>
    </row>
    <row r="144" spans="4:4" x14ac:dyDescent="0.2">
      <c r="D144" s="31"/>
    </row>
    <row r="145" spans="4:4" x14ac:dyDescent="0.2">
      <c r="D145" s="31"/>
    </row>
    <row r="146" spans="4:4" x14ac:dyDescent="0.2">
      <c r="D146" s="31"/>
    </row>
    <row r="147" spans="4:4" x14ac:dyDescent="0.2">
      <c r="D147" s="31"/>
    </row>
    <row r="148" spans="4:4" x14ac:dyDescent="0.2">
      <c r="D148" s="31"/>
    </row>
    <row r="149" spans="4:4" x14ac:dyDescent="0.2">
      <c r="D149" s="31"/>
    </row>
    <row r="150" spans="4:4" x14ac:dyDescent="0.2">
      <c r="D150" s="31"/>
    </row>
    <row r="151" spans="4:4" x14ac:dyDescent="0.2">
      <c r="D151" s="31"/>
    </row>
    <row r="152" spans="4:4" x14ac:dyDescent="0.2">
      <c r="D152" s="31"/>
    </row>
    <row r="153" spans="4:4" x14ac:dyDescent="0.2">
      <c r="D153" s="31"/>
    </row>
    <row r="154" spans="4:4" x14ac:dyDescent="0.2">
      <c r="D154" s="31"/>
    </row>
    <row r="155" spans="4:4" x14ac:dyDescent="0.2">
      <c r="D155" s="31"/>
    </row>
    <row r="156" spans="4:4" x14ac:dyDescent="0.2">
      <c r="D156" s="31"/>
    </row>
    <row r="157" spans="4:4" x14ac:dyDescent="0.2">
      <c r="D157" s="31"/>
    </row>
    <row r="158" spans="4:4" x14ac:dyDescent="0.2">
      <c r="D158" s="31"/>
    </row>
    <row r="159" spans="4:4" x14ac:dyDescent="0.2">
      <c r="D159" s="31"/>
    </row>
    <row r="160" spans="4:4" x14ac:dyDescent="0.2">
      <c r="D160" s="31"/>
    </row>
    <row r="161" spans="4:4" x14ac:dyDescent="0.2">
      <c r="D161" s="31"/>
    </row>
    <row r="162" spans="4:4" x14ac:dyDescent="0.2">
      <c r="D162" s="31"/>
    </row>
    <row r="163" spans="4:4" x14ac:dyDescent="0.2">
      <c r="D163" s="31"/>
    </row>
    <row r="164" spans="4:4" x14ac:dyDescent="0.2">
      <c r="D164" s="31"/>
    </row>
    <row r="165" spans="4:4" x14ac:dyDescent="0.2">
      <c r="D165" s="31"/>
    </row>
    <row r="166" spans="4:4" x14ac:dyDescent="0.2">
      <c r="D166" s="31"/>
    </row>
    <row r="167" spans="4:4" x14ac:dyDescent="0.2">
      <c r="D167" s="31"/>
    </row>
    <row r="168" spans="4:4" x14ac:dyDescent="0.2">
      <c r="D168" s="31"/>
    </row>
    <row r="169" spans="4:4" x14ac:dyDescent="0.2">
      <c r="D169" s="31"/>
    </row>
    <row r="170" spans="4:4" x14ac:dyDescent="0.2">
      <c r="D170" s="31"/>
    </row>
    <row r="171" spans="4:4" x14ac:dyDescent="0.2">
      <c r="D171" s="31"/>
    </row>
    <row r="172" spans="4:4" x14ac:dyDescent="0.2">
      <c r="D172" s="31"/>
    </row>
    <row r="173" spans="4:4" x14ac:dyDescent="0.2">
      <c r="D173" s="31"/>
    </row>
    <row r="174" spans="4:4" x14ac:dyDescent="0.2">
      <c r="D174" s="31"/>
    </row>
    <row r="175" spans="4:4" x14ac:dyDescent="0.2">
      <c r="D175" s="31"/>
    </row>
    <row r="176" spans="4:4" x14ac:dyDescent="0.2">
      <c r="D176" s="31"/>
    </row>
    <row r="177" spans="4:4" x14ac:dyDescent="0.2">
      <c r="D177" s="31"/>
    </row>
    <row r="178" spans="4:4" x14ac:dyDescent="0.2">
      <c r="D178" s="31"/>
    </row>
    <row r="179" spans="4:4" x14ac:dyDescent="0.2">
      <c r="D179" s="31"/>
    </row>
    <row r="180" spans="4:4" x14ac:dyDescent="0.2">
      <c r="D180" s="31"/>
    </row>
    <row r="181" spans="4:4" x14ac:dyDescent="0.2">
      <c r="D181" s="31"/>
    </row>
    <row r="182" spans="4:4" x14ac:dyDescent="0.2">
      <c r="D182" s="31"/>
    </row>
    <row r="183" spans="4:4" x14ac:dyDescent="0.2">
      <c r="D183" s="31"/>
    </row>
    <row r="184" spans="4:4" x14ac:dyDescent="0.2">
      <c r="D184" s="31"/>
    </row>
    <row r="185" spans="4:4" x14ac:dyDescent="0.2">
      <c r="D185" s="31"/>
    </row>
    <row r="186" spans="4:4" x14ac:dyDescent="0.2">
      <c r="D186" s="31"/>
    </row>
    <row r="187" spans="4:4" x14ac:dyDescent="0.2">
      <c r="D187" s="31"/>
    </row>
    <row r="188" spans="4:4" x14ac:dyDescent="0.2">
      <c r="D188" s="31"/>
    </row>
    <row r="189" spans="4:4" x14ac:dyDescent="0.2">
      <c r="D189" s="31"/>
    </row>
    <row r="190" spans="4:4" x14ac:dyDescent="0.2">
      <c r="D190" s="31"/>
    </row>
    <row r="191" spans="4:4" x14ac:dyDescent="0.2">
      <c r="D191" s="31"/>
    </row>
    <row r="192" spans="4:4" x14ac:dyDescent="0.2">
      <c r="D192" s="31"/>
    </row>
    <row r="193" spans="4:4" x14ac:dyDescent="0.2">
      <c r="D193" s="31"/>
    </row>
    <row r="194" spans="4:4" x14ac:dyDescent="0.2">
      <c r="D194" s="31"/>
    </row>
    <row r="195" spans="4:4" x14ac:dyDescent="0.2">
      <c r="D195" s="31"/>
    </row>
    <row r="196" spans="4:4" x14ac:dyDescent="0.2">
      <c r="D196" s="31"/>
    </row>
    <row r="197" spans="4:4" x14ac:dyDescent="0.2">
      <c r="D197" s="31"/>
    </row>
    <row r="198" spans="4:4" x14ac:dyDescent="0.2">
      <c r="D198" s="31"/>
    </row>
    <row r="199" spans="4:4" x14ac:dyDescent="0.2">
      <c r="D199" s="31"/>
    </row>
    <row r="200" spans="4:4" x14ac:dyDescent="0.2">
      <c r="D200" s="31"/>
    </row>
    <row r="201" spans="4:4" x14ac:dyDescent="0.2">
      <c r="D201" s="31"/>
    </row>
    <row r="202" spans="4:4" x14ac:dyDescent="0.2">
      <c r="D202" s="31"/>
    </row>
    <row r="203" spans="4:4" x14ac:dyDescent="0.2">
      <c r="D203" s="31"/>
    </row>
    <row r="204" spans="4:4" x14ac:dyDescent="0.2">
      <c r="D204" s="31"/>
    </row>
    <row r="205" spans="4:4" x14ac:dyDescent="0.2">
      <c r="D205" s="31"/>
    </row>
    <row r="206" spans="4:4" x14ac:dyDescent="0.2">
      <c r="D206" s="31"/>
    </row>
    <row r="207" spans="4:4" x14ac:dyDescent="0.2">
      <c r="D207" s="31"/>
    </row>
    <row r="208" spans="4:4" x14ac:dyDescent="0.2">
      <c r="D208" s="31"/>
    </row>
    <row r="209" spans="4:4" x14ac:dyDescent="0.2">
      <c r="D209" s="31"/>
    </row>
    <row r="210" spans="4:4" x14ac:dyDescent="0.2">
      <c r="D210" s="31"/>
    </row>
    <row r="211" spans="4:4" x14ac:dyDescent="0.2">
      <c r="D211" s="31"/>
    </row>
    <row r="212" spans="4:4" x14ac:dyDescent="0.2">
      <c r="D212" s="31"/>
    </row>
    <row r="213" spans="4:4" x14ac:dyDescent="0.2">
      <c r="D213" s="31"/>
    </row>
    <row r="214" spans="4:4" x14ac:dyDescent="0.2">
      <c r="D214" s="31"/>
    </row>
    <row r="215" spans="4:4" x14ac:dyDescent="0.2">
      <c r="D215" s="31"/>
    </row>
    <row r="216" spans="4:4" x14ac:dyDescent="0.2">
      <c r="D216" s="31"/>
    </row>
    <row r="217" spans="4:4" x14ac:dyDescent="0.2">
      <c r="D217" s="31"/>
    </row>
    <row r="218" spans="4:4" x14ac:dyDescent="0.2">
      <c r="D218" s="31"/>
    </row>
    <row r="219" spans="4:4" x14ac:dyDescent="0.2">
      <c r="D219" s="31"/>
    </row>
    <row r="220" spans="4:4" x14ac:dyDescent="0.2">
      <c r="D220" s="31"/>
    </row>
    <row r="221" spans="4:4" x14ac:dyDescent="0.2">
      <c r="D221" s="31"/>
    </row>
    <row r="222" spans="4:4" x14ac:dyDescent="0.2">
      <c r="D222" s="31"/>
    </row>
    <row r="223" spans="4:4" x14ac:dyDescent="0.2">
      <c r="D223" s="31"/>
    </row>
    <row r="224" spans="4:4" x14ac:dyDescent="0.2">
      <c r="D224" s="31"/>
    </row>
    <row r="225" spans="4:4" x14ac:dyDescent="0.2">
      <c r="D225" s="31"/>
    </row>
    <row r="226" spans="4:4" x14ac:dyDescent="0.2">
      <c r="D226" s="31"/>
    </row>
    <row r="227" spans="4:4" x14ac:dyDescent="0.2">
      <c r="D227" s="31"/>
    </row>
  </sheetData>
  <phoneticPr fontId="4" type="noConversion"/>
  <printOptions horizontalCentered="1" gridLines="1"/>
  <pageMargins left="0.1" right="0.1" top="0" bottom="0.75" header="0" footer="0.25"/>
  <pageSetup fitToHeight="0" orientation="landscape" r:id="rId1"/>
  <headerFooter alignWithMargins="0">
    <oddFooter>&amp;L&amp;D-&amp;T&amp;CPage &amp;P of &amp;N&amp;R&amp;Z&amp;F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7"/>
  <sheetViews>
    <sheetView view="pageBreakPreview" zoomScale="80" zoomScaleNormal="100" zoomScaleSheetLayoutView="80" workbookViewId="0">
      <selection activeCell="D5" sqref="D5"/>
    </sheetView>
  </sheetViews>
  <sheetFormatPr defaultRowHeight="12.75" x14ac:dyDescent="0.2"/>
  <cols>
    <col min="1" max="1" width="9.140625" style="26" customWidth="1"/>
    <col min="2" max="2" width="9.85546875" bestFit="1" customWidth="1"/>
    <col min="3" max="3" width="22.5703125" style="19" customWidth="1"/>
    <col min="4" max="4" width="18.85546875" style="21" customWidth="1"/>
    <col min="5" max="5" width="10.7109375" style="28" customWidth="1"/>
    <col min="6" max="6" width="10.28515625" style="4" bestFit="1" customWidth="1"/>
    <col min="7" max="7" width="38" bestFit="1" customWidth="1"/>
    <col min="8" max="8" width="19" bestFit="1" customWidth="1"/>
  </cols>
  <sheetData>
    <row r="1" spans="1:8" x14ac:dyDescent="0.2">
      <c r="A1" s="17" t="s">
        <v>244</v>
      </c>
      <c r="B1" s="26" t="s">
        <v>245</v>
      </c>
    </row>
    <row r="2" spans="1:8" x14ac:dyDescent="0.2">
      <c r="A2" s="1" t="s">
        <v>249</v>
      </c>
      <c r="B2" s="22" t="s">
        <v>99</v>
      </c>
      <c r="F2" s="5"/>
    </row>
    <row r="3" spans="1:8" x14ac:dyDescent="0.2">
      <c r="F3" s="2" t="s">
        <v>243</v>
      </c>
    </row>
    <row r="4" spans="1:8" ht="39" thickBot="1" x14ac:dyDescent="0.25">
      <c r="A4" s="8" t="s">
        <v>195</v>
      </c>
      <c r="B4" s="8" t="s">
        <v>140</v>
      </c>
      <c r="C4" s="48" t="s">
        <v>304</v>
      </c>
      <c r="D4" s="30" t="s">
        <v>305</v>
      </c>
      <c r="E4" s="32"/>
      <c r="F4" s="29" t="s">
        <v>140</v>
      </c>
      <c r="G4" s="29" t="s">
        <v>242</v>
      </c>
      <c r="H4" s="29" t="s">
        <v>252</v>
      </c>
    </row>
    <row r="5" spans="1:8" x14ac:dyDescent="0.2">
      <c r="A5" s="26">
        <v>39288</v>
      </c>
      <c r="B5" t="s">
        <v>196</v>
      </c>
      <c r="C5" s="19" t="e">
        <f>VLOOKUP(B5,$F$5:$H$1526,3,FALSE)</f>
        <v>#N/A</v>
      </c>
      <c r="D5" s="31" t="str">
        <f>VLOOKUP(VALUE(B5),$F$5:$H$41,3,FALSE)</f>
        <v xml:space="preserve">SA12            </v>
      </c>
      <c r="F5" s="1">
        <v>1010000</v>
      </c>
      <c r="G5" t="s">
        <v>201</v>
      </c>
      <c r="H5" t="s">
        <v>202</v>
      </c>
    </row>
    <row r="6" spans="1:8" x14ac:dyDescent="0.2">
      <c r="A6" s="26">
        <v>39288</v>
      </c>
      <c r="B6" t="s">
        <v>196</v>
      </c>
      <c r="C6" s="19" t="e">
        <f t="shared" ref="C6:C19" si="0">VLOOKUP(B6,$F$5:$H$1526,3,FALSE)</f>
        <v>#N/A</v>
      </c>
      <c r="D6" s="31" t="str">
        <f t="shared" ref="D6:D19" si="1">VLOOKUP(VALUE(B6),$F$5:$H$41,3,FALSE)</f>
        <v xml:space="preserve">SA12            </v>
      </c>
      <c r="F6" s="1">
        <v>1010001</v>
      </c>
      <c r="G6" t="s">
        <v>203</v>
      </c>
      <c r="H6" t="s">
        <v>202</v>
      </c>
    </row>
    <row r="7" spans="1:8" x14ac:dyDescent="0.2">
      <c r="A7" s="26">
        <v>39288</v>
      </c>
      <c r="B7" s="65" t="s">
        <v>58</v>
      </c>
      <c r="C7" s="19" t="e">
        <f t="shared" si="0"/>
        <v>#N/A</v>
      </c>
      <c r="D7" s="31" t="str">
        <f t="shared" si="1"/>
        <v xml:space="preserve">MI688           </v>
      </c>
      <c r="F7" s="4">
        <v>1010002</v>
      </c>
      <c r="G7" t="s">
        <v>204</v>
      </c>
      <c r="H7" t="s">
        <v>202</v>
      </c>
    </row>
    <row r="8" spans="1:8" x14ac:dyDescent="0.2">
      <c r="A8" s="26">
        <v>39288</v>
      </c>
      <c r="B8" s="65" t="s">
        <v>59</v>
      </c>
      <c r="C8" s="19" t="e">
        <f t="shared" si="0"/>
        <v>#N/A</v>
      </c>
      <c r="D8" s="31" t="str">
        <f t="shared" si="1"/>
        <v xml:space="preserve">MI688           </v>
      </c>
      <c r="F8" s="4">
        <v>1010500</v>
      </c>
      <c r="G8" t="s">
        <v>205</v>
      </c>
      <c r="H8" t="s">
        <v>202</v>
      </c>
    </row>
    <row r="9" spans="1:8" x14ac:dyDescent="0.2">
      <c r="A9" s="26">
        <v>39288</v>
      </c>
      <c r="B9" s="65" t="s">
        <v>60</v>
      </c>
      <c r="C9" s="19" t="e">
        <f t="shared" si="0"/>
        <v>#N/A</v>
      </c>
      <c r="D9" s="31" t="str">
        <f t="shared" si="1"/>
        <v xml:space="preserve">MI688           </v>
      </c>
      <c r="F9" s="4">
        <v>1020000</v>
      </c>
      <c r="G9" t="s">
        <v>206</v>
      </c>
      <c r="H9" t="s">
        <v>202</v>
      </c>
    </row>
    <row r="10" spans="1:8" x14ac:dyDescent="0.2">
      <c r="A10" s="26">
        <v>39288</v>
      </c>
      <c r="B10" s="65" t="s">
        <v>71</v>
      </c>
      <c r="C10" s="19" t="e">
        <f t="shared" si="0"/>
        <v>#N/A</v>
      </c>
      <c r="D10" s="31" t="str">
        <f t="shared" si="1"/>
        <v xml:space="preserve">WC240           </v>
      </c>
      <c r="F10" s="4">
        <v>1020001</v>
      </c>
      <c r="G10" t="s">
        <v>207</v>
      </c>
      <c r="H10" t="s">
        <v>202</v>
      </c>
    </row>
    <row r="11" spans="1:8" x14ac:dyDescent="0.2">
      <c r="A11" s="26">
        <v>39288</v>
      </c>
      <c r="B11" s="65" t="s">
        <v>72</v>
      </c>
      <c r="C11" s="19" t="e">
        <f t="shared" si="0"/>
        <v>#N/A</v>
      </c>
      <c r="D11" s="31" t="str">
        <f t="shared" si="1"/>
        <v xml:space="preserve">WC240           </v>
      </c>
      <c r="F11" s="4">
        <v>1020002</v>
      </c>
      <c r="G11" t="s">
        <v>208</v>
      </c>
      <c r="H11" t="s">
        <v>209</v>
      </c>
    </row>
    <row r="12" spans="1:8" x14ac:dyDescent="0.2">
      <c r="A12" s="26">
        <v>39288</v>
      </c>
      <c r="B12" s="65" t="s">
        <v>73</v>
      </c>
      <c r="C12" s="19" t="e">
        <f t="shared" si="0"/>
        <v>#N/A</v>
      </c>
      <c r="D12" s="31" t="str">
        <f t="shared" si="1"/>
        <v xml:space="preserve">WC240           </v>
      </c>
      <c r="F12" s="4">
        <v>1020003</v>
      </c>
      <c r="G12" t="s">
        <v>210</v>
      </c>
      <c r="H12" t="s">
        <v>202</v>
      </c>
    </row>
    <row r="13" spans="1:8" x14ac:dyDescent="0.2">
      <c r="A13" s="26">
        <v>39288</v>
      </c>
      <c r="B13" s="65" t="s">
        <v>74</v>
      </c>
      <c r="C13" s="19" t="e">
        <f t="shared" si="0"/>
        <v>#N/A</v>
      </c>
      <c r="D13" s="31" t="str">
        <f t="shared" si="1"/>
        <v xml:space="preserve">WC240           </v>
      </c>
      <c r="F13" s="4">
        <v>1020004</v>
      </c>
      <c r="G13" t="s">
        <v>211</v>
      </c>
      <c r="H13" t="s">
        <v>202</v>
      </c>
    </row>
    <row r="14" spans="1:8" x14ac:dyDescent="0.2">
      <c r="A14" s="26">
        <v>39288</v>
      </c>
      <c r="B14" s="65" t="s">
        <v>25</v>
      </c>
      <c r="C14" s="19" t="e">
        <f t="shared" si="0"/>
        <v>#N/A</v>
      </c>
      <c r="D14" s="31" t="str">
        <f t="shared" si="1"/>
        <v xml:space="preserve">GA321           </v>
      </c>
      <c r="F14" s="4">
        <v>1030000</v>
      </c>
      <c r="G14" t="s">
        <v>212</v>
      </c>
      <c r="H14" t="s">
        <v>213</v>
      </c>
    </row>
    <row r="15" spans="1:8" x14ac:dyDescent="0.2">
      <c r="A15" s="26">
        <v>39288</v>
      </c>
      <c r="B15" s="65" t="s">
        <v>28</v>
      </c>
      <c r="C15" s="19" t="e">
        <f t="shared" si="0"/>
        <v>#N/A</v>
      </c>
      <c r="D15" s="31" t="str">
        <f t="shared" si="1"/>
        <v xml:space="preserve">GA321           </v>
      </c>
      <c r="F15" s="4">
        <v>1030001</v>
      </c>
      <c r="G15" t="s">
        <v>214</v>
      </c>
      <c r="H15" t="s">
        <v>213</v>
      </c>
    </row>
    <row r="16" spans="1:8" x14ac:dyDescent="0.2">
      <c r="A16" s="26">
        <v>39288</v>
      </c>
      <c r="B16" s="65" t="s">
        <v>49</v>
      </c>
      <c r="C16" s="19" t="e">
        <f t="shared" si="0"/>
        <v>#N/A</v>
      </c>
      <c r="D16" s="31" t="str">
        <f t="shared" si="1"/>
        <v xml:space="preserve">SA12            </v>
      </c>
      <c r="F16" s="4">
        <v>1030002</v>
      </c>
      <c r="G16" t="s">
        <v>215</v>
      </c>
      <c r="H16" t="s">
        <v>213</v>
      </c>
    </row>
    <row r="17" spans="1:8" x14ac:dyDescent="0.2">
      <c r="A17" s="26">
        <v>39288</v>
      </c>
      <c r="B17" s="65" t="s">
        <v>54</v>
      </c>
      <c r="C17" s="19" t="e">
        <f t="shared" si="0"/>
        <v>#N/A</v>
      </c>
      <c r="D17" s="31" t="str">
        <f t="shared" si="1"/>
        <v xml:space="preserve">MI687           </v>
      </c>
      <c r="F17" s="4">
        <v>1030500</v>
      </c>
      <c r="G17" t="s">
        <v>216</v>
      </c>
      <c r="H17" t="s">
        <v>213</v>
      </c>
    </row>
    <row r="18" spans="1:8" x14ac:dyDescent="0.2">
      <c r="A18" s="26">
        <v>39288</v>
      </c>
      <c r="B18" s="65" t="s">
        <v>58</v>
      </c>
      <c r="C18" s="19" t="e">
        <f t="shared" si="0"/>
        <v>#N/A</v>
      </c>
      <c r="D18" s="31" t="str">
        <f t="shared" si="1"/>
        <v xml:space="preserve">MI688           </v>
      </c>
      <c r="F18" s="4">
        <v>1040000</v>
      </c>
      <c r="G18" t="s">
        <v>217</v>
      </c>
      <c r="H18" t="s">
        <v>218</v>
      </c>
    </row>
    <row r="19" spans="1:8" x14ac:dyDescent="0.2">
      <c r="A19" s="26">
        <v>39288</v>
      </c>
      <c r="B19" s="65" t="s">
        <v>59</v>
      </c>
      <c r="C19" s="19" t="e">
        <f t="shared" si="0"/>
        <v>#N/A</v>
      </c>
      <c r="D19" s="31" t="str">
        <f t="shared" si="1"/>
        <v xml:space="preserve">MI688           </v>
      </c>
      <c r="F19" s="4">
        <v>1040001</v>
      </c>
      <c r="G19" t="s">
        <v>219</v>
      </c>
      <c r="H19" t="s">
        <v>218</v>
      </c>
    </row>
    <row r="20" spans="1:8" x14ac:dyDescent="0.2">
      <c r="D20" s="31"/>
      <c r="F20" s="4">
        <v>1040002</v>
      </c>
      <c r="G20" t="s">
        <v>220</v>
      </c>
      <c r="H20" t="s">
        <v>218</v>
      </c>
    </row>
    <row r="21" spans="1:8" x14ac:dyDescent="0.2">
      <c r="D21" s="31"/>
      <c r="F21" s="4">
        <v>1040500</v>
      </c>
      <c r="G21" t="s">
        <v>221</v>
      </c>
      <c r="H21" t="s">
        <v>218</v>
      </c>
    </row>
    <row r="22" spans="1:8" x14ac:dyDescent="0.2">
      <c r="D22" s="31"/>
      <c r="F22" s="4">
        <v>1040504</v>
      </c>
      <c r="G22" s="37" t="s">
        <v>407</v>
      </c>
      <c r="H22" s="37" t="s">
        <v>408</v>
      </c>
    </row>
    <row r="23" spans="1:8" x14ac:dyDescent="0.2">
      <c r="D23" s="31"/>
      <c r="F23" s="4">
        <v>1041000</v>
      </c>
      <c r="G23" t="s">
        <v>222</v>
      </c>
      <c r="H23" t="s">
        <v>223</v>
      </c>
    </row>
    <row r="24" spans="1:8" x14ac:dyDescent="0.2">
      <c r="D24" s="31"/>
      <c r="F24" s="4">
        <v>1041001</v>
      </c>
      <c r="G24" t="s">
        <v>224</v>
      </c>
      <c r="H24" t="s">
        <v>223</v>
      </c>
    </row>
    <row r="25" spans="1:8" x14ac:dyDescent="0.2">
      <c r="D25" s="31"/>
      <c r="F25" s="4">
        <v>1041500</v>
      </c>
      <c r="G25" s="37" t="s">
        <v>409</v>
      </c>
      <c r="H25" t="s">
        <v>223</v>
      </c>
    </row>
    <row r="26" spans="1:8" x14ac:dyDescent="0.2">
      <c r="D26" s="31"/>
      <c r="F26" s="4">
        <v>1041501</v>
      </c>
      <c r="G26" s="37" t="s">
        <v>410</v>
      </c>
      <c r="H26" t="s">
        <v>223</v>
      </c>
    </row>
    <row r="27" spans="1:8" x14ac:dyDescent="0.2">
      <c r="D27" s="31"/>
      <c r="F27" s="4">
        <v>1041520</v>
      </c>
      <c r="G27" s="37" t="s">
        <v>411</v>
      </c>
      <c r="H27" t="s">
        <v>226</v>
      </c>
    </row>
    <row r="28" spans="1:8" x14ac:dyDescent="0.2">
      <c r="D28" s="31"/>
      <c r="F28" s="4">
        <v>1050000</v>
      </c>
      <c r="G28" t="s">
        <v>227</v>
      </c>
      <c r="H28" t="s">
        <v>228</v>
      </c>
    </row>
    <row r="29" spans="1:8" x14ac:dyDescent="0.2">
      <c r="D29" s="31"/>
      <c r="F29" s="4">
        <v>1050001</v>
      </c>
      <c r="G29" t="s">
        <v>229</v>
      </c>
      <c r="H29" t="s">
        <v>228</v>
      </c>
    </row>
    <row r="30" spans="1:8" x14ac:dyDescent="0.2">
      <c r="D30" s="31"/>
      <c r="F30" s="4">
        <v>1050002</v>
      </c>
      <c r="G30" t="s">
        <v>230</v>
      </c>
      <c r="H30" t="s">
        <v>228</v>
      </c>
    </row>
    <row r="31" spans="1:8" x14ac:dyDescent="0.2">
      <c r="D31" s="31"/>
      <c r="F31" s="4">
        <v>1050500</v>
      </c>
      <c r="G31" t="s">
        <v>231</v>
      </c>
      <c r="H31" t="s">
        <v>228</v>
      </c>
    </row>
    <row r="32" spans="1:8" x14ac:dyDescent="0.2">
      <c r="D32" s="31"/>
      <c r="F32" s="4">
        <v>1060000</v>
      </c>
      <c r="G32" t="s">
        <v>232</v>
      </c>
      <c r="H32" t="s">
        <v>233</v>
      </c>
    </row>
    <row r="33" spans="4:8" x14ac:dyDescent="0.2">
      <c r="D33" s="31"/>
      <c r="F33" s="4">
        <v>1060001</v>
      </c>
      <c r="G33" t="s">
        <v>234</v>
      </c>
      <c r="H33" t="s">
        <v>233</v>
      </c>
    </row>
    <row r="34" spans="4:8" x14ac:dyDescent="0.2">
      <c r="D34" s="31"/>
      <c r="F34" s="4">
        <v>1070000</v>
      </c>
      <c r="G34" t="s">
        <v>235</v>
      </c>
      <c r="H34" t="s">
        <v>233</v>
      </c>
    </row>
    <row r="35" spans="4:8" x14ac:dyDescent="0.2">
      <c r="D35" s="31"/>
      <c r="F35" s="4">
        <v>1070001</v>
      </c>
      <c r="G35" t="s">
        <v>236</v>
      </c>
      <c r="H35" t="s">
        <v>233</v>
      </c>
    </row>
    <row r="36" spans="4:8" x14ac:dyDescent="0.2">
      <c r="D36" s="31"/>
      <c r="F36" s="4">
        <v>1070002</v>
      </c>
      <c r="G36" t="s">
        <v>237</v>
      </c>
      <c r="H36" t="s">
        <v>233</v>
      </c>
    </row>
    <row r="37" spans="4:8" x14ac:dyDescent="0.2">
      <c r="D37" s="31"/>
      <c r="F37" s="4">
        <v>1070003</v>
      </c>
      <c r="G37" t="s">
        <v>238</v>
      </c>
      <c r="H37" t="s">
        <v>233</v>
      </c>
    </row>
    <row r="38" spans="4:8" x14ac:dyDescent="0.2">
      <c r="D38" s="31"/>
      <c r="F38" s="4">
        <v>1070004</v>
      </c>
      <c r="G38" s="37" t="s">
        <v>413</v>
      </c>
      <c r="H38" t="s">
        <v>233</v>
      </c>
    </row>
    <row r="39" spans="4:8" x14ac:dyDescent="0.2">
      <c r="D39" s="31"/>
      <c r="F39" s="4">
        <v>1070005</v>
      </c>
      <c r="G39" t="s">
        <v>239</v>
      </c>
      <c r="H39" t="s">
        <v>233</v>
      </c>
    </row>
    <row r="40" spans="4:8" x14ac:dyDescent="0.2">
      <c r="D40" s="31"/>
      <c r="F40" s="4">
        <v>1070500</v>
      </c>
      <c r="G40" s="37" t="s">
        <v>414</v>
      </c>
      <c r="H40" t="s">
        <v>233</v>
      </c>
    </row>
    <row r="41" spans="4:8" x14ac:dyDescent="0.2">
      <c r="D41" s="31"/>
      <c r="F41" s="4">
        <v>1080000</v>
      </c>
      <c r="G41" s="37" t="s">
        <v>412</v>
      </c>
      <c r="H41" t="s">
        <v>241</v>
      </c>
    </row>
    <row r="42" spans="4:8" x14ac:dyDescent="0.2">
      <c r="D42" s="31"/>
    </row>
    <row r="43" spans="4:8" x14ac:dyDescent="0.2">
      <c r="D43" s="31"/>
    </row>
    <row r="44" spans="4:8" x14ac:dyDescent="0.2">
      <c r="D44" s="31"/>
    </row>
    <row r="45" spans="4:8" x14ac:dyDescent="0.2">
      <c r="D45" s="31"/>
    </row>
    <row r="46" spans="4:8" x14ac:dyDescent="0.2">
      <c r="D46" s="31"/>
    </row>
    <row r="47" spans="4:8" x14ac:dyDescent="0.2">
      <c r="D47" s="31"/>
    </row>
    <row r="48" spans="4:8" x14ac:dyDescent="0.2">
      <c r="D48" s="31"/>
    </row>
    <row r="49" spans="4:4" x14ac:dyDescent="0.2">
      <c r="D49" s="31"/>
    </row>
    <row r="50" spans="4:4" x14ac:dyDescent="0.2">
      <c r="D50" s="31"/>
    </row>
    <row r="51" spans="4:4" x14ac:dyDescent="0.2">
      <c r="D51" s="31"/>
    </row>
    <row r="52" spans="4:4" x14ac:dyDescent="0.2">
      <c r="D52" s="31"/>
    </row>
    <row r="53" spans="4:4" x14ac:dyDescent="0.2">
      <c r="D53" s="31"/>
    </row>
    <row r="54" spans="4:4" x14ac:dyDescent="0.2">
      <c r="D54" s="31"/>
    </row>
    <row r="55" spans="4:4" x14ac:dyDescent="0.2">
      <c r="D55" s="31"/>
    </row>
    <row r="56" spans="4:4" x14ac:dyDescent="0.2">
      <c r="D56" s="31"/>
    </row>
    <row r="57" spans="4:4" x14ac:dyDescent="0.2">
      <c r="D57" s="31"/>
    </row>
    <row r="58" spans="4:4" x14ac:dyDescent="0.2">
      <c r="D58" s="31"/>
    </row>
    <row r="59" spans="4:4" x14ac:dyDescent="0.2">
      <c r="D59" s="31"/>
    </row>
    <row r="60" spans="4:4" x14ac:dyDescent="0.2">
      <c r="D60" s="31"/>
    </row>
    <row r="61" spans="4:4" x14ac:dyDescent="0.2">
      <c r="D61" s="31"/>
    </row>
    <row r="62" spans="4:4" x14ac:dyDescent="0.2">
      <c r="D62" s="31"/>
    </row>
    <row r="63" spans="4:4" x14ac:dyDescent="0.2">
      <c r="D63" s="31"/>
    </row>
    <row r="64" spans="4:4" x14ac:dyDescent="0.2">
      <c r="D64" s="31"/>
    </row>
    <row r="65" spans="4:4" x14ac:dyDescent="0.2">
      <c r="D65" s="31"/>
    </row>
    <row r="66" spans="4:4" x14ac:dyDescent="0.2">
      <c r="D66" s="31"/>
    </row>
    <row r="67" spans="4:4" x14ac:dyDescent="0.2">
      <c r="D67" s="31"/>
    </row>
    <row r="68" spans="4:4" x14ac:dyDescent="0.2">
      <c r="D68" s="31"/>
    </row>
    <row r="69" spans="4:4" x14ac:dyDescent="0.2">
      <c r="D69" s="31"/>
    </row>
    <row r="70" spans="4:4" x14ac:dyDescent="0.2">
      <c r="D70" s="31"/>
    </row>
    <row r="71" spans="4:4" x14ac:dyDescent="0.2">
      <c r="D71" s="31"/>
    </row>
    <row r="72" spans="4:4" x14ac:dyDescent="0.2">
      <c r="D72" s="31"/>
    </row>
    <row r="73" spans="4:4" x14ac:dyDescent="0.2">
      <c r="D73" s="31"/>
    </row>
    <row r="74" spans="4:4" x14ac:dyDescent="0.2">
      <c r="D74" s="31"/>
    </row>
    <row r="75" spans="4:4" x14ac:dyDescent="0.2">
      <c r="D75" s="31"/>
    </row>
    <row r="76" spans="4:4" x14ac:dyDescent="0.2">
      <c r="D76" s="31"/>
    </row>
    <row r="77" spans="4:4" x14ac:dyDescent="0.2">
      <c r="D77" s="31"/>
    </row>
    <row r="78" spans="4:4" x14ac:dyDescent="0.2">
      <c r="D78" s="31"/>
    </row>
    <row r="79" spans="4:4" x14ac:dyDescent="0.2">
      <c r="D79" s="31"/>
    </row>
    <row r="80" spans="4:4" x14ac:dyDescent="0.2">
      <c r="D80" s="31"/>
    </row>
    <row r="81" spans="4:4" x14ac:dyDescent="0.2">
      <c r="D81" s="31"/>
    </row>
    <row r="82" spans="4:4" x14ac:dyDescent="0.2">
      <c r="D82" s="31"/>
    </row>
    <row r="83" spans="4:4" x14ac:dyDescent="0.2">
      <c r="D83" s="31"/>
    </row>
    <row r="84" spans="4:4" x14ac:dyDescent="0.2">
      <c r="D84" s="31"/>
    </row>
    <row r="85" spans="4:4" x14ac:dyDescent="0.2">
      <c r="D85" s="31"/>
    </row>
    <row r="86" spans="4:4" x14ac:dyDescent="0.2">
      <c r="D86" s="31"/>
    </row>
    <row r="87" spans="4:4" x14ac:dyDescent="0.2">
      <c r="D87" s="31"/>
    </row>
    <row r="88" spans="4:4" x14ac:dyDescent="0.2">
      <c r="D88" s="31"/>
    </row>
    <row r="89" spans="4:4" x14ac:dyDescent="0.2">
      <c r="D89" s="31"/>
    </row>
    <row r="90" spans="4:4" x14ac:dyDescent="0.2">
      <c r="D90" s="31"/>
    </row>
    <row r="91" spans="4:4" x14ac:dyDescent="0.2">
      <c r="D91" s="31"/>
    </row>
    <row r="92" spans="4:4" x14ac:dyDescent="0.2">
      <c r="D92" s="31"/>
    </row>
    <row r="93" spans="4:4" x14ac:dyDescent="0.2">
      <c r="D93" s="31"/>
    </row>
    <row r="94" spans="4:4" x14ac:dyDescent="0.2">
      <c r="D94" s="31"/>
    </row>
    <row r="95" spans="4:4" x14ac:dyDescent="0.2">
      <c r="D95" s="31"/>
    </row>
    <row r="96" spans="4:4" x14ac:dyDescent="0.2">
      <c r="D96" s="31"/>
    </row>
    <row r="97" spans="4:4" x14ac:dyDescent="0.2">
      <c r="D97" s="31"/>
    </row>
    <row r="98" spans="4:4" x14ac:dyDescent="0.2">
      <c r="D98" s="31"/>
    </row>
    <row r="99" spans="4:4" x14ac:dyDescent="0.2">
      <c r="D99" s="31"/>
    </row>
    <row r="100" spans="4:4" x14ac:dyDescent="0.2">
      <c r="D100" s="31"/>
    </row>
    <row r="101" spans="4:4" x14ac:dyDescent="0.2">
      <c r="D101" s="31"/>
    </row>
    <row r="102" spans="4:4" x14ac:dyDescent="0.2">
      <c r="D102" s="31"/>
    </row>
    <row r="103" spans="4:4" x14ac:dyDescent="0.2">
      <c r="D103" s="31"/>
    </row>
    <row r="104" spans="4:4" x14ac:dyDescent="0.2">
      <c r="D104" s="31"/>
    </row>
    <row r="105" spans="4:4" x14ac:dyDescent="0.2">
      <c r="D105" s="31"/>
    </row>
    <row r="106" spans="4:4" x14ac:dyDescent="0.2">
      <c r="D106" s="31"/>
    </row>
    <row r="107" spans="4:4" x14ac:dyDescent="0.2">
      <c r="D107" s="31"/>
    </row>
    <row r="108" spans="4:4" x14ac:dyDescent="0.2">
      <c r="D108" s="31"/>
    </row>
    <row r="109" spans="4:4" x14ac:dyDescent="0.2">
      <c r="D109" s="31"/>
    </row>
    <row r="110" spans="4:4" x14ac:dyDescent="0.2">
      <c r="D110" s="31"/>
    </row>
    <row r="111" spans="4:4" x14ac:dyDescent="0.2">
      <c r="D111" s="31"/>
    </row>
    <row r="112" spans="4:4" x14ac:dyDescent="0.2">
      <c r="D112" s="31"/>
    </row>
    <row r="113" spans="4:4" x14ac:dyDescent="0.2">
      <c r="D113" s="31"/>
    </row>
    <row r="114" spans="4:4" x14ac:dyDescent="0.2">
      <c r="D114" s="31"/>
    </row>
    <row r="115" spans="4:4" x14ac:dyDescent="0.2">
      <c r="D115" s="31"/>
    </row>
    <row r="116" spans="4:4" x14ac:dyDescent="0.2">
      <c r="D116" s="31"/>
    </row>
    <row r="117" spans="4:4" x14ac:dyDescent="0.2">
      <c r="D117" s="31"/>
    </row>
    <row r="118" spans="4:4" x14ac:dyDescent="0.2">
      <c r="D118" s="31"/>
    </row>
    <row r="119" spans="4:4" x14ac:dyDescent="0.2">
      <c r="D119" s="31"/>
    </row>
    <row r="120" spans="4:4" x14ac:dyDescent="0.2">
      <c r="D120" s="31"/>
    </row>
    <row r="121" spans="4:4" x14ac:dyDescent="0.2">
      <c r="D121" s="31"/>
    </row>
    <row r="122" spans="4:4" x14ac:dyDescent="0.2">
      <c r="D122" s="31"/>
    </row>
    <row r="123" spans="4:4" x14ac:dyDescent="0.2">
      <c r="D123" s="31"/>
    </row>
    <row r="124" spans="4:4" x14ac:dyDescent="0.2">
      <c r="D124" s="31"/>
    </row>
    <row r="125" spans="4:4" x14ac:dyDescent="0.2">
      <c r="D125" s="31"/>
    </row>
    <row r="126" spans="4:4" x14ac:dyDescent="0.2">
      <c r="D126" s="31"/>
    </row>
    <row r="127" spans="4:4" x14ac:dyDescent="0.2">
      <c r="D127" s="31"/>
    </row>
    <row r="128" spans="4:4" x14ac:dyDescent="0.2">
      <c r="D128" s="31"/>
    </row>
    <row r="129" spans="4:4" x14ac:dyDescent="0.2">
      <c r="D129" s="31"/>
    </row>
    <row r="130" spans="4:4" x14ac:dyDescent="0.2">
      <c r="D130" s="31"/>
    </row>
    <row r="131" spans="4:4" x14ac:dyDescent="0.2">
      <c r="D131" s="31"/>
    </row>
    <row r="132" spans="4:4" x14ac:dyDescent="0.2">
      <c r="D132" s="31"/>
    </row>
    <row r="133" spans="4:4" x14ac:dyDescent="0.2">
      <c r="D133" s="31"/>
    </row>
    <row r="134" spans="4:4" x14ac:dyDescent="0.2">
      <c r="D134" s="31"/>
    </row>
    <row r="135" spans="4:4" x14ac:dyDescent="0.2">
      <c r="D135" s="31"/>
    </row>
    <row r="136" spans="4:4" x14ac:dyDescent="0.2">
      <c r="D136" s="31"/>
    </row>
    <row r="137" spans="4:4" x14ac:dyDescent="0.2">
      <c r="D137" s="31"/>
    </row>
    <row r="138" spans="4:4" x14ac:dyDescent="0.2">
      <c r="D138" s="31"/>
    </row>
    <row r="139" spans="4:4" x14ac:dyDescent="0.2">
      <c r="D139" s="31"/>
    </row>
    <row r="140" spans="4:4" x14ac:dyDescent="0.2">
      <c r="D140" s="31"/>
    </row>
    <row r="141" spans="4:4" x14ac:dyDescent="0.2">
      <c r="D141" s="31"/>
    </row>
    <row r="142" spans="4:4" x14ac:dyDescent="0.2">
      <c r="D142" s="31"/>
    </row>
    <row r="143" spans="4:4" x14ac:dyDescent="0.2">
      <c r="D143" s="31"/>
    </row>
    <row r="144" spans="4:4" x14ac:dyDescent="0.2">
      <c r="D144" s="31"/>
    </row>
    <row r="145" spans="4:4" x14ac:dyDescent="0.2">
      <c r="D145" s="31"/>
    </row>
    <row r="146" spans="4:4" x14ac:dyDescent="0.2">
      <c r="D146" s="31"/>
    </row>
    <row r="147" spans="4:4" x14ac:dyDescent="0.2">
      <c r="D147" s="31"/>
    </row>
    <row r="148" spans="4:4" x14ac:dyDescent="0.2">
      <c r="D148" s="31"/>
    </row>
    <row r="149" spans="4:4" x14ac:dyDescent="0.2">
      <c r="D149" s="31"/>
    </row>
    <row r="150" spans="4:4" x14ac:dyDescent="0.2">
      <c r="D150" s="31"/>
    </row>
    <row r="151" spans="4:4" x14ac:dyDescent="0.2">
      <c r="D151" s="31"/>
    </row>
    <row r="152" spans="4:4" x14ac:dyDescent="0.2">
      <c r="D152" s="31"/>
    </row>
    <row r="153" spans="4:4" x14ac:dyDescent="0.2">
      <c r="D153" s="31"/>
    </row>
    <row r="154" spans="4:4" x14ac:dyDescent="0.2">
      <c r="D154" s="31"/>
    </row>
    <row r="155" spans="4:4" x14ac:dyDescent="0.2">
      <c r="D155" s="31"/>
    </row>
    <row r="156" spans="4:4" x14ac:dyDescent="0.2">
      <c r="D156" s="31"/>
    </row>
    <row r="157" spans="4:4" x14ac:dyDescent="0.2">
      <c r="D157" s="31"/>
    </row>
    <row r="158" spans="4:4" x14ac:dyDescent="0.2">
      <c r="D158" s="31"/>
    </row>
    <row r="159" spans="4:4" x14ac:dyDescent="0.2">
      <c r="D159" s="31"/>
    </row>
    <row r="160" spans="4:4" x14ac:dyDescent="0.2">
      <c r="D160" s="31"/>
    </row>
    <row r="161" spans="4:4" x14ac:dyDescent="0.2">
      <c r="D161" s="31"/>
    </row>
    <row r="162" spans="4:4" x14ac:dyDescent="0.2">
      <c r="D162" s="31"/>
    </row>
    <row r="163" spans="4:4" x14ac:dyDescent="0.2">
      <c r="D163" s="31"/>
    </row>
    <row r="164" spans="4:4" x14ac:dyDescent="0.2">
      <c r="D164" s="31"/>
    </row>
    <row r="165" spans="4:4" x14ac:dyDescent="0.2">
      <c r="D165" s="31"/>
    </row>
    <row r="166" spans="4:4" x14ac:dyDescent="0.2">
      <c r="D166" s="31"/>
    </row>
    <row r="167" spans="4:4" x14ac:dyDescent="0.2">
      <c r="D167" s="31"/>
    </row>
    <row r="168" spans="4:4" x14ac:dyDescent="0.2">
      <c r="D168" s="31"/>
    </row>
    <row r="169" spans="4:4" x14ac:dyDescent="0.2">
      <c r="D169" s="31"/>
    </row>
    <row r="170" spans="4:4" x14ac:dyDescent="0.2">
      <c r="D170" s="31"/>
    </row>
    <row r="171" spans="4:4" x14ac:dyDescent="0.2">
      <c r="D171" s="31"/>
    </row>
    <row r="172" spans="4:4" x14ac:dyDescent="0.2">
      <c r="D172" s="31"/>
    </row>
    <row r="173" spans="4:4" x14ac:dyDescent="0.2">
      <c r="D173" s="31"/>
    </row>
    <row r="174" spans="4:4" x14ac:dyDescent="0.2">
      <c r="D174" s="31"/>
    </row>
    <row r="175" spans="4:4" x14ac:dyDescent="0.2">
      <c r="D175" s="31"/>
    </row>
    <row r="176" spans="4:4" x14ac:dyDescent="0.2">
      <c r="D176" s="31"/>
    </row>
    <row r="177" spans="4:4" x14ac:dyDescent="0.2">
      <c r="D177" s="31"/>
    </row>
    <row r="178" spans="4:4" x14ac:dyDescent="0.2">
      <c r="D178" s="31"/>
    </row>
    <row r="179" spans="4:4" x14ac:dyDescent="0.2">
      <c r="D179" s="31"/>
    </row>
    <row r="180" spans="4:4" x14ac:dyDescent="0.2">
      <c r="D180" s="31"/>
    </row>
    <row r="181" spans="4:4" x14ac:dyDescent="0.2">
      <c r="D181" s="31"/>
    </row>
    <row r="182" spans="4:4" x14ac:dyDescent="0.2">
      <c r="D182" s="31"/>
    </row>
    <row r="183" spans="4:4" x14ac:dyDescent="0.2">
      <c r="D183" s="31"/>
    </row>
    <row r="184" spans="4:4" x14ac:dyDescent="0.2">
      <c r="D184" s="31"/>
    </row>
    <row r="185" spans="4:4" x14ac:dyDescent="0.2">
      <c r="D185" s="31"/>
    </row>
    <row r="186" spans="4:4" x14ac:dyDescent="0.2">
      <c r="D186" s="31"/>
    </row>
    <row r="187" spans="4:4" x14ac:dyDescent="0.2">
      <c r="D187" s="31"/>
    </row>
    <row r="188" spans="4:4" x14ac:dyDescent="0.2">
      <c r="D188" s="31"/>
    </row>
    <row r="189" spans="4:4" x14ac:dyDescent="0.2">
      <c r="D189" s="31"/>
    </row>
    <row r="190" spans="4:4" x14ac:dyDescent="0.2">
      <c r="D190" s="31"/>
    </row>
    <row r="191" spans="4:4" x14ac:dyDescent="0.2">
      <c r="D191" s="31"/>
    </row>
    <row r="192" spans="4:4" x14ac:dyDescent="0.2">
      <c r="D192" s="31"/>
    </row>
    <row r="193" spans="4:4" x14ac:dyDescent="0.2">
      <c r="D193" s="31"/>
    </row>
    <row r="194" spans="4:4" x14ac:dyDescent="0.2">
      <c r="D194" s="31"/>
    </row>
    <row r="195" spans="4:4" x14ac:dyDescent="0.2">
      <c r="D195" s="31"/>
    </row>
    <row r="196" spans="4:4" x14ac:dyDescent="0.2">
      <c r="D196" s="31"/>
    </row>
    <row r="197" spans="4:4" x14ac:dyDescent="0.2">
      <c r="D197" s="31"/>
    </row>
    <row r="198" spans="4:4" x14ac:dyDescent="0.2">
      <c r="D198" s="31"/>
    </row>
    <row r="199" spans="4:4" x14ac:dyDescent="0.2">
      <c r="D199" s="31"/>
    </row>
    <row r="200" spans="4:4" x14ac:dyDescent="0.2">
      <c r="D200" s="31"/>
    </row>
    <row r="201" spans="4:4" x14ac:dyDescent="0.2">
      <c r="D201" s="31"/>
    </row>
    <row r="202" spans="4:4" x14ac:dyDescent="0.2">
      <c r="D202" s="31"/>
    </row>
    <row r="203" spans="4:4" x14ac:dyDescent="0.2">
      <c r="D203" s="31"/>
    </row>
    <row r="204" spans="4:4" x14ac:dyDescent="0.2">
      <c r="D204" s="31"/>
    </row>
    <row r="205" spans="4:4" x14ac:dyDescent="0.2">
      <c r="D205" s="31"/>
    </row>
    <row r="206" spans="4:4" x14ac:dyDescent="0.2">
      <c r="D206" s="31"/>
    </row>
    <row r="207" spans="4:4" x14ac:dyDescent="0.2">
      <c r="D207" s="31"/>
    </row>
    <row r="208" spans="4:4" x14ac:dyDescent="0.2">
      <c r="D208" s="31"/>
    </row>
    <row r="209" spans="4:4" x14ac:dyDescent="0.2">
      <c r="D209" s="31"/>
    </row>
    <row r="210" spans="4:4" x14ac:dyDescent="0.2">
      <c r="D210" s="31"/>
    </row>
    <row r="211" spans="4:4" x14ac:dyDescent="0.2">
      <c r="D211" s="31"/>
    </row>
    <row r="212" spans="4:4" x14ac:dyDescent="0.2">
      <c r="D212" s="31"/>
    </row>
    <row r="213" spans="4:4" x14ac:dyDescent="0.2">
      <c r="D213" s="31"/>
    </row>
    <row r="214" spans="4:4" x14ac:dyDescent="0.2">
      <c r="D214" s="31"/>
    </row>
    <row r="215" spans="4:4" x14ac:dyDescent="0.2">
      <c r="D215" s="31"/>
    </row>
    <row r="216" spans="4:4" x14ac:dyDescent="0.2">
      <c r="D216" s="31"/>
    </row>
    <row r="217" spans="4:4" x14ac:dyDescent="0.2">
      <c r="D217" s="31"/>
    </row>
    <row r="218" spans="4:4" x14ac:dyDescent="0.2">
      <c r="D218" s="31"/>
    </row>
    <row r="219" spans="4:4" x14ac:dyDescent="0.2">
      <c r="D219" s="31"/>
    </row>
    <row r="220" spans="4:4" x14ac:dyDescent="0.2">
      <c r="D220" s="31"/>
    </row>
    <row r="221" spans="4:4" x14ac:dyDescent="0.2">
      <c r="D221" s="31"/>
    </row>
    <row r="222" spans="4:4" x14ac:dyDescent="0.2">
      <c r="D222" s="31"/>
    </row>
    <row r="223" spans="4:4" x14ac:dyDescent="0.2">
      <c r="D223" s="31"/>
    </row>
    <row r="224" spans="4:4" x14ac:dyDescent="0.2">
      <c r="D224" s="31"/>
    </row>
    <row r="225" spans="4:4" x14ac:dyDescent="0.2">
      <c r="D225" s="31"/>
    </row>
    <row r="226" spans="4:4" x14ac:dyDescent="0.2">
      <c r="D226" s="31"/>
    </row>
    <row r="227" spans="4:4" x14ac:dyDescent="0.2">
      <c r="D227" s="31"/>
    </row>
  </sheetData>
  <phoneticPr fontId="4" type="noConversion"/>
  <printOptions horizontalCentered="1" gridLines="1"/>
  <pageMargins left="0.1" right="0.1" top="0" bottom="0.75" header="0" footer="0.25"/>
  <pageSetup fitToHeight="0" orientation="landscape" r:id="rId1"/>
  <headerFooter alignWithMargins="0">
    <oddFooter>&amp;L&amp;D-&amp;T&amp;CPage &amp;P of &amp;N&amp;R&amp;Z&amp;F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8"/>
  <sheetViews>
    <sheetView view="pageBreakPreview" zoomScale="80" zoomScaleNormal="100" zoomScaleSheetLayoutView="80" workbookViewId="0">
      <selection activeCell="Z53" sqref="Z53"/>
    </sheetView>
  </sheetViews>
  <sheetFormatPr defaultRowHeight="12.75" x14ac:dyDescent="0.2"/>
  <cols>
    <col min="1" max="1" width="9.28515625" customWidth="1"/>
    <col min="2" max="2" width="20.42578125" style="26" customWidth="1"/>
    <col min="3" max="3" width="20.42578125" customWidth="1"/>
    <col min="4" max="4" width="11.85546875" style="19" bestFit="1" customWidth="1"/>
    <col min="5" max="5" width="14.7109375" style="28" customWidth="1"/>
    <col min="6" max="6" width="14.7109375" customWidth="1"/>
    <col min="7" max="7" width="10.28515625" bestFit="1" customWidth="1"/>
    <col min="8" max="8" width="38" bestFit="1" customWidth="1"/>
  </cols>
  <sheetData>
    <row r="1" spans="1:7" x14ac:dyDescent="0.2">
      <c r="A1" s="17" t="s">
        <v>244</v>
      </c>
      <c r="B1" s="26" t="s">
        <v>245</v>
      </c>
    </row>
    <row r="2" spans="1:7" x14ac:dyDescent="0.2">
      <c r="A2" s="1" t="s">
        <v>280</v>
      </c>
      <c r="B2" s="1" t="s">
        <v>250</v>
      </c>
    </row>
    <row r="4" spans="1:7" x14ac:dyDescent="0.2">
      <c r="E4" s="2"/>
    </row>
    <row r="5" spans="1:7" x14ac:dyDescent="0.2">
      <c r="D5" s="28"/>
      <c r="E5" s="2" t="s">
        <v>243</v>
      </c>
      <c r="G5" s="33"/>
    </row>
    <row r="6" spans="1:7" ht="39" thickBot="1" x14ac:dyDescent="0.25">
      <c r="A6" s="8" t="s">
        <v>140</v>
      </c>
      <c r="B6" s="48" t="s">
        <v>296</v>
      </c>
      <c r="C6" s="30" t="s">
        <v>295</v>
      </c>
      <c r="D6" s="28"/>
      <c r="E6" s="29" t="s">
        <v>140</v>
      </c>
      <c r="F6" s="29" t="s">
        <v>251</v>
      </c>
      <c r="G6" s="33"/>
    </row>
    <row r="7" spans="1:7" x14ac:dyDescent="0.2">
      <c r="A7" s="33" t="s">
        <v>196</v>
      </c>
      <c r="B7" s="34">
        <f t="shared" ref="B7:B15" si="0">VLOOKUP(A7,$E$7:$F$13,2,FALSE)</f>
        <v>3200</v>
      </c>
      <c r="C7" s="35">
        <f>IFERROR(VLOOKUP(A7,$E$7:$F$13,2,FALSE),0)</f>
        <v>3200</v>
      </c>
      <c r="D7" s="28"/>
      <c r="E7" s="33" t="s">
        <v>25</v>
      </c>
      <c r="F7" s="28">
        <v>100</v>
      </c>
    </row>
    <row r="8" spans="1:7" x14ac:dyDescent="0.2">
      <c r="A8" s="33" t="s">
        <v>197</v>
      </c>
      <c r="B8" s="34">
        <f t="shared" si="0"/>
        <v>4000</v>
      </c>
      <c r="C8" s="35">
        <f t="shared" ref="C8:C15" si="1">IFERROR(VLOOKUP(A8,$E$7:$F$13,2,FALSE),0)</f>
        <v>4000</v>
      </c>
      <c r="D8" s="28"/>
      <c r="E8" s="33" t="s">
        <v>196</v>
      </c>
      <c r="F8" s="28">
        <v>3200</v>
      </c>
    </row>
    <row r="9" spans="1:7" x14ac:dyDescent="0.2">
      <c r="A9" s="33" t="s">
        <v>198</v>
      </c>
      <c r="B9" s="34">
        <f t="shared" si="0"/>
        <v>-30</v>
      </c>
      <c r="C9" s="35">
        <f t="shared" si="1"/>
        <v>-30</v>
      </c>
      <c r="D9" s="28"/>
      <c r="E9" s="33" t="s">
        <v>53</v>
      </c>
      <c r="F9" s="28">
        <v>500</v>
      </c>
    </row>
    <row r="10" spans="1:7" x14ac:dyDescent="0.2">
      <c r="A10" s="33" t="s">
        <v>199</v>
      </c>
      <c r="B10" s="34">
        <f t="shared" si="0"/>
        <v>65.5</v>
      </c>
      <c r="C10" s="35">
        <f t="shared" si="1"/>
        <v>65.5</v>
      </c>
      <c r="D10" s="28"/>
      <c r="E10" s="33" t="s">
        <v>54</v>
      </c>
      <c r="F10" s="28">
        <v>70000</v>
      </c>
    </row>
    <row r="11" spans="1:7" x14ac:dyDescent="0.2">
      <c r="A11" s="33" t="s">
        <v>200</v>
      </c>
      <c r="B11" s="34" t="e">
        <f t="shared" si="0"/>
        <v>#N/A</v>
      </c>
      <c r="C11" s="35">
        <f t="shared" si="1"/>
        <v>0</v>
      </c>
      <c r="D11" s="28"/>
      <c r="E11" s="33" t="s">
        <v>197</v>
      </c>
      <c r="F11" s="28">
        <v>4000</v>
      </c>
    </row>
    <row r="12" spans="1:7" x14ac:dyDescent="0.2">
      <c r="A12" s="33" t="s">
        <v>25</v>
      </c>
      <c r="B12" s="34">
        <f t="shared" si="0"/>
        <v>100</v>
      </c>
      <c r="C12" s="35">
        <f t="shared" si="1"/>
        <v>100</v>
      </c>
      <c r="D12" s="28"/>
      <c r="E12" s="33" t="s">
        <v>198</v>
      </c>
      <c r="F12" s="28">
        <v>-30</v>
      </c>
    </row>
    <row r="13" spans="1:7" x14ac:dyDescent="0.2">
      <c r="A13" s="33" t="s">
        <v>53</v>
      </c>
      <c r="B13" s="34">
        <f t="shared" si="0"/>
        <v>500</v>
      </c>
      <c r="C13" s="35">
        <f t="shared" si="1"/>
        <v>500</v>
      </c>
      <c r="D13" s="28"/>
      <c r="E13" s="33" t="s">
        <v>199</v>
      </c>
      <c r="F13" s="28">
        <v>65.5</v>
      </c>
    </row>
    <row r="14" spans="1:7" x14ac:dyDescent="0.2">
      <c r="A14" s="33" t="s">
        <v>54</v>
      </c>
      <c r="B14" s="34">
        <f t="shared" si="0"/>
        <v>70000</v>
      </c>
      <c r="C14" s="35">
        <f t="shared" si="1"/>
        <v>70000</v>
      </c>
      <c r="D14" s="28"/>
    </row>
    <row r="15" spans="1:7" x14ac:dyDescent="0.2">
      <c r="A15" s="33" t="s">
        <v>3</v>
      </c>
      <c r="B15" s="34" t="e">
        <f t="shared" si="0"/>
        <v>#N/A</v>
      </c>
      <c r="C15" s="35">
        <f t="shared" si="1"/>
        <v>0</v>
      </c>
      <c r="D15" s="28"/>
    </row>
    <row r="16" spans="1:7" x14ac:dyDescent="0.2">
      <c r="B16" s="34"/>
      <c r="C16" s="36"/>
      <c r="D16" s="28"/>
    </row>
    <row r="17" spans="1:4" x14ac:dyDescent="0.2">
      <c r="A17" t="s">
        <v>164</v>
      </c>
      <c r="B17" s="34" t="e">
        <f>SUM(B7:B15)</f>
        <v>#N/A</v>
      </c>
      <c r="C17" s="35">
        <f>SUM(C7:C15)</f>
        <v>77835.5</v>
      </c>
      <c r="D17" s="28"/>
    </row>
    <row r="18" spans="1:4" x14ac:dyDescent="0.2">
      <c r="B18" s="19"/>
      <c r="C18" s="31"/>
      <c r="D18" s="28"/>
    </row>
    <row r="19" spans="1:4" x14ac:dyDescent="0.2">
      <c r="D19" s="28"/>
    </row>
    <row r="20" spans="1:4" x14ac:dyDescent="0.2">
      <c r="D20" s="28"/>
    </row>
    <row r="21" spans="1:4" x14ac:dyDescent="0.2">
      <c r="D21" s="28"/>
    </row>
    <row r="22" spans="1:4" x14ac:dyDescent="0.2">
      <c r="B22" s="19"/>
      <c r="C22" s="31"/>
      <c r="D22" s="28"/>
    </row>
    <row r="23" spans="1:4" x14ac:dyDescent="0.2">
      <c r="B23" s="19"/>
      <c r="C23" s="31"/>
      <c r="D23" s="28"/>
    </row>
    <row r="24" spans="1:4" x14ac:dyDescent="0.2">
      <c r="B24" s="19"/>
      <c r="C24" s="31"/>
      <c r="D24" s="28"/>
    </row>
    <row r="25" spans="1:4" x14ac:dyDescent="0.2">
      <c r="B25" s="19"/>
      <c r="C25" s="31"/>
      <c r="D25" s="28"/>
    </row>
    <row r="26" spans="1:4" x14ac:dyDescent="0.2">
      <c r="B26" s="19"/>
      <c r="C26" s="31"/>
      <c r="D26" s="28"/>
    </row>
    <row r="27" spans="1:4" x14ac:dyDescent="0.2">
      <c r="D27" s="28"/>
    </row>
    <row r="28" spans="1:4" x14ac:dyDescent="0.2">
      <c r="D28" s="28"/>
    </row>
    <row r="29" spans="1:4" x14ac:dyDescent="0.2">
      <c r="B29" s="19"/>
      <c r="C29" s="31"/>
      <c r="D29" s="28"/>
    </row>
    <row r="30" spans="1:4" x14ac:dyDescent="0.2">
      <c r="B30" s="19"/>
      <c r="C30" s="31"/>
      <c r="D30" s="28"/>
    </row>
    <row r="31" spans="1:4" x14ac:dyDescent="0.2">
      <c r="B31" s="19"/>
      <c r="C31" s="31"/>
      <c r="D31" s="28"/>
    </row>
    <row r="32" spans="1:4" x14ac:dyDescent="0.2">
      <c r="D32" s="28"/>
    </row>
    <row r="33" spans="2:4" x14ac:dyDescent="0.2">
      <c r="B33" s="19"/>
      <c r="C33" s="31"/>
      <c r="D33" s="28"/>
    </row>
    <row r="34" spans="2:4" x14ac:dyDescent="0.2">
      <c r="B34" s="19"/>
      <c r="C34" s="31"/>
      <c r="D34" s="28"/>
    </row>
    <row r="35" spans="2:4" x14ac:dyDescent="0.2">
      <c r="B35" s="19"/>
      <c r="C35" s="31"/>
      <c r="D35" s="28"/>
    </row>
    <row r="36" spans="2:4" x14ac:dyDescent="0.2">
      <c r="B36" s="19"/>
      <c r="C36" s="31"/>
      <c r="D36" s="28"/>
    </row>
    <row r="37" spans="2:4" x14ac:dyDescent="0.2">
      <c r="B37" s="19"/>
      <c r="C37" s="31"/>
      <c r="D37" s="28"/>
    </row>
    <row r="38" spans="2:4" x14ac:dyDescent="0.2">
      <c r="B38" s="19"/>
      <c r="C38" s="31"/>
      <c r="D38" s="28"/>
    </row>
    <row r="39" spans="2:4" x14ac:dyDescent="0.2">
      <c r="B39" s="19"/>
      <c r="C39" s="31"/>
      <c r="D39" s="28"/>
    </row>
    <row r="40" spans="2:4" x14ac:dyDescent="0.2">
      <c r="B40" s="19"/>
      <c r="C40" s="31"/>
      <c r="D40" s="28"/>
    </row>
    <row r="41" spans="2:4" x14ac:dyDescent="0.2">
      <c r="B41" s="19"/>
      <c r="C41" s="31"/>
      <c r="D41" s="28"/>
    </row>
    <row r="42" spans="2:4" x14ac:dyDescent="0.2">
      <c r="B42" s="19"/>
      <c r="C42" s="31"/>
      <c r="D42" s="28"/>
    </row>
    <row r="43" spans="2:4" x14ac:dyDescent="0.2">
      <c r="B43" s="19"/>
      <c r="C43" s="31"/>
      <c r="D43" s="28"/>
    </row>
    <row r="44" spans="2:4" x14ac:dyDescent="0.2">
      <c r="B44" s="19"/>
      <c r="C44" s="31"/>
      <c r="D44" s="28"/>
    </row>
    <row r="45" spans="2:4" x14ac:dyDescent="0.2">
      <c r="B45" s="19"/>
      <c r="C45" s="31"/>
      <c r="D45" s="28"/>
    </row>
    <row r="46" spans="2:4" x14ac:dyDescent="0.2">
      <c r="B46" s="19"/>
      <c r="C46" s="31"/>
      <c r="D46" s="28"/>
    </row>
    <row r="47" spans="2:4" x14ac:dyDescent="0.2">
      <c r="B47" s="19"/>
      <c r="C47" s="31"/>
      <c r="D47" s="28"/>
    </row>
    <row r="48" spans="2:4" x14ac:dyDescent="0.2">
      <c r="B48" s="19"/>
      <c r="C48" s="31"/>
      <c r="D48" s="28"/>
    </row>
    <row r="49" spans="2:4" x14ac:dyDescent="0.2">
      <c r="B49" s="19"/>
      <c r="C49" s="31"/>
      <c r="D49" s="28"/>
    </row>
    <row r="50" spans="2:4" x14ac:dyDescent="0.2">
      <c r="B50" s="19"/>
      <c r="C50" s="31"/>
      <c r="D50" s="28"/>
    </row>
    <row r="51" spans="2:4" x14ac:dyDescent="0.2">
      <c r="B51" s="19"/>
      <c r="C51" s="31"/>
      <c r="D51" s="28"/>
    </row>
    <row r="52" spans="2:4" x14ac:dyDescent="0.2">
      <c r="B52" s="19"/>
      <c r="C52" s="31"/>
      <c r="D52" s="28"/>
    </row>
    <row r="53" spans="2:4" x14ac:dyDescent="0.2">
      <c r="B53" s="19"/>
      <c r="C53" s="31"/>
      <c r="D53" s="28"/>
    </row>
    <row r="54" spans="2:4" x14ac:dyDescent="0.2">
      <c r="B54" s="19"/>
      <c r="C54" s="31"/>
      <c r="D54" s="28"/>
    </row>
    <row r="55" spans="2:4" x14ac:dyDescent="0.2">
      <c r="B55" s="19"/>
      <c r="C55" s="31"/>
      <c r="D55" s="28"/>
    </row>
    <row r="56" spans="2:4" x14ac:dyDescent="0.2">
      <c r="B56" s="19"/>
      <c r="C56" s="31"/>
      <c r="D56" s="28"/>
    </row>
    <row r="57" spans="2:4" x14ac:dyDescent="0.2">
      <c r="B57" s="19"/>
      <c r="C57" s="31"/>
      <c r="D57" s="28"/>
    </row>
    <row r="58" spans="2:4" x14ac:dyDescent="0.2">
      <c r="B58" s="19"/>
      <c r="C58" s="31"/>
      <c r="D58" s="28"/>
    </row>
    <row r="59" spans="2:4" x14ac:dyDescent="0.2">
      <c r="B59" s="19"/>
      <c r="C59" s="31"/>
      <c r="D59" s="28"/>
    </row>
    <row r="60" spans="2:4" x14ac:dyDescent="0.2">
      <c r="B60" s="19"/>
      <c r="C60" s="31"/>
      <c r="D60" s="28"/>
    </row>
    <row r="61" spans="2:4" x14ac:dyDescent="0.2">
      <c r="B61" s="19"/>
      <c r="C61" s="31"/>
      <c r="D61" s="28"/>
    </row>
    <row r="62" spans="2:4" x14ac:dyDescent="0.2">
      <c r="B62" s="19"/>
      <c r="C62" s="31"/>
      <c r="D62" s="28"/>
    </row>
    <row r="63" spans="2:4" x14ac:dyDescent="0.2">
      <c r="B63" s="19"/>
      <c r="C63" s="31"/>
      <c r="D63" s="28"/>
    </row>
    <row r="64" spans="2:4" x14ac:dyDescent="0.2">
      <c r="B64" s="19"/>
      <c r="C64" s="31"/>
      <c r="D64" s="28"/>
    </row>
    <row r="65" spans="2:4" x14ac:dyDescent="0.2">
      <c r="B65" s="19"/>
      <c r="C65" s="31"/>
      <c r="D65" s="28"/>
    </row>
    <row r="66" spans="2:4" x14ac:dyDescent="0.2">
      <c r="B66" s="19"/>
      <c r="C66" s="31"/>
      <c r="D66" s="28"/>
    </row>
    <row r="67" spans="2:4" x14ac:dyDescent="0.2">
      <c r="B67" s="19"/>
      <c r="C67" s="31"/>
      <c r="D67" s="28"/>
    </row>
    <row r="68" spans="2:4" x14ac:dyDescent="0.2">
      <c r="B68" s="19"/>
      <c r="C68" s="31"/>
      <c r="D68" s="28"/>
    </row>
    <row r="69" spans="2:4" x14ac:dyDescent="0.2">
      <c r="B69" s="19"/>
      <c r="C69" s="31"/>
      <c r="D69" s="28"/>
    </row>
    <row r="70" spans="2:4" x14ac:dyDescent="0.2">
      <c r="B70" s="19"/>
      <c r="C70" s="31"/>
      <c r="D70" s="28"/>
    </row>
    <row r="71" spans="2:4" x14ac:dyDescent="0.2">
      <c r="B71" s="19"/>
      <c r="C71" s="31"/>
      <c r="D71" s="28"/>
    </row>
    <row r="72" spans="2:4" x14ac:dyDescent="0.2">
      <c r="B72" s="19"/>
      <c r="C72" s="31"/>
      <c r="D72" s="28"/>
    </row>
    <row r="73" spans="2:4" x14ac:dyDescent="0.2">
      <c r="B73" s="19"/>
      <c r="C73" s="31"/>
      <c r="D73" s="28"/>
    </row>
    <row r="74" spans="2:4" x14ac:dyDescent="0.2">
      <c r="B74" s="19"/>
      <c r="C74" s="31"/>
      <c r="D74" s="28"/>
    </row>
    <row r="75" spans="2:4" x14ac:dyDescent="0.2">
      <c r="B75" s="19"/>
      <c r="C75" s="31"/>
      <c r="D75" s="28"/>
    </row>
    <row r="76" spans="2:4" x14ac:dyDescent="0.2">
      <c r="B76" s="19"/>
      <c r="C76" s="31"/>
      <c r="D76" s="28"/>
    </row>
    <row r="77" spans="2:4" x14ac:dyDescent="0.2">
      <c r="B77" s="19"/>
      <c r="C77" s="31"/>
      <c r="D77" s="28"/>
    </row>
    <row r="78" spans="2:4" x14ac:dyDescent="0.2">
      <c r="B78" s="19"/>
      <c r="C78" s="31"/>
      <c r="D78" s="28"/>
    </row>
    <row r="79" spans="2:4" x14ac:dyDescent="0.2">
      <c r="B79" s="19"/>
      <c r="C79" s="31"/>
      <c r="D79" s="28"/>
    </row>
    <row r="80" spans="2:4" x14ac:dyDescent="0.2">
      <c r="B80" s="19"/>
      <c r="C80" s="31"/>
      <c r="D80" s="28"/>
    </row>
    <row r="81" spans="2:4" x14ac:dyDescent="0.2">
      <c r="B81" s="19"/>
      <c r="C81" s="31"/>
      <c r="D81" s="28"/>
    </row>
    <row r="82" spans="2:4" x14ac:dyDescent="0.2">
      <c r="B82" s="19"/>
      <c r="C82" s="31"/>
      <c r="D82" s="28"/>
    </row>
    <row r="83" spans="2:4" x14ac:dyDescent="0.2">
      <c r="B83" s="19"/>
      <c r="C83" s="31"/>
      <c r="D83" s="28"/>
    </row>
    <row r="84" spans="2:4" x14ac:dyDescent="0.2">
      <c r="B84" s="19"/>
      <c r="C84" s="31"/>
      <c r="D84" s="28"/>
    </row>
    <row r="85" spans="2:4" x14ac:dyDescent="0.2">
      <c r="B85" s="19"/>
      <c r="C85" s="31"/>
      <c r="D85" s="28"/>
    </row>
    <row r="86" spans="2:4" x14ac:dyDescent="0.2">
      <c r="B86" s="19"/>
      <c r="C86" s="31"/>
      <c r="D86" s="28"/>
    </row>
    <row r="87" spans="2:4" x14ac:dyDescent="0.2">
      <c r="B87" s="19"/>
      <c r="C87" s="31"/>
      <c r="D87" s="28"/>
    </row>
    <row r="88" spans="2:4" x14ac:dyDescent="0.2">
      <c r="B88" s="19"/>
      <c r="C88" s="31"/>
      <c r="D88" s="28"/>
    </row>
    <row r="89" spans="2:4" x14ac:dyDescent="0.2">
      <c r="B89" s="19"/>
      <c r="C89" s="31"/>
      <c r="D89" s="28"/>
    </row>
    <row r="90" spans="2:4" x14ac:dyDescent="0.2">
      <c r="B90" s="19"/>
      <c r="C90" s="31"/>
      <c r="D90" s="28"/>
    </row>
    <row r="91" spans="2:4" x14ac:dyDescent="0.2">
      <c r="B91" s="19"/>
      <c r="C91" s="31"/>
      <c r="D91" s="28"/>
    </row>
    <row r="92" spans="2:4" x14ac:dyDescent="0.2">
      <c r="B92" s="19"/>
      <c r="C92" s="31"/>
      <c r="D92" s="28"/>
    </row>
    <row r="93" spans="2:4" x14ac:dyDescent="0.2">
      <c r="B93" s="19"/>
      <c r="C93" s="31"/>
      <c r="D93" s="28"/>
    </row>
    <row r="94" spans="2:4" x14ac:dyDescent="0.2">
      <c r="B94" s="19"/>
      <c r="C94" s="31"/>
      <c r="D94" s="28"/>
    </row>
    <row r="95" spans="2:4" x14ac:dyDescent="0.2">
      <c r="B95" s="19"/>
      <c r="C95" s="31"/>
      <c r="D95" s="28"/>
    </row>
    <row r="96" spans="2:4" x14ac:dyDescent="0.2">
      <c r="B96" s="19"/>
      <c r="C96" s="31"/>
      <c r="D96" s="28"/>
    </row>
    <row r="97" spans="2:4" x14ac:dyDescent="0.2">
      <c r="B97" s="19"/>
      <c r="C97" s="31"/>
      <c r="D97" s="28"/>
    </row>
    <row r="98" spans="2:4" x14ac:dyDescent="0.2">
      <c r="B98" s="19"/>
      <c r="C98" s="31"/>
      <c r="D98" s="28"/>
    </row>
    <row r="99" spans="2:4" x14ac:dyDescent="0.2">
      <c r="B99" s="19"/>
      <c r="C99" s="31"/>
      <c r="D99" s="28"/>
    </row>
    <row r="100" spans="2:4" x14ac:dyDescent="0.2">
      <c r="B100" s="19"/>
      <c r="C100" s="31"/>
      <c r="D100" s="28"/>
    </row>
    <row r="101" spans="2:4" x14ac:dyDescent="0.2">
      <c r="B101" s="19"/>
      <c r="C101" s="31"/>
      <c r="D101" s="28"/>
    </row>
    <row r="102" spans="2:4" x14ac:dyDescent="0.2">
      <c r="B102" s="19"/>
      <c r="C102" s="31"/>
      <c r="D102" s="28"/>
    </row>
    <row r="103" spans="2:4" x14ac:dyDescent="0.2">
      <c r="B103" s="19"/>
      <c r="C103" s="31"/>
      <c r="D103" s="28"/>
    </row>
    <row r="104" spans="2:4" x14ac:dyDescent="0.2">
      <c r="B104" s="19"/>
      <c r="C104" s="31"/>
      <c r="D104" s="28"/>
    </row>
    <row r="105" spans="2:4" x14ac:dyDescent="0.2">
      <c r="B105" s="19"/>
      <c r="C105" s="31"/>
      <c r="D105" s="28"/>
    </row>
    <row r="106" spans="2:4" x14ac:dyDescent="0.2">
      <c r="B106" s="19"/>
      <c r="C106" s="31"/>
      <c r="D106" s="28"/>
    </row>
    <row r="107" spans="2:4" x14ac:dyDescent="0.2">
      <c r="B107" s="19"/>
      <c r="C107" s="31"/>
      <c r="D107" s="28"/>
    </row>
    <row r="108" spans="2:4" x14ac:dyDescent="0.2">
      <c r="B108" s="19"/>
      <c r="C108" s="31"/>
      <c r="D108" s="28"/>
    </row>
    <row r="109" spans="2:4" x14ac:dyDescent="0.2">
      <c r="B109" s="19"/>
      <c r="C109" s="31"/>
      <c r="D109" s="28"/>
    </row>
    <row r="110" spans="2:4" x14ac:dyDescent="0.2">
      <c r="B110" s="19"/>
      <c r="C110" s="31"/>
      <c r="D110" s="28"/>
    </row>
    <row r="111" spans="2:4" x14ac:dyDescent="0.2">
      <c r="B111" s="19"/>
      <c r="C111" s="31"/>
      <c r="D111" s="28"/>
    </row>
    <row r="112" spans="2:4" x14ac:dyDescent="0.2">
      <c r="B112" s="19"/>
      <c r="C112" s="31"/>
      <c r="D112" s="28"/>
    </row>
    <row r="113" spans="2:4" x14ac:dyDescent="0.2">
      <c r="B113" s="19"/>
      <c r="C113" s="31"/>
      <c r="D113" s="28"/>
    </row>
    <row r="114" spans="2:4" x14ac:dyDescent="0.2">
      <c r="B114" s="19"/>
      <c r="C114" s="31"/>
      <c r="D114" s="28"/>
    </row>
    <row r="115" spans="2:4" x14ac:dyDescent="0.2">
      <c r="B115" s="19"/>
      <c r="C115" s="31"/>
      <c r="D115" s="28"/>
    </row>
    <row r="116" spans="2:4" x14ac:dyDescent="0.2">
      <c r="B116" s="19"/>
      <c r="C116" s="31"/>
      <c r="D116" s="28"/>
    </row>
    <row r="117" spans="2:4" x14ac:dyDescent="0.2">
      <c r="B117" s="19"/>
      <c r="C117" s="31"/>
      <c r="D117" s="28"/>
    </row>
    <row r="118" spans="2:4" x14ac:dyDescent="0.2">
      <c r="B118" s="19"/>
      <c r="C118" s="31"/>
      <c r="D118" s="28"/>
    </row>
    <row r="119" spans="2:4" x14ac:dyDescent="0.2">
      <c r="B119" s="19"/>
      <c r="C119" s="31"/>
      <c r="D119" s="28"/>
    </row>
    <row r="120" spans="2:4" x14ac:dyDescent="0.2">
      <c r="B120" s="19"/>
      <c r="C120" s="31"/>
      <c r="D120" s="28"/>
    </row>
    <row r="121" spans="2:4" x14ac:dyDescent="0.2">
      <c r="B121" s="19"/>
      <c r="C121" s="31"/>
      <c r="D121" s="28"/>
    </row>
    <row r="122" spans="2:4" x14ac:dyDescent="0.2">
      <c r="B122" s="19"/>
      <c r="C122" s="31"/>
      <c r="D122" s="28"/>
    </row>
    <row r="123" spans="2:4" x14ac:dyDescent="0.2">
      <c r="B123" s="19"/>
      <c r="C123" s="31"/>
      <c r="D123" s="28"/>
    </row>
    <row r="124" spans="2:4" x14ac:dyDescent="0.2">
      <c r="B124" s="19"/>
      <c r="C124" s="31"/>
      <c r="D124" s="28"/>
    </row>
    <row r="125" spans="2:4" x14ac:dyDescent="0.2">
      <c r="B125" s="19"/>
      <c r="C125" s="31"/>
      <c r="D125" s="28"/>
    </row>
    <row r="126" spans="2:4" x14ac:dyDescent="0.2">
      <c r="B126" s="19"/>
      <c r="C126" s="31"/>
      <c r="D126" s="28"/>
    </row>
    <row r="127" spans="2:4" x14ac:dyDescent="0.2">
      <c r="B127" s="19"/>
      <c r="C127" s="31"/>
      <c r="D127" s="28"/>
    </row>
    <row r="128" spans="2:4" x14ac:dyDescent="0.2">
      <c r="B128" s="19"/>
      <c r="C128" s="31"/>
      <c r="D128" s="28"/>
    </row>
    <row r="129" spans="2:4" x14ac:dyDescent="0.2">
      <c r="B129" s="19"/>
      <c r="C129" s="31"/>
      <c r="D129" s="28"/>
    </row>
    <row r="130" spans="2:4" x14ac:dyDescent="0.2">
      <c r="B130" s="19"/>
      <c r="C130" s="31"/>
      <c r="D130" s="28"/>
    </row>
    <row r="131" spans="2:4" x14ac:dyDescent="0.2">
      <c r="B131" s="19"/>
      <c r="C131" s="31"/>
      <c r="D131" s="28"/>
    </row>
    <row r="132" spans="2:4" x14ac:dyDescent="0.2">
      <c r="B132" s="19"/>
      <c r="C132" s="31"/>
      <c r="D132" s="28"/>
    </row>
    <row r="133" spans="2:4" x14ac:dyDescent="0.2">
      <c r="B133" s="19"/>
      <c r="C133" s="31"/>
      <c r="D133" s="28"/>
    </row>
    <row r="134" spans="2:4" x14ac:dyDescent="0.2">
      <c r="B134" s="19"/>
      <c r="C134" s="31"/>
      <c r="D134" s="28"/>
    </row>
    <row r="135" spans="2:4" x14ac:dyDescent="0.2">
      <c r="B135" s="19"/>
      <c r="C135" s="31"/>
      <c r="D135" s="28"/>
    </row>
    <row r="136" spans="2:4" x14ac:dyDescent="0.2">
      <c r="B136" s="19"/>
      <c r="C136" s="31"/>
      <c r="D136" s="28"/>
    </row>
    <row r="137" spans="2:4" x14ac:dyDescent="0.2">
      <c r="B137" s="19"/>
      <c r="C137" s="31"/>
      <c r="D137" s="28"/>
    </row>
    <row r="138" spans="2:4" x14ac:dyDescent="0.2">
      <c r="B138" s="19"/>
      <c r="C138" s="31"/>
      <c r="D138" s="28"/>
    </row>
    <row r="139" spans="2:4" x14ac:dyDescent="0.2">
      <c r="B139" s="19"/>
      <c r="C139" s="31"/>
      <c r="D139" s="28"/>
    </row>
    <row r="140" spans="2:4" x14ac:dyDescent="0.2">
      <c r="B140" s="19"/>
      <c r="C140" s="31"/>
      <c r="D140" s="28"/>
    </row>
    <row r="141" spans="2:4" x14ac:dyDescent="0.2">
      <c r="B141" s="19"/>
      <c r="C141" s="31"/>
      <c r="D141" s="28"/>
    </row>
    <row r="142" spans="2:4" x14ac:dyDescent="0.2">
      <c r="B142" s="19"/>
      <c r="C142" s="31"/>
      <c r="D142" s="28"/>
    </row>
    <row r="143" spans="2:4" x14ac:dyDescent="0.2">
      <c r="B143" s="19"/>
      <c r="C143" s="31"/>
      <c r="D143" s="28"/>
    </row>
    <row r="144" spans="2:4" x14ac:dyDescent="0.2">
      <c r="B144" s="19"/>
      <c r="C144" s="31"/>
      <c r="D144" s="28"/>
    </row>
    <row r="145" spans="2:4" x14ac:dyDescent="0.2">
      <c r="B145" s="19"/>
      <c r="C145" s="31"/>
      <c r="D145" s="28"/>
    </row>
    <row r="146" spans="2:4" x14ac:dyDescent="0.2">
      <c r="B146" s="19"/>
      <c r="C146" s="31"/>
      <c r="D146" s="28"/>
    </row>
    <row r="147" spans="2:4" x14ac:dyDescent="0.2">
      <c r="B147" s="19"/>
      <c r="C147" s="31"/>
      <c r="D147" s="28"/>
    </row>
    <row r="148" spans="2:4" x14ac:dyDescent="0.2">
      <c r="B148" s="19"/>
      <c r="C148" s="31"/>
      <c r="D148" s="28"/>
    </row>
    <row r="149" spans="2:4" x14ac:dyDescent="0.2">
      <c r="B149" s="19"/>
      <c r="C149" s="31"/>
      <c r="D149" s="28"/>
    </row>
    <row r="150" spans="2:4" x14ac:dyDescent="0.2">
      <c r="B150" s="19"/>
      <c r="C150" s="31"/>
      <c r="D150" s="28"/>
    </row>
    <row r="151" spans="2:4" x14ac:dyDescent="0.2">
      <c r="B151" s="19"/>
      <c r="C151" s="31"/>
      <c r="D151" s="28"/>
    </row>
    <row r="152" spans="2:4" x14ac:dyDescent="0.2">
      <c r="B152" s="19"/>
      <c r="C152" s="31"/>
      <c r="D152" s="28"/>
    </row>
    <row r="153" spans="2:4" x14ac:dyDescent="0.2">
      <c r="B153" s="19"/>
      <c r="C153" s="31"/>
      <c r="D153" s="28"/>
    </row>
    <row r="154" spans="2:4" x14ac:dyDescent="0.2">
      <c r="B154" s="19"/>
      <c r="C154" s="31"/>
      <c r="D154" s="28"/>
    </row>
    <row r="155" spans="2:4" x14ac:dyDescent="0.2">
      <c r="B155" s="19"/>
      <c r="C155" s="31"/>
      <c r="D155" s="28"/>
    </row>
    <row r="156" spans="2:4" x14ac:dyDescent="0.2">
      <c r="B156" s="19"/>
      <c r="C156" s="31"/>
      <c r="D156" s="28"/>
    </row>
    <row r="157" spans="2:4" x14ac:dyDescent="0.2">
      <c r="B157" s="19"/>
      <c r="C157" s="31"/>
      <c r="D157" s="28"/>
    </row>
    <row r="158" spans="2:4" x14ac:dyDescent="0.2">
      <c r="B158" s="19"/>
      <c r="C158" s="31"/>
      <c r="D158" s="28"/>
    </row>
    <row r="159" spans="2:4" x14ac:dyDescent="0.2">
      <c r="B159" s="19"/>
      <c r="C159" s="31"/>
      <c r="D159" s="28"/>
    </row>
    <row r="160" spans="2:4" x14ac:dyDescent="0.2">
      <c r="B160" s="19"/>
      <c r="C160" s="31"/>
      <c r="D160" s="28"/>
    </row>
    <row r="161" spans="2:4" x14ac:dyDescent="0.2">
      <c r="B161" s="19"/>
      <c r="C161" s="31"/>
      <c r="D161" s="28"/>
    </row>
    <row r="162" spans="2:4" x14ac:dyDescent="0.2">
      <c r="B162" s="19"/>
      <c r="C162" s="31"/>
      <c r="D162" s="28"/>
    </row>
    <row r="163" spans="2:4" x14ac:dyDescent="0.2">
      <c r="B163" s="19"/>
      <c r="C163" s="31"/>
      <c r="D163" s="28"/>
    </row>
    <row r="164" spans="2:4" x14ac:dyDescent="0.2">
      <c r="B164" s="19"/>
      <c r="C164" s="31"/>
      <c r="D164" s="28"/>
    </row>
    <row r="165" spans="2:4" x14ac:dyDescent="0.2">
      <c r="B165" s="19"/>
      <c r="C165" s="31"/>
      <c r="D165" s="28"/>
    </row>
    <row r="166" spans="2:4" x14ac:dyDescent="0.2">
      <c r="B166" s="19"/>
      <c r="C166" s="31"/>
      <c r="D166" s="28"/>
    </row>
    <row r="167" spans="2:4" x14ac:dyDescent="0.2">
      <c r="B167" s="19"/>
      <c r="C167" s="31"/>
      <c r="D167" s="28"/>
    </row>
    <row r="168" spans="2:4" x14ac:dyDescent="0.2">
      <c r="B168" s="19"/>
      <c r="C168" s="31"/>
      <c r="D168" s="28"/>
    </row>
    <row r="169" spans="2:4" x14ac:dyDescent="0.2">
      <c r="B169" s="19"/>
      <c r="C169" s="31"/>
      <c r="D169" s="28"/>
    </row>
    <row r="170" spans="2:4" x14ac:dyDescent="0.2">
      <c r="B170" s="19"/>
      <c r="C170" s="31"/>
      <c r="D170" s="28"/>
    </row>
    <row r="171" spans="2:4" x14ac:dyDescent="0.2">
      <c r="B171" s="19"/>
      <c r="C171" s="31"/>
      <c r="D171" s="28"/>
    </row>
    <row r="172" spans="2:4" x14ac:dyDescent="0.2">
      <c r="B172" s="19"/>
      <c r="C172" s="31"/>
      <c r="D172" s="28"/>
    </row>
    <row r="173" spans="2:4" x14ac:dyDescent="0.2">
      <c r="B173" s="19"/>
      <c r="C173" s="31"/>
      <c r="D173" s="28"/>
    </row>
    <row r="174" spans="2:4" x14ac:dyDescent="0.2">
      <c r="B174" s="19"/>
      <c r="C174" s="31"/>
      <c r="D174" s="28"/>
    </row>
    <row r="175" spans="2:4" x14ac:dyDescent="0.2">
      <c r="B175" s="19"/>
      <c r="C175" s="31"/>
      <c r="D175" s="28"/>
    </row>
    <row r="176" spans="2:4" x14ac:dyDescent="0.2">
      <c r="B176" s="19"/>
      <c r="C176" s="31"/>
      <c r="D176" s="28"/>
    </row>
    <row r="177" spans="2:4" x14ac:dyDescent="0.2">
      <c r="B177" s="19"/>
      <c r="C177" s="31"/>
      <c r="D177" s="28"/>
    </row>
    <row r="178" spans="2:4" x14ac:dyDescent="0.2">
      <c r="B178" s="19"/>
      <c r="C178" s="31"/>
      <c r="D178" s="28"/>
    </row>
    <row r="179" spans="2:4" x14ac:dyDescent="0.2">
      <c r="B179" s="19"/>
      <c r="C179" s="31"/>
      <c r="D179" s="28"/>
    </row>
    <row r="180" spans="2:4" x14ac:dyDescent="0.2">
      <c r="B180" s="19"/>
      <c r="C180" s="31"/>
      <c r="D180" s="28"/>
    </row>
    <row r="181" spans="2:4" x14ac:dyDescent="0.2">
      <c r="B181" s="19"/>
      <c r="C181" s="31"/>
      <c r="D181" s="28"/>
    </row>
    <row r="182" spans="2:4" x14ac:dyDescent="0.2">
      <c r="B182" s="19"/>
      <c r="C182" s="31"/>
      <c r="D182" s="28"/>
    </row>
    <row r="183" spans="2:4" x14ac:dyDescent="0.2">
      <c r="B183" s="19"/>
      <c r="C183" s="31"/>
      <c r="D183" s="28"/>
    </row>
    <row r="184" spans="2:4" x14ac:dyDescent="0.2">
      <c r="B184" s="19"/>
      <c r="C184" s="31"/>
      <c r="D184" s="28"/>
    </row>
    <row r="185" spans="2:4" x14ac:dyDescent="0.2">
      <c r="B185" s="19"/>
      <c r="C185" s="31"/>
      <c r="D185" s="28"/>
    </row>
    <row r="186" spans="2:4" x14ac:dyDescent="0.2">
      <c r="B186" s="19"/>
      <c r="C186" s="31"/>
      <c r="D186" s="28"/>
    </row>
    <row r="187" spans="2:4" x14ac:dyDescent="0.2">
      <c r="B187" s="19"/>
      <c r="C187" s="31"/>
      <c r="D187" s="28"/>
    </row>
    <row r="188" spans="2:4" x14ac:dyDescent="0.2">
      <c r="B188" s="19"/>
      <c r="C188" s="31"/>
      <c r="D188" s="28"/>
    </row>
    <row r="189" spans="2:4" x14ac:dyDescent="0.2">
      <c r="B189" s="19"/>
      <c r="C189" s="31"/>
      <c r="D189" s="28"/>
    </row>
    <row r="190" spans="2:4" x14ac:dyDescent="0.2">
      <c r="B190" s="19"/>
      <c r="C190" s="31"/>
      <c r="D190" s="28"/>
    </row>
    <row r="191" spans="2:4" x14ac:dyDescent="0.2">
      <c r="B191" s="19"/>
      <c r="C191" s="31"/>
      <c r="D191" s="28"/>
    </row>
    <row r="192" spans="2:4" x14ac:dyDescent="0.2">
      <c r="B192" s="19"/>
      <c r="C192" s="31"/>
      <c r="D192" s="28"/>
    </row>
    <row r="193" spans="2:4" x14ac:dyDescent="0.2">
      <c r="B193" s="19"/>
      <c r="C193" s="31"/>
      <c r="D193" s="28"/>
    </row>
    <row r="194" spans="2:4" x14ac:dyDescent="0.2">
      <c r="B194" s="19"/>
      <c r="C194" s="31"/>
      <c r="D194" s="28"/>
    </row>
    <row r="195" spans="2:4" x14ac:dyDescent="0.2">
      <c r="B195" s="19"/>
      <c r="C195" s="31"/>
      <c r="D195" s="28"/>
    </row>
    <row r="196" spans="2:4" x14ac:dyDescent="0.2">
      <c r="B196" s="19"/>
      <c r="C196" s="31"/>
      <c r="D196" s="28"/>
    </row>
    <row r="197" spans="2:4" x14ac:dyDescent="0.2">
      <c r="B197" s="19"/>
      <c r="C197" s="31"/>
      <c r="D197" s="28"/>
    </row>
    <row r="198" spans="2:4" x14ac:dyDescent="0.2">
      <c r="B198" s="19"/>
      <c r="C198" s="31"/>
      <c r="D198" s="28"/>
    </row>
    <row r="199" spans="2:4" x14ac:dyDescent="0.2">
      <c r="B199" s="19"/>
      <c r="C199" s="31"/>
      <c r="D199" s="28"/>
    </row>
    <row r="200" spans="2:4" x14ac:dyDescent="0.2">
      <c r="B200" s="19"/>
      <c r="C200" s="31"/>
      <c r="D200" s="28"/>
    </row>
    <row r="201" spans="2:4" x14ac:dyDescent="0.2">
      <c r="B201" s="19"/>
      <c r="C201" s="31"/>
      <c r="D201" s="28"/>
    </row>
    <row r="202" spans="2:4" x14ac:dyDescent="0.2">
      <c r="B202" s="19"/>
      <c r="C202" s="31"/>
      <c r="D202" s="28"/>
    </row>
    <row r="203" spans="2:4" x14ac:dyDescent="0.2">
      <c r="B203" s="19"/>
      <c r="C203" s="31"/>
      <c r="D203" s="28"/>
    </row>
    <row r="204" spans="2:4" x14ac:dyDescent="0.2">
      <c r="B204" s="19"/>
      <c r="C204" s="31"/>
      <c r="D204" s="28"/>
    </row>
    <row r="205" spans="2:4" x14ac:dyDescent="0.2">
      <c r="B205" s="19"/>
      <c r="C205" s="31"/>
      <c r="D205" s="28"/>
    </row>
    <row r="206" spans="2:4" x14ac:dyDescent="0.2">
      <c r="B206" s="19"/>
      <c r="C206" s="31"/>
      <c r="D206" s="28"/>
    </row>
    <row r="207" spans="2:4" x14ac:dyDescent="0.2">
      <c r="B207" s="19"/>
      <c r="C207" s="31"/>
      <c r="D207" s="28"/>
    </row>
    <row r="208" spans="2:4" x14ac:dyDescent="0.2">
      <c r="B208" s="19"/>
      <c r="C208" s="31"/>
      <c r="D208" s="28"/>
    </row>
    <row r="209" spans="2:4" x14ac:dyDescent="0.2">
      <c r="B209" s="19"/>
      <c r="C209" s="31"/>
      <c r="D209" s="28"/>
    </row>
    <row r="210" spans="2:4" x14ac:dyDescent="0.2">
      <c r="B210" s="19"/>
      <c r="C210" s="31"/>
      <c r="D210" s="28"/>
    </row>
    <row r="211" spans="2:4" x14ac:dyDescent="0.2">
      <c r="B211" s="19"/>
      <c r="C211" s="31"/>
      <c r="D211" s="28"/>
    </row>
    <row r="212" spans="2:4" x14ac:dyDescent="0.2">
      <c r="B212" s="19"/>
      <c r="C212" s="31"/>
      <c r="D212" s="28"/>
    </row>
    <row r="213" spans="2:4" x14ac:dyDescent="0.2">
      <c r="B213" s="19"/>
      <c r="C213" s="31"/>
      <c r="D213" s="28"/>
    </row>
    <row r="214" spans="2:4" x14ac:dyDescent="0.2">
      <c r="B214" s="19"/>
      <c r="C214" s="31"/>
      <c r="D214" s="28"/>
    </row>
    <row r="215" spans="2:4" x14ac:dyDescent="0.2">
      <c r="B215" s="19"/>
      <c r="C215" s="31"/>
      <c r="D215" s="28"/>
    </row>
    <row r="216" spans="2:4" x14ac:dyDescent="0.2">
      <c r="B216" s="19"/>
      <c r="C216" s="31"/>
      <c r="D216" s="28"/>
    </row>
    <row r="217" spans="2:4" x14ac:dyDescent="0.2">
      <c r="B217" s="19"/>
      <c r="C217" s="31"/>
      <c r="D217" s="28"/>
    </row>
    <row r="218" spans="2:4" x14ac:dyDescent="0.2">
      <c r="B218" s="19"/>
      <c r="C218" s="31"/>
      <c r="D218" s="28"/>
    </row>
    <row r="219" spans="2:4" x14ac:dyDescent="0.2">
      <c r="B219" s="19"/>
      <c r="C219" s="31"/>
      <c r="D219" s="28"/>
    </row>
    <row r="220" spans="2:4" x14ac:dyDescent="0.2">
      <c r="B220" s="19"/>
      <c r="C220" s="31"/>
      <c r="D220" s="28"/>
    </row>
    <row r="221" spans="2:4" x14ac:dyDescent="0.2">
      <c r="B221" s="19"/>
      <c r="C221" s="31"/>
      <c r="D221" s="28"/>
    </row>
    <row r="222" spans="2:4" x14ac:dyDescent="0.2">
      <c r="B222" s="19"/>
      <c r="C222" s="31"/>
      <c r="D222" s="28"/>
    </row>
    <row r="223" spans="2:4" x14ac:dyDescent="0.2">
      <c r="B223" s="19"/>
      <c r="C223" s="31"/>
      <c r="D223" s="28"/>
    </row>
    <row r="224" spans="2:4" x14ac:dyDescent="0.2">
      <c r="B224" s="19"/>
      <c r="C224" s="31"/>
      <c r="D224" s="28"/>
    </row>
    <row r="225" spans="2:4" x14ac:dyDescent="0.2">
      <c r="B225" s="19"/>
      <c r="C225" s="31"/>
      <c r="D225" s="28"/>
    </row>
    <row r="226" spans="2:4" x14ac:dyDescent="0.2">
      <c r="B226" s="19"/>
      <c r="C226" s="31"/>
      <c r="D226" s="28"/>
    </row>
    <row r="227" spans="2:4" x14ac:dyDescent="0.2">
      <c r="B227" s="19"/>
      <c r="C227" s="31"/>
      <c r="D227" s="28"/>
    </row>
    <row r="228" spans="2:4" x14ac:dyDescent="0.2">
      <c r="B228" s="19"/>
      <c r="C228" s="31"/>
      <c r="D228" s="28"/>
    </row>
  </sheetData>
  <phoneticPr fontId="4" type="noConversion"/>
  <printOptions horizontalCentered="1" gridLines="1"/>
  <pageMargins left="0.1" right="0.1" top="0" bottom="0.75" header="0" footer="0.25"/>
  <pageSetup fitToHeight="0" orientation="landscape" r:id="rId1"/>
  <headerFooter alignWithMargins="0">
    <oddFooter>&amp;L&amp;D-&amp;T&amp;CPage &amp;P of &amp;N&amp;R&amp;Z&amp;F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view="pageBreakPreview" zoomScale="80" zoomScaleNormal="100" zoomScaleSheetLayoutView="80" workbookViewId="0">
      <selection activeCell="H5" sqref="H5"/>
    </sheetView>
  </sheetViews>
  <sheetFormatPr defaultRowHeight="12.75" x14ac:dyDescent="0.2"/>
  <cols>
    <col min="1" max="1" width="11.5703125" customWidth="1"/>
    <col min="2" max="2" width="16.7109375" bestFit="1" customWidth="1"/>
    <col min="3" max="3" width="11.85546875" bestFit="1" customWidth="1"/>
    <col min="4" max="4" width="4.7109375" bestFit="1" customWidth="1"/>
    <col min="5" max="5" width="9.7109375" style="26" bestFit="1" customWidth="1"/>
    <col min="6" max="6" width="13.85546875" bestFit="1" customWidth="1"/>
    <col min="7" max="7" width="11.42578125" bestFit="1" customWidth="1"/>
    <col min="8" max="8" width="14" customWidth="1"/>
    <col min="11" max="14" width="13.7109375" customWidth="1"/>
  </cols>
  <sheetData>
    <row r="1" spans="1:14" x14ac:dyDescent="0.2">
      <c r="A1" s="2" t="s">
        <v>371</v>
      </c>
    </row>
    <row r="3" spans="1:14" x14ac:dyDescent="0.2">
      <c r="K3" s="2" t="s">
        <v>243</v>
      </c>
      <c r="L3" s="2"/>
    </row>
    <row r="4" spans="1:14" ht="77.25" thickBot="1" x14ac:dyDescent="0.25">
      <c r="A4" s="6" t="s">
        <v>152</v>
      </c>
      <c r="B4" s="6" t="s">
        <v>242</v>
      </c>
      <c r="C4" s="6" t="s">
        <v>362</v>
      </c>
      <c r="D4" s="6" t="s">
        <v>361</v>
      </c>
      <c r="E4" s="8" t="s">
        <v>363</v>
      </c>
      <c r="F4" s="6" t="s">
        <v>364</v>
      </c>
      <c r="G4" s="6" t="s">
        <v>365</v>
      </c>
      <c r="H4" s="30" t="s">
        <v>373</v>
      </c>
      <c r="I4" s="75"/>
      <c r="K4" s="6" t="s">
        <v>370</v>
      </c>
      <c r="L4" s="6" t="s">
        <v>152</v>
      </c>
      <c r="M4" s="6" t="s">
        <v>10</v>
      </c>
      <c r="N4" s="6" t="s">
        <v>369</v>
      </c>
    </row>
    <row r="5" spans="1:14" x14ac:dyDescent="0.2">
      <c r="A5" s="72">
        <v>10086</v>
      </c>
      <c r="B5" t="s">
        <v>367</v>
      </c>
      <c r="C5" s="72">
        <v>100895</v>
      </c>
      <c r="D5" s="73" t="s">
        <v>366</v>
      </c>
      <c r="E5" s="9">
        <v>40209</v>
      </c>
      <c r="F5">
        <v>1410</v>
      </c>
      <c r="G5">
        <v>24824.799999999999</v>
      </c>
      <c r="H5" s="76">
        <f>VLOOKUP(CONCATENATE(A5,"-",E5),$K$5:$N$12,4,FALSE)</f>
        <v>254156</v>
      </c>
      <c r="K5" t="str">
        <f>CONCATENATE(L5,"-",M5)</f>
        <v>10086-40209</v>
      </c>
      <c r="L5" s="72">
        <v>10086</v>
      </c>
      <c r="M5" s="74">
        <v>40209</v>
      </c>
      <c r="N5" s="72">
        <v>254156</v>
      </c>
    </row>
    <row r="6" spans="1:14" x14ac:dyDescent="0.2">
      <c r="A6" s="72">
        <v>10086</v>
      </c>
      <c r="B6" t="s">
        <v>367</v>
      </c>
      <c r="C6" s="72">
        <v>100895</v>
      </c>
      <c r="D6" s="72" t="s">
        <v>366</v>
      </c>
      <c r="E6" s="9">
        <v>40209</v>
      </c>
      <c r="F6">
        <v>41249.760000000002</v>
      </c>
      <c r="G6">
        <v>254006.84</v>
      </c>
      <c r="H6" s="76">
        <f t="shared" ref="H6:H19" si="0">VLOOKUP(CONCATENATE(A6,"-",E6),$K$5:$N$12,4,FALSE)</f>
        <v>254156</v>
      </c>
      <c r="K6" t="str">
        <f t="shared" ref="K6:K12" si="1">CONCATENATE(L6,"-",M6)</f>
        <v>10086-40237</v>
      </c>
      <c r="L6" s="72">
        <v>10086</v>
      </c>
      <c r="M6" s="74">
        <v>40237</v>
      </c>
      <c r="N6" s="72">
        <v>16786</v>
      </c>
    </row>
    <row r="7" spans="1:14" x14ac:dyDescent="0.2">
      <c r="A7" s="72">
        <v>10086</v>
      </c>
      <c r="B7" t="s">
        <v>367</v>
      </c>
      <c r="C7" s="72">
        <v>100895</v>
      </c>
      <c r="D7" s="73" t="s">
        <v>366</v>
      </c>
      <c r="E7" s="9">
        <v>40237</v>
      </c>
      <c r="F7">
        <v>11080</v>
      </c>
      <c r="G7">
        <v>60081.599999999999</v>
      </c>
      <c r="H7" s="76">
        <f t="shared" si="0"/>
        <v>16786</v>
      </c>
      <c r="K7" t="str">
        <f t="shared" si="1"/>
        <v>10086-40268</v>
      </c>
      <c r="L7" s="72">
        <v>10086</v>
      </c>
      <c r="M7" s="74">
        <v>40268</v>
      </c>
      <c r="N7" s="72">
        <v>16786</v>
      </c>
    </row>
    <row r="8" spans="1:14" x14ac:dyDescent="0.2">
      <c r="A8" s="72">
        <v>10086</v>
      </c>
      <c r="B8" t="s">
        <v>367</v>
      </c>
      <c r="C8" s="72">
        <v>100895</v>
      </c>
      <c r="D8" s="72" t="s">
        <v>366</v>
      </c>
      <c r="E8" s="9">
        <v>40237</v>
      </c>
      <c r="F8">
        <v>17015.740000000002</v>
      </c>
      <c r="G8">
        <v>118941.71</v>
      </c>
      <c r="H8" s="76">
        <f t="shared" si="0"/>
        <v>16786</v>
      </c>
      <c r="K8" t="str">
        <f t="shared" si="1"/>
        <v>10086-40297</v>
      </c>
      <c r="L8" s="72">
        <v>10086</v>
      </c>
      <c r="M8" s="74">
        <v>40297</v>
      </c>
      <c r="N8" s="72">
        <v>16786</v>
      </c>
    </row>
    <row r="9" spans="1:14" x14ac:dyDescent="0.2">
      <c r="A9" s="72">
        <v>10086</v>
      </c>
      <c r="B9" t="s">
        <v>367</v>
      </c>
      <c r="C9" s="72">
        <v>100895</v>
      </c>
      <c r="D9" s="73" t="s">
        <v>366</v>
      </c>
      <c r="E9" s="9">
        <v>40268</v>
      </c>
      <c r="F9">
        <v>3190</v>
      </c>
      <c r="G9">
        <v>20940.099999999999</v>
      </c>
      <c r="H9" s="76">
        <f t="shared" si="0"/>
        <v>16786</v>
      </c>
      <c r="K9" t="str">
        <f t="shared" si="1"/>
        <v>10158-40209</v>
      </c>
      <c r="L9" s="72">
        <v>10158</v>
      </c>
      <c r="M9" s="74">
        <v>40209</v>
      </c>
      <c r="N9" s="72">
        <v>18987</v>
      </c>
    </row>
    <row r="10" spans="1:14" x14ac:dyDescent="0.2">
      <c r="A10" s="72">
        <v>10086</v>
      </c>
      <c r="B10" t="s">
        <v>367</v>
      </c>
      <c r="C10" s="72">
        <v>100895</v>
      </c>
      <c r="D10" s="72" t="s">
        <v>366</v>
      </c>
      <c r="E10" s="9">
        <v>40268</v>
      </c>
      <c r="F10">
        <v>16478.169999999998</v>
      </c>
      <c r="G10">
        <v>109227.11</v>
      </c>
      <c r="H10" s="76">
        <f t="shared" si="0"/>
        <v>16786</v>
      </c>
      <c r="K10" t="str">
        <f t="shared" si="1"/>
        <v>10158-40237</v>
      </c>
      <c r="L10" s="72">
        <v>10158</v>
      </c>
      <c r="M10" s="74">
        <v>40237</v>
      </c>
      <c r="N10" s="72">
        <v>18987</v>
      </c>
    </row>
    <row r="11" spans="1:14" x14ac:dyDescent="0.2">
      <c r="A11" s="72">
        <v>10086</v>
      </c>
      <c r="B11" t="s">
        <v>367</v>
      </c>
      <c r="C11" s="72">
        <v>100895</v>
      </c>
      <c r="D11" s="72" t="s">
        <v>366</v>
      </c>
      <c r="E11" s="9">
        <v>40298</v>
      </c>
      <c r="F11">
        <v>6124.74</v>
      </c>
      <c r="G11">
        <v>38005.94</v>
      </c>
      <c r="H11" s="76">
        <f>VLOOKUP(CONCATENATE(A11,"-",E11),$K$5:$N$12,4)</f>
        <v>16786</v>
      </c>
      <c r="I11" s="37" t="s">
        <v>372</v>
      </c>
      <c r="K11" t="str">
        <f t="shared" si="1"/>
        <v>10158-40268</v>
      </c>
      <c r="L11" s="72">
        <v>10158</v>
      </c>
      <c r="M11" s="74">
        <v>40268</v>
      </c>
      <c r="N11" s="72">
        <v>18987</v>
      </c>
    </row>
    <row r="12" spans="1:14" x14ac:dyDescent="0.2">
      <c r="A12" s="72">
        <v>10086</v>
      </c>
      <c r="B12" t="s">
        <v>367</v>
      </c>
      <c r="C12" s="72">
        <v>100895</v>
      </c>
      <c r="D12" s="73" t="s">
        <v>366</v>
      </c>
      <c r="E12" s="9">
        <v>40298</v>
      </c>
      <c r="F12">
        <v>9190</v>
      </c>
      <c r="G12">
        <v>65001.97</v>
      </c>
      <c r="H12" s="76" t="e">
        <f t="shared" si="0"/>
        <v>#N/A</v>
      </c>
      <c r="I12" s="37" t="s">
        <v>372</v>
      </c>
      <c r="K12" t="str">
        <f t="shared" si="1"/>
        <v>10158-40298</v>
      </c>
      <c r="L12" s="72">
        <v>10158</v>
      </c>
      <c r="M12" s="74">
        <v>40298</v>
      </c>
      <c r="N12" s="72">
        <v>268725</v>
      </c>
    </row>
    <row r="13" spans="1:14" x14ac:dyDescent="0.2">
      <c r="A13" s="72">
        <v>10158</v>
      </c>
      <c r="B13" t="s">
        <v>368</v>
      </c>
      <c r="C13" s="72">
        <v>100895</v>
      </c>
      <c r="D13" s="72" t="s">
        <v>366</v>
      </c>
      <c r="E13" s="9">
        <v>40237</v>
      </c>
      <c r="F13">
        <v>-1816.45</v>
      </c>
      <c r="G13">
        <v>-11494.25</v>
      </c>
      <c r="H13" s="76">
        <f t="shared" si="0"/>
        <v>18987</v>
      </c>
    </row>
    <row r="14" spans="1:14" x14ac:dyDescent="0.2">
      <c r="A14" s="72">
        <v>10158</v>
      </c>
      <c r="B14" t="s">
        <v>368</v>
      </c>
      <c r="C14" s="72">
        <v>100895</v>
      </c>
      <c r="D14" s="72" t="s">
        <v>366</v>
      </c>
      <c r="E14" s="9">
        <v>40237</v>
      </c>
      <c r="F14">
        <v>1421.15</v>
      </c>
      <c r="G14">
        <v>9594.25</v>
      </c>
      <c r="H14" s="76">
        <f t="shared" si="0"/>
        <v>18987</v>
      </c>
    </row>
    <row r="15" spans="1:14" x14ac:dyDescent="0.2">
      <c r="A15" s="72">
        <v>10158</v>
      </c>
      <c r="B15" t="s">
        <v>368</v>
      </c>
      <c r="C15" s="72">
        <v>100895</v>
      </c>
      <c r="D15" s="72" t="s">
        <v>366</v>
      </c>
      <c r="E15" s="9">
        <v>40237</v>
      </c>
      <c r="F15">
        <v>1816.45</v>
      </c>
      <c r="G15">
        <v>11494.25</v>
      </c>
      <c r="H15" s="76">
        <f t="shared" si="0"/>
        <v>18987</v>
      </c>
    </row>
    <row r="16" spans="1:14" x14ac:dyDescent="0.2">
      <c r="A16" s="72">
        <v>10158</v>
      </c>
      <c r="B16" t="s">
        <v>368</v>
      </c>
      <c r="C16" s="72">
        <v>100895</v>
      </c>
      <c r="D16" s="72" t="s">
        <v>366</v>
      </c>
      <c r="E16" s="9">
        <v>40268</v>
      </c>
      <c r="F16">
        <v>-68771.100000000006</v>
      </c>
      <c r="G16">
        <v>-479281.71</v>
      </c>
      <c r="H16" s="76">
        <f t="shared" si="0"/>
        <v>18987</v>
      </c>
    </row>
    <row r="17" spans="1:8" x14ac:dyDescent="0.2">
      <c r="A17" s="72">
        <v>10158</v>
      </c>
      <c r="B17" t="s">
        <v>368</v>
      </c>
      <c r="C17" s="72">
        <v>100895</v>
      </c>
      <c r="D17" s="72" t="s">
        <v>366</v>
      </c>
      <c r="E17" s="9">
        <v>40268</v>
      </c>
      <c r="F17">
        <v>68771.100000000006</v>
      </c>
      <c r="G17">
        <v>479281.71</v>
      </c>
      <c r="H17" s="76">
        <f t="shared" si="0"/>
        <v>18987</v>
      </c>
    </row>
    <row r="18" spans="1:8" x14ac:dyDescent="0.2">
      <c r="A18" s="72">
        <v>10158</v>
      </c>
      <c r="B18" t="s">
        <v>368</v>
      </c>
      <c r="C18" s="72">
        <v>100895</v>
      </c>
      <c r="D18" s="72" t="s">
        <v>366</v>
      </c>
      <c r="E18" s="9">
        <v>40268</v>
      </c>
      <c r="F18">
        <v>96998.16</v>
      </c>
      <c r="G18">
        <v>628256.76</v>
      </c>
      <c r="H18" s="76">
        <f t="shared" si="0"/>
        <v>18987</v>
      </c>
    </row>
    <row r="19" spans="1:8" x14ac:dyDescent="0.2">
      <c r="A19" s="72">
        <v>10158</v>
      </c>
      <c r="B19" t="s">
        <v>368</v>
      </c>
      <c r="C19" s="72">
        <v>100895</v>
      </c>
      <c r="D19" s="72" t="s">
        <v>366</v>
      </c>
      <c r="E19" s="9">
        <v>40298</v>
      </c>
      <c r="F19">
        <v>60488.01</v>
      </c>
      <c r="G19">
        <v>292428.61</v>
      </c>
      <c r="H19" s="76">
        <f t="shared" si="0"/>
        <v>268725</v>
      </c>
    </row>
  </sheetData>
  <sortState ref="A7:G21">
    <sortCondition ref="A7:A21"/>
    <sortCondition ref="D7:D21"/>
    <sortCondition ref="E7:E21"/>
  </sortState>
  <printOptions horizontalCentered="1" gridLines="1"/>
  <pageMargins left="0.1" right="0.1" top="0" bottom="0.75" header="0" footer="0.25"/>
  <pageSetup scale="83" orientation="landscape" r:id="rId1"/>
  <headerFooter>
    <oddFooter>Page &amp;P of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view="pageBreakPreview" zoomScale="80" zoomScaleNormal="100" zoomScaleSheetLayoutView="80" workbookViewId="0">
      <selection activeCell="B1" sqref="B1"/>
    </sheetView>
  </sheetViews>
  <sheetFormatPr defaultRowHeight="12.75" x14ac:dyDescent="0.2"/>
  <cols>
    <col min="1" max="1" width="32.28515625" bestFit="1" customWidth="1"/>
  </cols>
  <sheetData>
    <row r="1" spans="1:4" x14ac:dyDescent="0.2">
      <c r="A1" s="33" t="s">
        <v>347</v>
      </c>
      <c r="B1" t="s">
        <v>348</v>
      </c>
    </row>
    <row r="2" spans="1:4" x14ac:dyDescent="0.2">
      <c r="A2" s="33"/>
      <c r="B2" t="s">
        <v>354</v>
      </c>
    </row>
    <row r="3" spans="1:4" x14ac:dyDescent="0.2">
      <c r="A3" s="33"/>
    </row>
    <row r="5" spans="1:4" x14ac:dyDescent="0.2">
      <c r="A5" t="s">
        <v>351</v>
      </c>
      <c r="B5" t="s">
        <v>329</v>
      </c>
      <c r="C5" t="s">
        <v>350</v>
      </c>
      <c r="D5" t="s">
        <v>22</v>
      </c>
    </row>
    <row r="6" spans="1:4" x14ac:dyDescent="0.2">
      <c r="A6" t="s">
        <v>352</v>
      </c>
      <c r="B6">
        <v>5</v>
      </c>
      <c r="C6">
        <v>6</v>
      </c>
      <c r="D6">
        <v>7</v>
      </c>
    </row>
    <row r="7" spans="1:4" x14ac:dyDescent="0.2">
      <c r="A7" t="s">
        <v>353</v>
      </c>
      <c r="B7">
        <v>10</v>
      </c>
      <c r="C7">
        <v>20</v>
      </c>
      <c r="D7">
        <v>30</v>
      </c>
    </row>
    <row r="9" spans="1:4" x14ac:dyDescent="0.2">
      <c r="A9" s="33" t="s">
        <v>349</v>
      </c>
      <c r="B9" t="str">
        <f ca="1">INDIRECT(CONCATENATE(B5,B6))</f>
        <v>Cell Reference 1</v>
      </c>
    </row>
  </sheetData>
  <pageMargins left="0" right="0" top="0.75" bottom="0.75" header="0.3" footer="0.3"/>
  <pageSetup scale="94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"/>
  <sheetViews>
    <sheetView view="pageBreakPreview" zoomScale="80" zoomScaleNormal="100" zoomScaleSheetLayoutView="80" workbookViewId="0">
      <selection activeCell="B9" sqref="B9"/>
    </sheetView>
  </sheetViews>
  <sheetFormatPr defaultRowHeight="12.75" x14ac:dyDescent="0.2"/>
  <cols>
    <col min="1" max="1" width="23.7109375" bestFit="1" customWidth="1"/>
  </cols>
  <sheetData>
    <row r="1" spans="1:13" x14ac:dyDescent="0.2">
      <c r="A1" s="33" t="s">
        <v>360</v>
      </c>
      <c r="B1" t="s">
        <v>359</v>
      </c>
    </row>
    <row r="3" spans="1:13" x14ac:dyDescent="0.2">
      <c r="A3" t="s">
        <v>355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">
      <c r="A4" t="s">
        <v>356</v>
      </c>
      <c r="B4">
        <v>0.1</v>
      </c>
      <c r="C4">
        <v>0.5</v>
      </c>
      <c r="D4">
        <v>0.4</v>
      </c>
      <c r="E4">
        <v>0.6</v>
      </c>
      <c r="F4">
        <v>0.7</v>
      </c>
      <c r="G4">
        <v>0.8</v>
      </c>
      <c r="H4">
        <v>0.9</v>
      </c>
      <c r="I4">
        <v>0.1</v>
      </c>
      <c r="J4">
        <v>0.2</v>
      </c>
      <c r="K4">
        <v>0.15</v>
      </c>
      <c r="L4">
        <v>4.4999999999999998E-2</v>
      </c>
      <c r="M4">
        <v>0.06</v>
      </c>
    </row>
    <row r="6" spans="1:13" x14ac:dyDescent="0.2">
      <c r="A6" t="s">
        <v>357</v>
      </c>
      <c r="B6" s="24">
        <v>40695</v>
      </c>
    </row>
    <row r="9" spans="1:13" x14ac:dyDescent="0.2">
      <c r="A9" t="s">
        <v>358</v>
      </c>
      <c r="B9">
        <f>INDEX(B3:M4,1,MONTH(B6))</f>
        <v>6</v>
      </c>
    </row>
  </sheetData>
  <pageMargins left="0" right="0" top="0" bottom="0.75" header="0" footer="0.3"/>
  <pageSetup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view="pageBreakPreview" zoomScale="80" zoomScaleNormal="80" zoomScaleSheetLayoutView="80" workbookViewId="0">
      <selection activeCell="C6" sqref="C6"/>
    </sheetView>
  </sheetViews>
  <sheetFormatPr defaultRowHeight="12.75" x14ac:dyDescent="0.2"/>
  <cols>
    <col min="1" max="5" width="15.7109375" customWidth="1"/>
  </cols>
  <sheetData>
    <row r="1" spans="1:5" x14ac:dyDescent="0.2">
      <c r="A1" s="70" t="s">
        <v>328</v>
      </c>
    </row>
    <row r="5" spans="1:5" ht="69.75" customHeight="1" thickBot="1" x14ac:dyDescent="0.25">
      <c r="A5" s="6" t="s">
        <v>288</v>
      </c>
      <c r="B5" s="6" t="s">
        <v>289</v>
      </c>
      <c r="C5" s="30" t="s">
        <v>325</v>
      </c>
      <c r="D5" s="30" t="s">
        <v>326</v>
      </c>
      <c r="E5" s="30" t="s">
        <v>327</v>
      </c>
    </row>
    <row r="6" spans="1:5" ht="24" customHeight="1" x14ac:dyDescent="0.2">
      <c r="A6" s="24">
        <v>40330</v>
      </c>
      <c r="B6" s="24">
        <v>40755</v>
      </c>
      <c r="C6" s="71">
        <f>DATEDIF(A6,B6,"d")</f>
        <v>425</v>
      </c>
      <c r="D6" s="71">
        <f>DATEDIF(A6,B6,"m")</f>
        <v>13</v>
      </c>
      <c r="E6" s="71">
        <f>DATEDIF(A6,B6,"y")</f>
        <v>1</v>
      </c>
    </row>
    <row r="10" spans="1:5" x14ac:dyDescent="0.2">
      <c r="A10" s="66"/>
    </row>
    <row r="11" spans="1:5" x14ac:dyDescent="0.2">
      <c r="A11" s="66"/>
    </row>
    <row r="13" spans="1:5" x14ac:dyDescent="0.2">
      <c r="A13" s="66"/>
    </row>
    <row r="15" spans="1:5" x14ac:dyDescent="0.2">
      <c r="A15" s="66"/>
    </row>
    <row r="17" spans="1:1" x14ac:dyDescent="0.2">
      <c r="A17" s="37"/>
    </row>
  </sheetData>
  <printOptions horizontalCentered="1"/>
  <pageMargins left="0.1" right="0.1" top="0" bottom="0.75" header="0" footer="0.25"/>
  <pageSetup scale="70" orientation="portrait" r:id="rId1"/>
  <headerFooter>
    <oddFooter>&amp;L&amp;D-
&amp;T&amp;CPage &amp;P
- &amp;N&amp;R&amp;Z
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view="pageBreakPreview" zoomScale="80" zoomScaleNormal="100" zoomScaleSheetLayoutView="80" workbookViewId="0">
      <selection activeCell="B4" sqref="B4"/>
    </sheetView>
  </sheetViews>
  <sheetFormatPr defaultRowHeight="12.75" x14ac:dyDescent="0.2"/>
  <cols>
    <col min="1" max="1" width="40" customWidth="1"/>
    <col min="2" max="2" width="15.7109375" customWidth="1"/>
  </cols>
  <sheetData>
    <row r="1" spans="1:2" x14ac:dyDescent="0.2">
      <c r="A1" s="23" t="s">
        <v>192</v>
      </c>
    </row>
    <row r="2" spans="1:2" x14ac:dyDescent="0.2">
      <c r="A2" s="2"/>
    </row>
    <row r="3" spans="1:2" ht="13.5" thickBot="1" x14ac:dyDescent="0.25">
      <c r="A3" s="18" t="s">
        <v>157</v>
      </c>
      <c r="B3" s="18" t="s">
        <v>194</v>
      </c>
    </row>
    <row r="4" spans="1:2" x14ac:dyDescent="0.2">
      <c r="A4" t="s">
        <v>112</v>
      </c>
      <c r="B4" s="19" t="str">
        <f>MID(A4,SEARCH("-",A4,1)+1,LEN(A4)-SEARCH("-",A4,1))</f>
        <v xml:space="preserve"> 10030.110</v>
      </c>
    </row>
    <row r="5" spans="1:2" x14ac:dyDescent="0.2">
      <c r="A5" t="s">
        <v>113</v>
      </c>
      <c r="B5" s="19" t="str">
        <f t="shared" ref="B5:B13" si="0">MID(A5,SEARCH("-",A5,1)+1,LEN(A5)-SEARCH("-",A5,1))</f>
        <v xml:space="preserve"> 10030.180  </v>
      </c>
    </row>
    <row r="6" spans="1:2" x14ac:dyDescent="0.2">
      <c r="A6" t="s">
        <v>114</v>
      </c>
      <c r="B6" s="19" t="str">
        <f t="shared" si="0"/>
        <v xml:space="preserve"> 10030.130</v>
      </c>
    </row>
    <row r="7" spans="1:2" x14ac:dyDescent="0.2">
      <c r="A7" t="s">
        <v>115</v>
      </c>
      <c r="B7" s="19" t="str">
        <f t="shared" si="0"/>
        <v xml:space="preserve"> 10020    </v>
      </c>
    </row>
    <row r="8" spans="1:2" x14ac:dyDescent="0.2">
      <c r="A8" t="s">
        <v>116</v>
      </c>
      <c r="B8" s="19" t="str">
        <f t="shared" si="0"/>
        <v xml:space="preserve"> 10090.110</v>
      </c>
    </row>
    <row r="9" spans="1:2" x14ac:dyDescent="0.2">
      <c r="A9" t="s">
        <v>117</v>
      </c>
      <c r="B9" s="19" t="str">
        <f t="shared" si="0"/>
        <v xml:space="preserve"> 10311.120    </v>
      </c>
    </row>
    <row r="10" spans="1:2" x14ac:dyDescent="0.2">
      <c r="A10" t="s">
        <v>118</v>
      </c>
      <c r="B10" s="19" t="str">
        <f t="shared" si="0"/>
        <v xml:space="preserve"> 10320        </v>
      </c>
    </row>
    <row r="11" spans="1:2" x14ac:dyDescent="0.2">
      <c r="A11" t="s">
        <v>119</v>
      </c>
      <c r="B11" s="19" t="str">
        <f t="shared" si="0"/>
        <v xml:space="preserve"> 10311.110  </v>
      </c>
    </row>
    <row r="12" spans="1:2" x14ac:dyDescent="0.2">
      <c r="A12" t="s">
        <v>120</v>
      </c>
      <c r="B12" s="19" t="str">
        <f t="shared" si="0"/>
        <v xml:space="preserve"> 10311.110   </v>
      </c>
    </row>
    <row r="13" spans="1:2" x14ac:dyDescent="0.2">
      <c r="A13" t="s">
        <v>121</v>
      </c>
      <c r="B13" s="19" t="str">
        <f t="shared" si="0"/>
        <v xml:space="preserve"> 10910      </v>
      </c>
    </row>
    <row r="15" spans="1:2" x14ac:dyDescent="0.2">
      <c r="A15" t="s">
        <v>193</v>
      </c>
    </row>
    <row r="16" spans="1:2" x14ac:dyDescent="0.2">
      <c r="A16" t="s">
        <v>122</v>
      </c>
      <c r="B16" s="21" t="str">
        <f>TRIM(MID(A16,SEARCH("-",A16,1)+1,LEN(A16)-SEARCH("-",A16,1)))</f>
        <v>10905</v>
      </c>
    </row>
    <row r="17" spans="1:2" x14ac:dyDescent="0.2">
      <c r="A17" t="s">
        <v>123</v>
      </c>
      <c r="B17" s="21" t="str">
        <f>TRIM(MID(A17,SEARCH("-",A17,1)+1,LEN(A17)-SEARCH("-",A17,1)))</f>
        <v>10311.130</v>
      </c>
    </row>
    <row r="18" spans="1:2" x14ac:dyDescent="0.2">
      <c r="A18" t="s">
        <v>124</v>
      </c>
      <c r="B18" s="21" t="str">
        <f>TRIM(MID(A18,SEARCH("-",A18,1)+1,LEN(A18)-SEARCH("-",A18,1)))</f>
        <v>10311.131</v>
      </c>
    </row>
    <row r="19" spans="1:2" x14ac:dyDescent="0.2">
      <c r="A19" t="s">
        <v>125</v>
      </c>
      <c r="B19" s="21" t="str">
        <f>TRIM(MID(A19,SEARCH("-",A19,1)+1,LEN(A19)-SEARCH("-",A19,1)))</f>
        <v>10311.132</v>
      </c>
    </row>
  </sheetData>
  <phoneticPr fontId="4" type="noConversion"/>
  <printOptions horizontalCentered="1" gridLines="1"/>
  <pageMargins left="0.1" right="0.1" top="0" bottom="0.75" header="0" footer="0.25"/>
  <pageSetup fitToHeight="0" orientation="landscape" r:id="rId1"/>
  <headerFooter alignWithMargins="0">
    <oddFooter>&amp;L&amp;D-&amp;T&amp;CPage &amp;P of &amp;N&amp;R&amp;Z&amp;F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"/>
  <sheetViews>
    <sheetView view="pageBreakPreview" zoomScale="80" zoomScaleNormal="100" zoomScaleSheetLayoutView="80" workbookViewId="0"/>
  </sheetViews>
  <sheetFormatPr defaultRowHeight="12.75" x14ac:dyDescent="0.2"/>
  <cols>
    <col min="1" max="1" width="11" bestFit="1" customWidth="1"/>
    <col min="2" max="2" width="18" bestFit="1" customWidth="1"/>
    <col min="3" max="3" width="8.7109375" customWidth="1"/>
    <col min="4" max="9" width="15.7109375" customWidth="1"/>
    <col min="10" max="10" width="15.7109375" style="47" customWidth="1"/>
  </cols>
  <sheetData>
    <row r="1" spans="1:11" x14ac:dyDescent="0.2">
      <c r="A1" s="37" t="s">
        <v>330</v>
      </c>
    </row>
    <row r="2" spans="1:11" x14ac:dyDescent="0.2">
      <c r="A2" s="37" t="s">
        <v>331</v>
      </c>
    </row>
    <row r="4" spans="1:11" ht="39" thickBot="1" x14ac:dyDescent="0.25">
      <c r="A4" s="6" t="s">
        <v>8</v>
      </c>
      <c r="B4" s="6" t="s">
        <v>9</v>
      </c>
      <c r="C4" s="6" t="s">
        <v>20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48" t="s">
        <v>332</v>
      </c>
      <c r="K4" s="40"/>
    </row>
    <row r="5" spans="1:11" x14ac:dyDescent="0.2">
      <c r="A5">
        <v>8310060</v>
      </c>
      <c r="B5" t="s">
        <v>16</v>
      </c>
      <c r="C5" s="72" t="s">
        <v>21</v>
      </c>
      <c r="D5" s="74">
        <v>39083</v>
      </c>
      <c r="E5">
        <v>145</v>
      </c>
      <c r="F5">
        <v>100.25</v>
      </c>
      <c r="G5">
        <v>1000</v>
      </c>
      <c r="H5">
        <v>990</v>
      </c>
      <c r="I5">
        <v>10</v>
      </c>
      <c r="J5" s="47" t="str">
        <f>IF(AND(C5="O",E5&lt;150),"RED",IF(AND(C5="O",E5&gt;150),"BLUE",IF(C5="C","GREEN","ERROR")))</f>
        <v>RED</v>
      </c>
    </row>
    <row r="6" spans="1:11" x14ac:dyDescent="0.2">
      <c r="A6">
        <v>8310270</v>
      </c>
      <c r="B6" t="s">
        <v>17</v>
      </c>
      <c r="C6" s="72" t="s">
        <v>21</v>
      </c>
      <c r="D6" s="74">
        <v>39083</v>
      </c>
      <c r="E6">
        <v>4578</v>
      </c>
      <c r="F6">
        <v>4601</v>
      </c>
      <c r="G6">
        <v>12560</v>
      </c>
      <c r="H6">
        <v>12450</v>
      </c>
      <c r="I6">
        <v>2500</v>
      </c>
      <c r="J6" s="47" t="str">
        <f t="shared" ref="J6:J12" si="0">IF(AND(C6="O",E6&lt;150),"RED",IF(AND(C6="O",E6&gt;150),"BLUE",IF(C6="C","GREEN","ERROR")))</f>
        <v>BLUE</v>
      </c>
    </row>
    <row r="7" spans="1:11" x14ac:dyDescent="0.2">
      <c r="A7">
        <v>8310170</v>
      </c>
      <c r="B7" t="s">
        <v>18</v>
      </c>
      <c r="C7" s="72" t="s">
        <v>22</v>
      </c>
      <c r="D7" s="74">
        <v>39083</v>
      </c>
      <c r="E7">
        <v>5</v>
      </c>
      <c r="F7">
        <v>125.6</v>
      </c>
      <c r="G7">
        <v>2600</v>
      </c>
      <c r="H7">
        <v>2561</v>
      </c>
      <c r="I7">
        <v>151</v>
      </c>
      <c r="J7" s="47" t="str">
        <f t="shared" si="0"/>
        <v>GREEN</v>
      </c>
    </row>
    <row r="8" spans="1:11" x14ac:dyDescent="0.2">
      <c r="A8">
        <v>8310260</v>
      </c>
      <c r="B8" t="s">
        <v>19</v>
      </c>
      <c r="C8" s="72" t="s">
        <v>21</v>
      </c>
      <c r="D8" s="74">
        <v>39083</v>
      </c>
      <c r="E8">
        <v>776.5</v>
      </c>
      <c r="F8">
        <v>865.5</v>
      </c>
      <c r="G8">
        <v>3865</v>
      </c>
      <c r="H8">
        <v>3865</v>
      </c>
      <c r="I8">
        <v>150</v>
      </c>
      <c r="J8" s="47" t="str">
        <f t="shared" si="0"/>
        <v>BLUE</v>
      </c>
    </row>
    <row r="9" spans="1:11" x14ac:dyDescent="0.2">
      <c r="A9">
        <v>8310060</v>
      </c>
      <c r="B9" t="s">
        <v>16</v>
      </c>
      <c r="C9" s="73" t="s">
        <v>22</v>
      </c>
      <c r="D9" s="74">
        <v>39114</v>
      </c>
      <c r="E9">
        <v>144.6</v>
      </c>
      <c r="F9">
        <v>100.25</v>
      </c>
      <c r="G9">
        <v>1000</v>
      </c>
      <c r="H9">
        <v>990</v>
      </c>
      <c r="I9">
        <v>100</v>
      </c>
      <c r="J9" s="47" t="str">
        <f t="shared" si="0"/>
        <v>GREEN</v>
      </c>
    </row>
    <row r="10" spans="1:11" x14ac:dyDescent="0.2">
      <c r="A10">
        <v>8310270</v>
      </c>
      <c r="B10" t="s">
        <v>17</v>
      </c>
      <c r="C10" s="73"/>
      <c r="D10" s="74">
        <v>39114</v>
      </c>
      <c r="E10">
        <v>3000</v>
      </c>
      <c r="F10">
        <v>2980.7</v>
      </c>
      <c r="G10">
        <v>12560</v>
      </c>
      <c r="H10">
        <v>12450</v>
      </c>
      <c r="I10">
        <v>3000</v>
      </c>
      <c r="J10" s="47" t="str">
        <f t="shared" si="0"/>
        <v>ERROR</v>
      </c>
    </row>
    <row r="11" spans="1:11" x14ac:dyDescent="0.2">
      <c r="A11">
        <v>8310170</v>
      </c>
      <c r="B11" t="s">
        <v>18</v>
      </c>
      <c r="C11" s="73" t="s">
        <v>329</v>
      </c>
      <c r="D11" s="74">
        <v>39114</v>
      </c>
      <c r="E11">
        <v>300</v>
      </c>
      <c r="F11">
        <v>125.6</v>
      </c>
      <c r="G11">
        <v>2600</v>
      </c>
      <c r="H11">
        <v>2561</v>
      </c>
      <c r="I11">
        <v>250</v>
      </c>
      <c r="J11" s="47" t="str">
        <f t="shared" si="0"/>
        <v>ERROR</v>
      </c>
    </row>
    <row r="12" spans="1:11" x14ac:dyDescent="0.2">
      <c r="A12">
        <v>8310260</v>
      </c>
      <c r="B12" t="s">
        <v>19</v>
      </c>
      <c r="C12" s="73" t="s">
        <v>22</v>
      </c>
      <c r="D12" s="74">
        <v>39114</v>
      </c>
      <c r="E12">
        <v>260</v>
      </c>
      <c r="F12">
        <v>15.6</v>
      </c>
      <c r="G12">
        <v>3865</v>
      </c>
      <c r="H12">
        <v>3865</v>
      </c>
      <c r="I12">
        <v>3000</v>
      </c>
      <c r="J12" s="47" t="str">
        <f t="shared" si="0"/>
        <v>GREEN</v>
      </c>
    </row>
  </sheetData>
  <phoneticPr fontId="4" type="noConversion"/>
  <printOptions horizontalCentered="1" gridLines="1"/>
  <pageMargins left="0.1" right="0.1" top="0" bottom="0.75" header="0" footer="0.25"/>
  <pageSetup scale="94" fitToHeight="0" orientation="landscape" r:id="rId1"/>
  <headerFooter alignWithMargins="0">
    <oddFooter>&amp;L&amp;D-&amp;T&amp;CPage &amp;P of &amp;N&amp;R&amp;Z&amp;F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L10" sqref="L10"/>
    </sheetView>
  </sheetViews>
  <sheetFormatPr defaultRowHeight="12.75" x14ac:dyDescent="0.2"/>
  <sheetData>
    <row r="2" spans="1:4" x14ac:dyDescent="0.2">
      <c r="A2" s="99" t="s">
        <v>1214</v>
      </c>
      <c r="B2" s="100">
        <v>10</v>
      </c>
    </row>
    <row r="3" spans="1:4" x14ac:dyDescent="0.2">
      <c r="A3" s="101" t="s">
        <v>1215</v>
      </c>
      <c r="B3" s="102">
        <v>12</v>
      </c>
    </row>
    <row r="4" spans="1:4" x14ac:dyDescent="0.2">
      <c r="A4" s="99" t="s">
        <v>1216</v>
      </c>
      <c r="B4" s="100">
        <v>14</v>
      </c>
    </row>
    <row r="5" spans="1:4" x14ac:dyDescent="0.2">
      <c r="A5" s="99" t="s">
        <v>1217</v>
      </c>
      <c r="B5" s="100">
        <v>18</v>
      </c>
    </row>
    <row r="6" spans="1:4" x14ac:dyDescent="0.2">
      <c r="A6" s="101" t="s">
        <v>1215</v>
      </c>
      <c r="B6" s="102">
        <v>19</v>
      </c>
    </row>
    <row r="7" spans="1:4" x14ac:dyDescent="0.2">
      <c r="A7" s="99" t="s">
        <v>1214</v>
      </c>
      <c r="B7" s="100">
        <v>16</v>
      </c>
    </row>
    <row r="8" spans="1:4" x14ac:dyDescent="0.2">
      <c r="A8" s="101" t="s">
        <v>1215</v>
      </c>
      <c r="B8" s="102">
        <v>11</v>
      </c>
    </row>
    <row r="11" spans="1:4" x14ac:dyDescent="0.2">
      <c r="A11" s="2" t="s">
        <v>1215</v>
      </c>
      <c r="B11">
        <f t="array" ref="B11">INDEX($B$2:$B$8, SMALL(IF($A$11=$A$2:$A$8, ROW($A$2:$A$8)-ROW($A$2)+1), COLUMN(A1)))</f>
        <v>12</v>
      </c>
      <c r="C11">
        <f t="array" ref="C11">INDEX($B$2:$B$8, SMALL(IF($A$11=$A$2:$A$8, ROW($A$2:$A$8)-ROW($A$2)+1), COLUMN(B1)))</f>
        <v>19</v>
      </c>
      <c r="D11">
        <f t="array" ref="D11">INDEX($B$2:$B$8, SMALL(IF($A$11=$A$2:$A$8, ROW($A$2:$A$8)-ROW($A$2)+1), COLUMN(C1)))</f>
        <v>11</v>
      </c>
    </row>
    <row r="16" spans="1:4" x14ac:dyDescent="0.2">
      <c r="A16" s="2" t="s">
        <v>1215</v>
      </c>
      <c r="B16">
        <f t="array" ref="B16">INDEX($B$2:$B$8, SMALL(IF(EXACT($A$11,$A$2:$A$8), ROW($A$2:$A$8)-ROW($A$2)+1), ROW(1:1)))</f>
        <v>12</v>
      </c>
    </row>
    <row r="17" spans="2:2" x14ac:dyDescent="0.2">
      <c r="B17">
        <f t="array" ref="B17">INDEX($B$2:$B$8, SMALL(IF(EXACT($A$11,$A$2:$A$8), ROW($A$2:$A$8)-ROW($A$2)+1), ROW(2:2)))</f>
        <v>19</v>
      </c>
    </row>
    <row r="18" spans="2:2" x14ac:dyDescent="0.2">
      <c r="B18">
        <f t="array" ref="B18">INDEX($B$2:$B$8, SMALL(IF(EXACT($A$11,$A$2:$A$8), ROW($A$2:$A$8)-ROW($A$2)+1), ROW(3:3)))</f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SUMMARY OF FUNCTIONS</vt:lpstr>
      <vt:lpstr>last value in column</vt:lpstr>
      <vt:lpstr>index match w column names</vt:lpstr>
      <vt:lpstr>vlookup on column name</vt:lpstr>
      <vt:lpstr>index match</vt:lpstr>
      <vt:lpstr>sumif</vt:lpstr>
      <vt:lpstr>countif</vt:lpstr>
      <vt:lpstr>countblank</vt:lpstr>
      <vt:lpstr>subtotal</vt:lpstr>
      <vt:lpstr>eomonth &amp; eodate</vt:lpstr>
      <vt:lpstr>substitute</vt:lpstr>
      <vt:lpstr>average vs sum &amp; countif</vt:lpstr>
      <vt:lpstr>and or</vt:lpstr>
      <vt:lpstr>if </vt:lpstr>
      <vt:lpstr>if &amp; exact</vt:lpstr>
      <vt:lpstr>if &amp; isblank</vt:lpstr>
      <vt:lpstr>vlookup</vt:lpstr>
      <vt:lpstr>vlookup &amp; trim</vt:lpstr>
      <vt:lpstr>vlookup &amp; text</vt:lpstr>
      <vt:lpstr>vlookup &amp; value</vt:lpstr>
      <vt:lpstr>vlookup &amp; iferror</vt:lpstr>
      <vt:lpstr>vlookup &amp; concatenate</vt:lpstr>
      <vt:lpstr>indirect</vt:lpstr>
      <vt:lpstr>index</vt:lpstr>
      <vt:lpstr>dated if</vt:lpstr>
      <vt:lpstr>search, len, &amp; mid</vt:lpstr>
      <vt:lpstr>nesting if functions</vt:lpstr>
      <vt:lpstr>index small</vt:lpstr>
    </vt:vector>
  </TitlesOfParts>
  <Company>Tetra Tech.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gstillman@compassproductionlp.com</dc:creator>
  <cp:lastModifiedBy>Stillman, Gregory</cp:lastModifiedBy>
  <dcterms:created xsi:type="dcterms:W3CDTF">2007-08-14T22:25:17Z</dcterms:created>
  <dcterms:modified xsi:type="dcterms:W3CDTF">2020-08-26T19:43:38Z</dcterms:modified>
</cp:coreProperties>
</file>