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fesor Andres\Herramientas\Herramientas 2022-1\BD_Trabajo final\"/>
    </mc:Choice>
  </mc:AlternateContent>
  <xr:revisionPtr revIDLastSave="0" documentId="13_ncr:1_{065000B3-F054-49B7-8534-AC14EA9FEF67}" xr6:coauthVersionLast="47" xr6:coauthVersionMax="47" xr10:uidLastSave="{00000000-0000-0000-0000-000000000000}"/>
  <bookViews>
    <workbookView xWindow="23880" yWindow="-120" windowWidth="29040" windowHeight="15840" activeTab="1" xr2:uid="{B05D35BE-DDE1-432C-90F5-BAF75955DA08}"/>
  </bookViews>
  <sheets>
    <sheet name="Nutrientes" sheetId="2" r:id="rId1"/>
    <sheet name="FQ" sheetId="1" r:id="rId2"/>
    <sheet name="Librerias R" sheetId="3" r:id="rId3"/>
  </sheets>
  <definedNames>
    <definedName name="_xlnm._FilterDatabase" localSheetId="1" hidden="1">FQ!$A$1:$M$49</definedName>
    <definedName name="_xlnm._FilterDatabase" localSheetId="0" hidden="1">Nutrientes!$A$1:$I$97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7" i="2" l="1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I90" i="2"/>
  <c r="H90" i="2"/>
  <c r="G90" i="2"/>
  <c r="F90" i="2"/>
  <c r="I89" i="2"/>
  <c r="H89" i="2"/>
  <c r="G89" i="2"/>
  <c r="I88" i="2"/>
  <c r="H88" i="2"/>
  <c r="G88" i="2"/>
  <c r="H87" i="2"/>
  <c r="G87" i="2"/>
  <c r="F87" i="2"/>
  <c r="I86" i="2"/>
  <c r="H86" i="2"/>
  <c r="G86" i="2"/>
  <c r="H85" i="2"/>
  <c r="G85" i="2"/>
  <c r="F85" i="2"/>
  <c r="I84" i="2"/>
  <c r="H84" i="2"/>
  <c r="G84" i="2"/>
  <c r="I83" i="2"/>
  <c r="H83" i="2"/>
  <c r="H82" i="2"/>
  <c r="F82" i="2"/>
  <c r="I81" i="2"/>
  <c r="H81" i="2"/>
  <c r="G81" i="2"/>
  <c r="F81" i="2"/>
  <c r="I80" i="2"/>
  <c r="H80" i="2"/>
  <c r="G80" i="2"/>
  <c r="I79" i="2"/>
  <c r="H79" i="2"/>
  <c r="F79" i="2"/>
  <c r="I78" i="2"/>
  <c r="H78" i="2"/>
  <c r="I77" i="2"/>
  <c r="H77" i="2"/>
  <c r="G77" i="2"/>
  <c r="F77" i="2"/>
  <c r="I76" i="2"/>
  <c r="H76" i="2"/>
  <c r="G76" i="2"/>
  <c r="F76" i="2"/>
  <c r="H75" i="2"/>
  <c r="F75" i="2"/>
  <c r="I74" i="2"/>
  <c r="H74" i="2"/>
  <c r="G74" i="2"/>
</calcChain>
</file>

<file path=xl/sharedStrings.xml><?xml version="1.0" encoding="utf-8"?>
<sst xmlns="http://schemas.openxmlformats.org/spreadsheetml/2006/main" count="415" uniqueCount="38">
  <si>
    <t>year</t>
  </si>
  <si>
    <t>epoca</t>
  </si>
  <si>
    <t>zona</t>
  </si>
  <si>
    <t>rep</t>
  </si>
  <si>
    <t>prof</t>
  </si>
  <si>
    <t>trans</t>
  </si>
  <si>
    <t>temp</t>
  </si>
  <si>
    <t>ph</t>
  </si>
  <si>
    <t>sal</t>
  </si>
  <si>
    <t>od</t>
  </si>
  <si>
    <t>por_od</t>
  </si>
  <si>
    <t>ce</t>
  </si>
  <si>
    <t>tds</t>
  </si>
  <si>
    <t>Lluvia</t>
  </si>
  <si>
    <t>Interna</t>
  </si>
  <si>
    <t>Externa</t>
  </si>
  <si>
    <t>Seca</t>
  </si>
  <si>
    <t>Año</t>
  </si>
  <si>
    <t>Epoca</t>
  </si>
  <si>
    <t>Sitio</t>
  </si>
  <si>
    <t>Prof</t>
  </si>
  <si>
    <t>Replica</t>
  </si>
  <si>
    <t>alcalinidad COCa3</t>
  </si>
  <si>
    <t>nitritos mg NO2/l</t>
  </si>
  <si>
    <t>nitratos mg NO3/L</t>
  </si>
  <si>
    <t>fosfato mg PO4 /l</t>
  </si>
  <si>
    <t>S</t>
  </si>
  <si>
    <t>P</t>
  </si>
  <si>
    <t xml:space="preserve">S </t>
  </si>
  <si>
    <t>library(mvtnorm)</t>
  </si>
  <si>
    <t>library (agricolae)</t>
  </si>
  <si>
    <t>library(emmeans)</t>
  </si>
  <si>
    <t>library(lsmeans)</t>
  </si>
  <si>
    <t>library(multcomp)</t>
  </si>
  <si>
    <t>library(multcompView)</t>
  </si>
  <si>
    <t>library (ggpubr)</t>
  </si>
  <si>
    <t>library (ggplot)</t>
  </si>
  <si>
    <t>library (ggplot2)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</si>
</sst>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1" fillId="0" borderId="0" xfId="0" applyFont="1"/>
    <xf numFmtId="17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 vertical="center" readingOrder="1"/>
    </xf>
  </cellXfs>
  <cellStyles count="2">
    <cellStyle name="Normal" xfId="0" builtinId="0"/>
    <cellStyle name="Normal 2" xfId="1" xr:uid="{283BDD67-76B1-4090-BEEB-408E69D8E6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D879F-5D2E-4C6F-A128-CDC416AE0EBF}">
  <sheetPr filterMode="1"/>
  <dimension ref="A1:K101"/>
  <sheetViews>
    <sheetView workbookViewId="0"/>
  </sheetViews>
  <sheetFormatPr baseColWidth="10" defaultColWidth="11.42578125" defaultRowHeight="15" x14ac:dyDescent="0.25"/>
  <cols>
    <col min="6" max="6" width="16.85546875" bestFit="1" customWidth="1"/>
    <col min="7" max="7" width="16.42578125" bestFit="1" customWidth="1"/>
    <col min="8" max="8" width="17.140625" bestFit="1" customWidth="1"/>
    <col min="9" max="9" width="16.42578125" bestFit="1" customWidth="1"/>
  </cols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hidden="1" x14ac:dyDescent="0.25">
      <c r="A2">
        <v>2020</v>
      </c>
      <c r="B2" t="s">
        <v>13</v>
      </c>
      <c r="C2" t="s">
        <v>15</v>
      </c>
      <c r="D2" t="s">
        <v>26</v>
      </c>
      <c r="E2">
        <v>1</v>
      </c>
      <c r="F2">
        <v>99.62</v>
      </c>
      <c r="G2">
        <v>0.01</v>
      </c>
      <c r="H2">
        <v>1.18</v>
      </c>
      <c r="I2">
        <v>3.6</v>
      </c>
    </row>
    <row r="3" spans="1:9" hidden="1" x14ac:dyDescent="0.25">
      <c r="A3">
        <v>2020</v>
      </c>
      <c r="B3" t="s">
        <v>13</v>
      </c>
      <c r="C3" t="s">
        <v>15</v>
      </c>
      <c r="D3" t="s">
        <v>26</v>
      </c>
      <c r="E3">
        <v>2</v>
      </c>
      <c r="F3">
        <v>90</v>
      </c>
      <c r="G3">
        <v>0.01</v>
      </c>
      <c r="H3">
        <v>2.2000000000000002</v>
      </c>
      <c r="I3">
        <v>0</v>
      </c>
    </row>
    <row r="4" spans="1:9" hidden="1" x14ac:dyDescent="0.25">
      <c r="A4">
        <v>2020</v>
      </c>
      <c r="B4" t="s">
        <v>13</v>
      </c>
      <c r="C4" t="s">
        <v>15</v>
      </c>
      <c r="D4" t="s">
        <v>26</v>
      </c>
      <c r="E4">
        <v>3</v>
      </c>
      <c r="F4">
        <v>90</v>
      </c>
      <c r="G4">
        <v>0.01</v>
      </c>
      <c r="H4">
        <v>1.24</v>
      </c>
      <c r="I4">
        <v>0</v>
      </c>
    </row>
    <row r="5" spans="1:9" hidden="1" x14ac:dyDescent="0.25">
      <c r="A5">
        <v>2020</v>
      </c>
      <c r="B5" t="s">
        <v>13</v>
      </c>
      <c r="C5" t="s">
        <v>15</v>
      </c>
      <c r="D5" t="s">
        <v>27</v>
      </c>
      <c r="E5">
        <v>1</v>
      </c>
      <c r="F5">
        <v>94</v>
      </c>
      <c r="G5">
        <v>0</v>
      </c>
      <c r="H5">
        <v>1.18</v>
      </c>
      <c r="I5">
        <v>0</v>
      </c>
    </row>
    <row r="6" spans="1:9" hidden="1" x14ac:dyDescent="0.25">
      <c r="A6">
        <v>2020</v>
      </c>
      <c r="B6" t="s">
        <v>13</v>
      </c>
      <c r="C6" t="s">
        <v>15</v>
      </c>
      <c r="D6" t="s">
        <v>27</v>
      </c>
      <c r="E6">
        <v>2</v>
      </c>
      <c r="F6">
        <v>95</v>
      </c>
      <c r="G6">
        <v>0.01</v>
      </c>
      <c r="H6">
        <v>1.1599999999999999</v>
      </c>
      <c r="I6">
        <v>1.1000000000000001</v>
      </c>
    </row>
    <row r="7" spans="1:9" hidden="1" x14ac:dyDescent="0.25">
      <c r="A7">
        <v>2020</v>
      </c>
      <c r="B7" t="s">
        <v>13</v>
      </c>
      <c r="C7" t="s">
        <v>15</v>
      </c>
      <c r="D7" t="s">
        <v>27</v>
      </c>
      <c r="E7">
        <v>3</v>
      </c>
      <c r="F7">
        <v>95</v>
      </c>
      <c r="G7">
        <v>0.01</v>
      </c>
      <c r="H7">
        <v>0.9</v>
      </c>
      <c r="I7">
        <v>0</v>
      </c>
    </row>
    <row r="8" spans="1:9" hidden="1" x14ac:dyDescent="0.25">
      <c r="A8">
        <v>2020</v>
      </c>
      <c r="B8" t="s">
        <v>13</v>
      </c>
      <c r="C8" t="s">
        <v>15</v>
      </c>
      <c r="D8" t="s">
        <v>26</v>
      </c>
      <c r="E8">
        <v>1</v>
      </c>
      <c r="F8">
        <v>88.4</v>
      </c>
      <c r="G8">
        <v>0.16</v>
      </c>
      <c r="H8">
        <v>1.46</v>
      </c>
      <c r="I8">
        <v>5.0999999999999996</v>
      </c>
    </row>
    <row r="9" spans="1:9" hidden="1" x14ac:dyDescent="0.25">
      <c r="A9">
        <v>2020</v>
      </c>
      <c r="B9" t="s">
        <v>13</v>
      </c>
      <c r="C9" t="s">
        <v>15</v>
      </c>
      <c r="D9" t="s">
        <v>26</v>
      </c>
      <c r="E9">
        <v>2</v>
      </c>
      <c r="F9">
        <v>91.44</v>
      </c>
      <c r="G9">
        <v>0.11</v>
      </c>
      <c r="H9">
        <v>1.96</v>
      </c>
      <c r="I9">
        <v>5.3</v>
      </c>
    </row>
    <row r="10" spans="1:9" hidden="1" x14ac:dyDescent="0.25">
      <c r="A10">
        <v>2020</v>
      </c>
      <c r="B10" t="s">
        <v>13</v>
      </c>
      <c r="C10" t="s">
        <v>15</v>
      </c>
      <c r="D10" t="s">
        <v>26</v>
      </c>
      <c r="E10">
        <v>3</v>
      </c>
      <c r="F10">
        <v>80</v>
      </c>
      <c r="G10">
        <v>0.12</v>
      </c>
      <c r="H10">
        <v>1.6</v>
      </c>
      <c r="I10">
        <v>5.4</v>
      </c>
    </row>
    <row r="11" spans="1:9" hidden="1" x14ac:dyDescent="0.25">
      <c r="A11">
        <v>2020</v>
      </c>
      <c r="B11" t="s">
        <v>13</v>
      </c>
      <c r="C11" t="s">
        <v>15</v>
      </c>
      <c r="D11" t="s">
        <v>27</v>
      </c>
      <c r="E11">
        <v>1</v>
      </c>
      <c r="F11">
        <v>107.5</v>
      </c>
      <c r="G11">
        <v>7.0000000000000007E-2</v>
      </c>
      <c r="H11">
        <v>2.02</v>
      </c>
      <c r="I11">
        <v>10</v>
      </c>
    </row>
    <row r="12" spans="1:9" hidden="1" x14ac:dyDescent="0.25">
      <c r="A12">
        <v>2020</v>
      </c>
      <c r="B12" t="s">
        <v>13</v>
      </c>
      <c r="C12" t="s">
        <v>15</v>
      </c>
      <c r="D12" t="s">
        <v>27</v>
      </c>
      <c r="E12">
        <v>2</v>
      </c>
      <c r="F12">
        <v>105</v>
      </c>
      <c r="G12">
        <v>7.0000000000000007E-2</v>
      </c>
      <c r="H12">
        <v>1.7</v>
      </c>
      <c r="I12">
        <v>13.6</v>
      </c>
    </row>
    <row r="13" spans="1:9" hidden="1" x14ac:dyDescent="0.25">
      <c r="A13">
        <v>2020</v>
      </c>
      <c r="B13" t="s">
        <v>13</v>
      </c>
      <c r="C13" t="s">
        <v>15</v>
      </c>
      <c r="D13" t="s">
        <v>27</v>
      </c>
      <c r="E13">
        <v>3</v>
      </c>
      <c r="F13">
        <v>110</v>
      </c>
      <c r="G13">
        <v>7.0000000000000007E-2</v>
      </c>
      <c r="H13">
        <v>1.48</v>
      </c>
      <c r="I13">
        <v>5.0999999999999996</v>
      </c>
    </row>
    <row r="14" spans="1:9" hidden="1" x14ac:dyDescent="0.25">
      <c r="A14">
        <v>2020</v>
      </c>
      <c r="B14" t="s">
        <v>13</v>
      </c>
      <c r="C14" t="s">
        <v>14</v>
      </c>
      <c r="D14" t="s">
        <v>26</v>
      </c>
      <c r="E14">
        <v>1</v>
      </c>
      <c r="F14">
        <v>90</v>
      </c>
      <c r="G14">
        <v>0.19</v>
      </c>
      <c r="H14">
        <v>1.18</v>
      </c>
      <c r="I14">
        <v>4.7</v>
      </c>
    </row>
    <row r="15" spans="1:9" hidden="1" x14ac:dyDescent="0.25">
      <c r="A15">
        <v>2020</v>
      </c>
      <c r="B15" t="s">
        <v>13</v>
      </c>
      <c r="C15" t="s">
        <v>14</v>
      </c>
      <c r="D15" t="s">
        <v>26</v>
      </c>
      <c r="E15">
        <v>2</v>
      </c>
      <c r="F15">
        <v>70</v>
      </c>
      <c r="G15">
        <v>0.21</v>
      </c>
      <c r="H15">
        <v>1.78</v>
      </c>
      <c r="I15">
        <v>7.1</v>
      </c>
    </row>
    <row r="16" spans="1:9" hidden="1" x14ac:dyDescent="0.25">
      <c r="A16">
        <v>2020</v>
      </c>
      <c r="B16" t="s">
        <v>13</v>
      </c>
      <c r="C16" t="s">
        <v>14</v>
      </c>
      <c r="D16" t="s">
        <v>26</v>
      </c>
      <c r="E16">
        <v>3</v>
      </c>
      <c r="F16">
        <v>80</v>
      </c>
      <c r="G16">
        <v>0.18</v>
      </c>
      <c r="H16">
        <v>1.08</v>
      </c>
      <c r="I16">
        <v>2.7</v>
      </c>
    </row>
    <row r="17" spans="1:9" hidden="1" x14ac:dyDescent="0.25">
      <c r="A17">
        <v>2020</v>
      </c>
      <c r="B17" t="s">
        <v>13</v>
      </c>
      <c r="C17" t="s">
        <v>14</v>
      </c>
      <c r="D17" t="s">
        <v>27</v>
      </c>
      <c r="E17">
        <v>1</v>
      </c>
      <c r="F17">
        <v>84.5</v>
      </c>
      <c r="G17">
        <v>0.2</v>
      </c>
      <c r="H17">
        <v>1.4</v>
      </c>
      <c r="I17">
        <v>21.5</v>
      </c>
    </row>
    <row r="18" spans="1:9" hidden="1" x14ac:dyDescent="0.25">
      <c r="A18">
        <v>2020</v>
      </c>
      <c r="B18" t="s">
        <v>13</v>
      </c>
      <c r="C18" t="s">
        <v>14</v>
      </c>
      <c r="D18" t="s">
        <v>27</v>
      </c>
      <c r="E18">
        <v>2</v>
      </c>
      <c r="F18">
        <v>82.9</v>
      </c>
      <c r="G18">
        <v>0.21</v>
      </c>
      <c r="H18">
        <v>1.38</v>
      </c>
      <c r="I18">
        <v>6.5</v>
      </c>
    </row>
    <row r="19" spans="1:9" hidden="1" x14ac:dyDescent="0.25">
      <c r="A19">
        <v>2020</v>
      </c>
      <c r="B19" t="s">
        <v>13</v>
      </c>
      <c r="C19" t="s">
        <v>14</v>
      </c>
      <c r="D19" t="s">
        <v>27</v>
      </c>
      <c r="E19">
        <v>3</v>
      </c>
      <c r="F19">
        <v>70</v>
      </c>
      <c r="G19">
        <v>0.15</v>
      </c>
      <c r="H19">
        <v>1.06</v>
      </c>
      <c r="I19">
        <v>10.199999999999999</v>
      </c>
    </row>
    <row r="20" spans="1:9" hidden="1" x14ac:dyDescent="0.25">
      <c r="A20">
        <v>2020</v>
      </c>
      <c r="B20" t="s">
        <v>13</v>
      </c>
      <c r="C20" t="s">
        <v>14</v>
      </c>
      <c r="D20" t="s">
        <v>26</v>
      </c>
      <c r="E20">
        <v>1</v>
      </c>
      <c r="F20">
        <v>90</v>
      </c>
      <c r="G20">
        <v>0.17499999999999999</v>
      </c>
      <c r="H20">
        <v>1.3199999999999998</v>
      </c>
      <c r="I20">
        <v>4.9000000000000004</v>
      </c>
    </row>
    <row r="21" spans="1:9" hidden="1" x14ac:dyDescent="0.25">
      <c r="A21">
        <v>2020</v>
      </c>
      <c r="B21" t="s">
        <v>13</v>
      </c>
      <c r="C21" t="s">
        <v>14</v>
      </c>
      <c r="D21" t="s">
        <v>26</v>
      </c>
      <c r="E21">
        <v>2</v>
      </c>
      <c r="F21">
        <v>70</v>
      </c>
      <c r="G21">
        <v>0.16</v>
      </c>
      <c r="H21">
        <v>1.87</v>
      </c>
      <c r="I21">
        <v>6.1999999999999993</v>
      </c>
    </row>
    <row r="22" spans="1:9" hidden="1" x14ac:dyDescent="0.25">
      <c r="A22">
        <v>2020</v>
      </c>
      <c r="B22" t="s">
        <v>13</v>
      </c>
      <c r="C22" t="s">
        <v>14</v>
      </c>
      <c r="D22" t="s">
        <v>26</v>
      </c>
      <c r="E22">
        <v>3</v>
      </c>
      <c r="F22">
        <v>80</v>
      </c>
      <c r="G22">
        <v>0.15</v>
      </c>
      <c r="H22">
        <v>1.34</v>
      </c>
      <c r="I22">
        <v>4.0500000000000007</v>
      </c>
    </row>
    <row r="23" spans="1:9" hidden="1" x14ac:dyDescent="0.25">
      <c r="A23">
        <v>2020</v>
      </c>
      <c r="B23" t="s">
        <v>13</v>
      </c>
      <c r="C23" t="s">
        <v>14</v>
      </c>
      <c r="D23" t="s">
        <v>27</v>
      </c>
      <c r="E23">
        <v>1</v>
      </c>
      <c r="F23">
        <v>107.5</v>
      </c>
      <c r="G23">
        <v>0.13500000000000001</v>
      </c>
      <c r="H23">
        <v>1.71</v>
      </c>
      <c r="I23">
        <v>15.75</v>
      </c>
    </row>
    <row r="24" spans="1:9" hidden="1" x14ac:dyDescent="0.25">
      <c r="A24">
        <v>2020</v>
      </c>
      <c r="B24" t="s">
        <v>13</v>
      </c>
      <c r="C24" t="s">
        <v>14</v>
      </c>
      <c r="D24" t="s">
        <v>27</v>
      </c>
      <c r="E24">
        <v>2</v>
      </c>
      <c r="F24">
        <v>105</v>
      </c>
      <c r="G24">
        <v>0.14000000000000001</v>
      </c>
      <c r="H24">
        <v>1.54</v>
      </c>
      <c r="I24">
        <v>10.050000000000001</v>
      </c>
    </row>
    <row r="25" spans="1:9" hidden="1" x14ac:dyDescent="0.25">
      <c r="A25">
        <v>2020</v>
      </c>
      <c r="B25" t="s">
        <v>13</v>
      </c>
      <c r="C25" t="s">
        <v>14</v>
      </c>
      <c r="D25" t="s">
        <v>27</v>
      </c>
      <c r="E25">
        <v>3</v>
      </c>
      <c r="F25">
        <v>90</v>
      </c>
      <c r="G25">
        <v>0.11</v>
      </c>
      <c r="H25">
        <v>1.27</v>
      </c>
      <c r="I25">
        <v>7.6499999999999995</v>
      </c>
    </row>
    <row r="26" spans="1:9" hidden="1" x14ac:dyDescent="0.25">
      <c r="A26">
        <v>2020</v>
      </c>
      <c r="B26" t="s">
        <v>16</v>
      </c>
      <c r="C26" t="s">
        <v>15</v>
      </c>
      <c r="D26" t="s">
        <v>26</v>
      </c>
      <c r="E26">
        <v>1</v>
      </c>
      <c r="F26">
        <v>110</v>
      </c>
      <c r="G26">
        <v>0.03</v>
      </c>
      <c r="H26" s="5">
        <v>1.64</v>
      </c>
      <c r="I26">
        <v>0.09</v>
      </c>
    </row>
    <row r="27" spans="1:9" hidden="1" x14ac:dyDescent="0.25">
      <c r="A27">
        <v>2020</v>
      </c>
      <c r="B27" t="s">
        <v>16</v>
      </c>
      <c r="C27" t="s">
        <v>15</v>
      </c>
      <c r="D27" t="s">
        <v>26</v>
      </c>
      <c r="E27">
        <v>2</v>
      </c>
      <c r="F27">
        <v>105</v>
      </c>
      <c r="G27">
        <v>0.02</v>
      </c>
      <c r="H27" s="5">
        <v>2.2000000000000002</v>
      </c>
      <c r="I27">
        <v>0.03</v>
      </c>
    </row>
    <row r="28" spans="1:9" hidden="1" x14ac:dyDescent="0.25">
      <c r="A28">
        <v>2020</v>
      </c>
      <c r="B28" t="s">
        <v>16</v>
      </c>
      <c r="C28" t="s">
        <v>15</v>
      </c>
      <c r="D28" t="s">
        <v>26</v>
      </c>
      <c r="E28">
        <v>3</v>
      </c>
      <c r="F28">
        <v>95</v>
      </c>
      <c r="G28">
        <v>0.03</v>
      </c>
      <c r="H28" s="5">
        <v>1.32</v>
      </c>
      <c r="I28">
        <v>0.15</v>
      </c>
    </row>
    <row r="29" spans="1:9" hidden="1" x14ac:dyDescent="0.25">
      <c r="A29">
        <v>2020</v>
      </c>
      <c r="B29" t="s">
        <v>16</v>
      </c>
      <c r="C29" t="s">
        <v>15</v>
      </c>
      <c r="D29" t="s">
        <v>27</v>
      </c>
      <c r="E29">
        <v>1</v>
      </c>
      <c r="F29">
        <v>95</v>
      </c>
      <c r="G29">
        <v>0.01</v>
      </c>
      <c r="H29" s="5">
        <v>1.62</v>
      </c>
      <c r="I29">
        <v>0.08</v>
      </c>
    </row>
    <row r="30" spans="1:9" hidden="1" x14ac:dyDescent="0.25">
      <c r="A30">
        <v>2020</v>
      </c>
      <c r="B30" t="s">
        <v>16</v>
      </c>
      <c r="C30" t="s">
        <v>15</v>
      </c>
      <c r="D30" t="s">
        <v>27</v>
      </c>
      <c r="E30">
        <v>2</v>
      </c>
      <c r="F30">
        <v>105</v>
      </c>
      <c r="G30">
        <v>0.02</v>
      </c>
      <c r="H30" s="5">
        <v>1.76</v>
      </c>
      <c r="I30">
        <v>0.11</v>
      </c>
    </row>
    <row r="31" spans="1:9" hidden="1" x14ac:dyDescent="0.25">
      <c r="A31">
        <v>2020</v>
      </c>
      <c r="B31" t="s">
        <v>16</v>
      </c>
      <c r="C31" t="s">
        <v>15</v>
      </c>
      <c r="D31" t="s">
        <v>27</v>
      </c>
      <c r="E31">
        <v>3</v>
      </c>
      <c r="F31">
        <v>80</v>
      </c>
      <c r="G31">
        <v>0.05</v>
      </c>
      <c r="H31" s="5">
        <v>1.6</v>
      </c>
      <c r="I31">
        <v>0.19</v>
      </c>
    </row>
    <row r="32" spans="1:9" hidden="1" x14ac:dyDescent="0.25">
      <c r="A32">
        <v>2020</v>
      </c>
      <c r="B32" t="s">
        <v>16</v>
      </c>
      <c r="C32" t="s">
        <v>15</v>
      </c>
      <c r="D32" t="s">
        <v>26</v>
      </c>
      <c r="E32">
        <v>1</v>
      </c>
      <c r="F32">
        <v>100</v>
      </c>
      <c r="G32">
        <v>0.06</v>
      </c>
      <c r="H32" s="5">
        <v>2.14</v>
      </c>
      <c r="I32">
        <v>0.13</v>
      </c>
    </row>
    <row r="33" spans="1:9" hidden="1" x14ac:dyDescent="0.25">
      <c r="A33">
        <v>2020</v>
      </c>
      <c r="B33" t="s">
        <v>16</v>
      </c>
      <c r="C33" t="s">
        <v>15</v>
      </c>
      <c r="D33" t="s">
        <v>26</v>
      </c>
      <c r="E33">
        <v>2</v>
      </c>
      <c r="F33">
        <v>110</v>
      </c>
      <c r="G33">
        <v>0.05</v>
      </c>
      <c r="H33" s="5">
        <v>1.5</v>
      </c>
      <c r="I33">
        <v>0.1</v>
      </c>
    </row>
    <row r="34" spans="1:9" hidden="1" x14ac:dyDescent="0.25">
      <c r="A34">
        <v>2020</v>
      </c>
      <c r="B34" t="s">
        <v>16</v>
      </c>
      <c r="C34" t="s">
        <v>15</v>
      </c>
      <c r="D34" t="s">
        <v>26</v>
      </c>
      <c r="E34">
        <v>3</v>
      </c>
      <c r="F34">
        <v>95</v>
      </c>
      <c r="G34">
        <v>0.03</v>
      </c>
      <c r="H34" s="5">
        <v>4.2</v>
      </c>
      <c r="I34">
        <v>7.0000000000000007E-2</v>
      </c>
    </row>
    <row r="35" spans="1:9" hidden="1" x14ac:dyDescent="0.25">
      <c r="A35">
        <v>2020</v>
      </c>
      <c r="B35" t="s">
        <v>16</v>
      </c>
      <c r="C35" t="s">
        <v>15</v>
      </c>
      <c r="D35" t="s">
        <v>27</v>
      </c>
      <c r="E35">
        <v>1</v>
      </c>
      <c r="F35">
        <v>105</v>
      </c>
      <c r="G35">
        <v>0.05</v>
      </c>
      <c r="H35" s="5">
        <v>1.72</v>
      </c>
      <c r="I35">
        <v>0.18</v>
      </c>
    </row>
    <row r="36" spans="1:9" hidden="1" x14ac:dyDescent="0.25">
      <c r="A36">
        <v>2020</v>
      </c>
      <c r="B36" t="s">
        <v>16</v>
      </c>
      <c r="C36" t="s">
        <v>15</v>
      </c>
      <c r="D36" t="s">
        <v>27</v>
      </c>
      <c r="E36">
        <v>2</v>
      </c>
      <c r="F36">
        <v>100</v>
      </c>
      <c r="G36">
        <v>0.06</v>
      </c>
      <c r="H36" s="5">
        <v>1.92</v>
      </c>
      <c r="I36">
        <v>0.08</v>
      </c>
    </row>
    <row r="37" spans="1:9" hidden="1" x14ac:dyDescent="0.25">
      <c r="A37">
        <v>2020</v>
      </c>
      <c r="B37" t="s">
        <v>16</v>
      </c>
      <c r="C37" t="s">
        <v>15</v>
      </c>
      <c r="D37" t="s">
        <v>27</v>
      </c>
      <c r="E37">
        <v>3</v>
      </c>
      <c r="F37">
        <v>95</v>
      </c>
      <c r="G37">
        <v>0.04</v>
      </c>
      <c r="H37" s="5">
        <v>3</v>
      </c>
      <c r="I37">
        <v>0.11</v>
      </c>
    </row>
    <row r="38" spans="1:9" hidden="1" x14ac:dyDescent="0.25">
      <c r="A38">
        <v>2020</v>
      </c>
      <c r="B38" t="s">
        <v>16</v>
      </c>
      <c r="C38" t="s">
        <v>14</v>
      </c>
      <c r="D38" t="s">
        <v>26</v>
      </c>
      <c r="E38">
        <v>1</v>
      </c>
      <c r="F38">
        <v>55</v>
      </c>
      <c r="G38">
        <v>0.05</v>
      </c>
      <c r="H38" s="5">
        <v>1.26</v>
      </c>
      <c r="I38">
        <v>0.08</v>
      </c>
    </row>
    <row r="39" spans="1:9" hidden="1" x14ac:dyDescent="0.25">
      <c r="A39">
        <v>2020</v>
      </c>
      <c r="B39" t="s">
        <v>16</v>
      </c>
      <c r="C39" t="s">
        <v>14</v>
      </c>
      <c r="D39" t="s">
        <v>26</v>
      </c>
      <c r="E39">
        <v>2</v>
      </c>
      <c r="F39">
        <v>70</v>
      </c>
      <c r="G39">
        <v>0.06</v>
      </c>
      <c r="H39" s="5">
        <v>1.7</v>
      </c>
      <c r="I39">
        <v>0.2</v>
      </c>
    </row>
    <row r="40" spans="1:9" hidden="1" x14ac:dyDescent="0.25">
      <c r="A40">
        <v>2020</v>
      </c>
      <c r="B40" t="s">
        <v>16</v>
      </c>
      <c r="C40" t="s">
        <v>14</v>
      </c>
      <c r="D40" t="s">
        <v>26</v>
      </c>
      <c r="E40">
        <v>3</v>
      </c>
      <c r="F40">
        <v>70</v>
      </c>
      <c r="G40">
        <v>0.04</v>
      </c>
      <c r="H40" s="5">
        <v>2.08</v>
      </c>
      <c r="I40">
        <v>0.17</v>
      </c>
    </row>
    <row r="41" spans="1:9" hidden="1" x14ac:dyDescent="0.25">
      <c r="A41">
        <v>2020</v>
      </c>
      <c r="B41" t="s">
        <v>16</v>
      </c>
      <c r="C41" t="s">
        <v>14</v>
      </c>
      <c r="D41" t="s">
        <v>27</v>
      </c>
      <c r="E41">
        <v>1</v>
      </c>
      <c r="F41">
        <v>85</v>
      </c>
      <c r="G41">
        <v>0.05</v>
      </c>
      <c r="H41" s="5">
        <v>1.32</v>
      </c>
      <c r="I41">
        <v>0.26</v>
      </c>
    </row>
    <row r="42" spans="1:9" hidden="1" x14ac:dyDescent="0.25">
      <c r="A42">
        <v>2020</v>
      </c>
      <c r="B42" t="s">
        <v>16</v>
      </c>
      <c r="C42" t="s">
        <v>14</v>
      </c>
      <c r="D42" t="s">
        <v>27</v>
      </c>
      <c r="E42">
        <v>2</v>
      </c>
      <c r="F42">
        <v>105</v>
      </c>
      <c r="G42">
        <v>0.04</v>
      </c>
      <c r="H42" s="5">
        <v>1.72</v>
      </c>
      <c r="I42">
        <v>0.2</v>
      </c>
    </row>
    <row r="43" spans="1:9" hidden="1" x14ac:dyDescent="0.25">
      <c r="A43">
        <v>2020</v>
      </c>
      <c r="B43" t="s">
        <v>16</v>
      </c>
      <c r="C43" t="s">
        <v>14</v>
      </c>
      <c r="D43" t="s">
        <v>27</v>
      </c>
      <c r="E43">
        <v>3</v>
      </c>
      <c r="F43">
        <v>80</v>
      </c>
      <c r="G43">
        <v>0.04</v>
      </c>
      <c r="H43" s="5">
        <v>1.8</v>
      </c>
      <c r="I43">
        <v>0.16</v>
      </c>
    </row>
    <row r="44" spans="1:9" hidden="1" x14ac:dyDescent="0.25">
      <c r="A44">
        <v>2020</v>
      </c>
      <c r="B44" t="s">
        <v>16</v>
      </c>
      <c r="C44" t="s">
        <v>14</v>
      </c>
      <c r="D44" t="s">
        <v>26</v>
      </c>
      <c r="E44">
        <v>1</v>
      </c>
      <c r="F44">
        <v>105</v>
      </c>
      <c r="G44">
        <v>0.09</v>
      </c>
      <c r="H44" s="5">
        <v>1.46</v>
      </c>
      <c r="I44">
        <v>0.28000000000000003</v>
      </c>
    </row>
    <row r="45" spans="1:9" hidden="1" x14ac:dyDescent="0.25">
      <c r="A45">
        <v>2020</v>
      </c>
      <c r="B45" t="s">
        <v>16</v>
      </c>
      <c r="C45" t="s">
        <v>14</v>
      </c>
      <c r="D45" t="s">
        <v>26</v>
      </c>
      <c r="E45">
        <v>2</v>
      </c>
      <c r="F45">
        <v>100</v>
      </c>
      <c r="G45">
        <v>0.1</v>
      </c>
      <c r="H45" s="5">
        <v>2.08</v>
      </c>
      <c r="I45">
        <v>0.15</v>
      </c>
    </row>
    <row r="46" spans="1:9" hidden="1" x14ac:dyDescent="0.25">
      <c r="A46">
        <v>2020</v>
      </c>
      <c r="B46" t="s">
        <v>16</v>
      </c>
      <c r="C46" t="s">
        <v>14</v>
      </c>
      <c r="D46" t="s">
        <v>26</v>
      </c>
      <c r="E46">
        <v>3</v>
      </c>
      <c r="F46">
        <v>90</v>
      </c>
      <c r="G46">
        <v>0.17</v>
      </c>
      <c r="H46" s="5">
        <v>3</v>
      </c>
      <c r="I46">
        <v>0.2</v>
      </c>
    </row>
    <row r="47" spans="1:9" hidden="1" x14ac:dyDescent="0.25">
      <c r="A47">
        <v>2020</v>
      </c>
      <c r="B47" t="s">
        <v>16</v>
      </c>
      <c r="C47" t="s">
        <v>14</v>
      </c>
      <c r="D47" t="s">
        <v>27</v>
      </c>
      <c r="E47">
        <v>1</v>
      </c>
      <c r="F47">
        <v>100</v>
      </c>
      <c r="G47">
        <v>0.13</v>
      </c>
      <c r="H47" s="5">
        <v>2</v>
      </c>
      <c r="I47">
        <v>0.47</v>
      </c>
    </row>
    <row r="48" spans="1:9" hidden="1" x14ac:dyDescent="0.25">
      <c r="A48">
        <v>2020</v>
      </c>
      <c r="B48" t="s">
        <v>16</v>
      </c>
      <c r="C48" t="s">
        <v>14</v>
      </c>
      <c r="D48" t="s">
        <v>27</v>
      </c>
      <c r="E48">
        <v>2</v>
      </c>
      <c r="F48">
        <v>115</v>
      </c>
      <c r="G48">
        <v>0.16</v>
      </c>
      <c r="H48" s="5">
        <v>1.6</v>
      </c>
      <c r="I48">
        <v>0.27</v>
      </c>
    </row>
    <row r="49" spans="1:11" hidden="1" x14ac:dyDescent="0.25">
      <c r="A49">
        <v>2020</v>
      </c>
      <c r="B49" t="s">
        <v>16</v>
      </c>
      <c r="C49" t="s">
        <v>14</v>
      </c>
      <c r="D49" t="s">
        <v>27</v>
      </c>
      <c r="E49">
        <v>3</v>
      </c>
      <c r="F49">
        <v>110</v>
      </c>
      <c r="G49">
        <v>0.12</v>
      </c>
      <c r="H49" s="5">
        <v>2.12</v>
      </c>
      <c r="I49">
        <v>0.22</v>
      </c>
    </row>
    <row r="50" spans="1:11" x14ac:dyDescent="0.25">
      <c r="A50">
        <v>2021</v>
      </c>
      <c r="B50" t="s">
        <v>13</v>
      </c>
      <c r="C50" t="s">
        <v>15</v>
      </c>
      <c r="D50" t="s">
        <v>26</v>
      </c>
      <c r="E50">
        <v>1</v>
      </c>
      <c r="F50">
        <v>95</v>
      </c>
      <c r="G50">
        <v>0</v>
      </c>
      <c r="H50">
        <v>0.96</v>
      </c>
      <c r="I50">
        <v>0.08</v>
      </c>
    </row>
    <row r="51" spans="1:11" x14ac:dyDescent="0.25">
      <c r="A51">
        <v>2021</v>
      </c>
      <c r="B51" t="s">
        <v>13</v>
      </c>
      <c r="C51" t="s">
        <v>15</v>
      </c>
      <c r="D51" t="s">
        <v>26</v>
      </c>
      <c r="E51">
        <v>2</v>
      </c>
      <c r="F51">
        <v>95</v>
      </c>
      <c r="G51">
        <v>0.02</v>
      </c>
      <c r="H51">
        <v>0.94</v>
      </c>
      <c r="I51">
        <v>7.0000000000000007E-2</v>
      </c>
    </row>
    <row r="52" spans="1:11" x14ac:dyDescent="0.25">
      <c r="A52">
        <v>2021</v>
      </c>
      <c r="B52" t="s">
        <v>13</v>
      </c>
      <c r="C52" t="s">
        <v>15</v>
      </c>
      <c r="D52" t="s">
        <v>26</v>
      </c>
      <c r="E52">
        <v>3</v>
      </c>
      <c r="F52">
        <v>100</v>
      </c>
      <c r="G52">
        <v>0</v>
      </c>
      <c r="H52">
        <v>0.78</v>
      </c>
      <c r="I52">
        <v>0.14000000000000001</v>
      </c>
      <c r="K52" s="7"/>
    </row>
    <row r="53" spans="1:11" x14ac:dyDescent="0.25">
      <c r="A53">
        <v>2021</v>
      </c>
      <c r="B53" t="s">
        <v>13</v>
      </c>
      <c r="C53" t="s">
        <v>15</v>
      </c>
      <c r="D53" s="7" t="s">
        <v>27</v>
      </c>
      <c r="E53">
        <v>1</v>
      </c>
      <c r="F53">
        <v>95</v>
      </c>
      <c r="G53">
        <v>0.02</v>
      </c>
      <c r="H53">
        <v>0.72</v>
      </c>
      <c r="I53">
        <v>0.09</v>
      </c>
      <c r="K53" s="7"/>
    </row>
    <row r="54" spans="1:11" x14ac:dyDescent="0.25">
      <c r="A54">
        <v>2021</v>
      </c>
      <c r="B54" t="s">
        <v>13</v>
      </c>
      <c r="C54" t="s">
        <v>15</v>
      </c>
      <c r="D54" s="7" t="s">
        <v>27</v>
      </c>
      <c r="E54">
        <v>2</v>
      </c>
      <c r="F54">
        <v>95</v>
      </c>
      <c r="G54">
        <v>0.01</v>
      </c>
      <c r="H54">
        <v>0.82</v>
      </c>
      <c r="I54">
        <v>0.15</v>
      </c>
      <c r="K54" s="7"/>
    </row>
    <row r="55" spans="1:11" x14ac:dyDescent="0.25">
      <c r="A55">
        <v>2021</v>
      </c>
      <c r="B55" t="s">
        <v>13</v>
      </c>
      <c r="C55" t="s">
        <v>15</v>
      </c>
      <c r="D55" s="7" t="s">
        <v>27</v>
      </c>
      <c r="E55">
        <v>3</v>
      </c>
      <c r="F55">
        <v>100</v>
      </c>
      <c r="G55">
        <v>0.01</v>
      </c>
      <c r="H55">
        <v>0.66</v>
      </c>
      <c r="I55">
        <v>0.09</v>
      </c>
      <c r="K55" s="7"/>
    </row>
    <row r="56" spans="1:11" x14ac:dyDescent="0.25">
      <c r="A56">
        <v>2021</v>
      </c>
      <c r="B56" t="s">
        <v>13</v>
      </c>
      <c r="C56" t="s">
        <v>15</v>
      </c>
      <c r="D56" t="s">
        <v>26</v>
      </c>
      <c r="E56">
        <v>1</v>
      </c>
      <c r="F56">
        <v>95</v>
      </c>
      <c r="G56">
        <v>0.02</v>
      </c>
      <c r="H56">
        <v>0.62</v>
      </c>
      <c r="I56">
        <v>0.1</v>
      </c>
      <c r="K56" s="7"/>
    </row>
    <row r="57" spans="1:11" x14ac:dyDescent="0.25">
      <c r="A57">
        <v>2021</v>
      </c>
      <c r="B57" t="s">
        <v>13</v>
      </c>
      <c r="C57" t="s">
        <v>15</v>
      </c>
      <c r="D57" t="s">
        <v>26</v>
      </c>
      <c r="E57">
        <v>2</v>
      </c>
      <c r="F57">
        <v>95</v>
      </c>
      <c r="G57">
        <v>0.01</v>
      </c>
      <c r="H57">
        <v>0.57999999999999996</v>
      </c>
      <c r="I57">
        <v>0.1</v>
      </c>
      <c r="K57" s="7"/>
    </row>
    <row r="58" spans="1:11" x14ac:dyDescent="0.25">
      <c r="A58">
        <v>2021</v>
      </c>
      <c r="B58" t="s">
        <v>13</v>
      </c>
      <c r="C58" t="s">
        <v>15</v>
      </c>
      <c r="D58" t="s">
        <v>26</v>
      </c>
      <c r="E58">
        <v>3</v>
      </c>
      <c r="F58">
        <v>90</v>
      </c>
      <c r="G58">
        <v>0.01</v>
      </c>
      <c r="H58">
        <v>0.4</v>
      </c>
      <c r="I58">
        <v>0.11</v>
      </c>
      <c r="K58" s="7"/>
    </row>
    <row r="59" spans="1:11" x14ac:dyDescent="0.25">
      <c r="A59">
        <v>2021</v>
      </c>
      <c r="B59" t="s">
        <v>13</v>
      </c>
      <c r="C59" t="s">
        <v>15</v>
      </c>
      <c r="D59" s="7" t="s">
        <v>27</v>
      </c>
      <c r="E59">
        <v>1</v>
      </c>
      <c r="F59">
        <v>100</v>
      </c>
      <c r="G59">
        <v>0.03</v>
      </c>
      <c r="H59">
        <v>0.88</v>
      </c>
      <c r="I59">
        <v>0.13</v>
      </c>
      <c r="K59" s="7"/>
    </row>
    <row r="60" spans="1:11" x14ac:dyDescent="0.25">
      <c r="A60">
        <v>2021</v>
      </c>
      <c r="B60" t="s">
        <v>13</v>
      </c>
      <c r="C60" t="s">
        <v>15</v>
      </c>
      <c r="D60" s="7" t="s">
        <v>27</v>
      </c>
      <c r="E60">
        <v>2</v>
      </c>
      <c r="F60">
        <v>85</v>
      </c>
      <c r="G60">
        <v>0</v>
      </c>
      <c r="H60">
        <v>0.36</v>
      </c>
      <c r="I60">
        <v>0.11</v>
      </c>
      <c r="K60" s="7"/>
    </row>
    <row r="61" spans="1:11" x14ac:dyDescent="0.25">
      <c r="A61">
        <v>2021</v>
      </c>
      <c r="B61" t="s">
        <v>13</v>
      </c>
      <c r="C61" t="s">
        <v>15</v>
      </c>
      <c r="D61" s="7" t="s">
        <v>27</v>
      </c>
      <c r="E61">
        <v>3</v>
      </c>
      <c r="F61">
        <v>95</v>
      </c>
      <c r="G61">
        <v>0.01</v>
      </c>
      <c r="H61">
        <v>0.6</v>
      </c>
      <c r="I61">
        <v>0.2</v>
      </c>
      <c r="K61" s="7"/>
    </row>
    <row r="62" spans="1:11" x14ac:dyDescent="0.25">
      <c r="A62">
        <v>2021</v>
      </c>
      <c r="B62" t="s">
        <v>13</v>
      </c>
      <c r="C62" t="s">
        <v>15</v>
      </c>
      <c r="D62" t="s">
        <v>26</v>
      </c>
      <c r="E62">
        <v>1</v>
      </c>
      <c r="F62">
        <v>95</v>
      </c>
      <c r="G62">
        <v>0.04</v>
      </c>
      <c r="H62">
        <v>0.13400000000000001</v>
      </c>
      <c r="I62">
        <v>0.13</v>
      </c>
      <c r="K62" s="7"/>
    </row>
    <row r="63" spans="1:11" x14ac:dyDescent="0.25">
      <c r="A63">
        <v>2021</v>
      </c>
      <c r="B63" t="s">
        <v>13</v>
      </c>
      <c r="C63" t="s">
        <v>14</v>
      </c>
      <c r="D63" t="s">
        <v>26</v>
      </c>
      <c r="E63">
        <v>2</v>
      </c>
      <c r="F63">
        <v>80</v>
      </c>
      <c r="G63">
        <v>0</v>
      </c>
      <c r="H63">
        <v>0.17100000000000001</v>
      </c>
      <c r="I63">
        <v>0.08</v>
      </c>
      <c r="K63" s="7"/>
    </row>
    <row r="64" spans="1:11" x14ac:dyDescent="0.25">
      <c r="A64">
        <v>2021</v>
      </c>
      <c r="B64" t="s">
        <v>13</v>
      </c>
      <c r="C64" t="s">
        <v>14</v>
      </c>
      <c r="D64" t="s">
        <v>26</v>
      </c>
      <c r="E64">
        <v>3</v>
      </c>
      <c r="F64">
        <v>60</v>
      </c>
      <c r="G64">
        <v>0.12</v>
      </c>
      <c r="H64">
        <v>0.28499999999999998</v>
      </c>
      <c r="I64">
        <v>0.16</v>
      </c>
      <c r="K64" s="7"/>
    </row>
    <row r="65" spans="1:11" x14ac:dyDescent="0.25">
      <c r="A65">
        <v>2021</v>
      </c>
      <c r="B65" t="s">
        <v>13</v>
      </c>
      <c r="C65" t="s">
        <v>14</v>
      </c>
      <c r="D65" s="7" t="s">
        <v>27</v>
      </c>
      <c r="E65">
        <v>1</v>
      </c>
      <c r="F65">
        <v>65</v>
      </c>
      <c r="G65">
        <v>0.05</v>
      </c>
      <c r="H65">
        <v>0.14199999999999999</v>
      </c>
      <c r="I65">
        <v>0.26</v>
      </c>
      <c r="K65" s="7"/>
    </row>
    <row r="66" spans="1:11" x14ac:dyDescent="0.25">
      <c r="A66">
        <v>2021</v>
      </c>
      <c r="B66" t="s">
        <v>13</v>
      </c>
      <c r="C66" t="s">
        <v>14</v>
      </c>
      <c r="D66" s="7" t="s">
        <v>27</v>
      </c>
      <c r="E66">
        <v>2</v>
      </c>
      <c r="F66">
        <v>75</v>
      </c>
      <c r="G66">
        <v>0.14000000000000001</v>
      </c>
      <c r="H66">
        <v>0.28100000000000003</v>
      </c>
      <c r="I66">
        <v>0.2</v>
      </c>
      <c r="K66" s="7"/>
    </row>
    <row r="67" spans="1:11" x14ac:dyDescent="0.25">
      <c r="A67">
        <v>2021</v>
      </c>
      <c r="B67" t="s">
        <v>13</v>
      </c>
      <c r="C67" t="s">
        <v>14</v>
      </c>
      <c r="D67" s="7" t="s">
        <v>27</v>
      </c>
      <c r="E67">
        <v>3</v>
      </c>
      <c r="F67">
        <v>65</v>
      </c>
      <c r="G67">
        <v>0.06</v>
      </c>
      <c r="H67">
        <v>0.215</v>
      </c>
      <c r="I67">
        <v>0.17</v>
      </c>
      <c r="K67" s="7"/>
    </row>
    <row r="68" spans="1:11" x14ac:dyDescent="0.25">
      <c r="A68">
        <v>2021</v>
      </c>
      <c r="B68" t="s">
        <v>13</v>
      </c>
      <c r="C68" t="s">
        <v>14</v>
      </c>
      <c r="D68" t="s">
        <v>26</v>
      </c>
      <c r="E68">
        <v>1</v>
      </c>
      <c r="F68">
        <v>60</v>
      </c>
      <c r="G68">
        <v>0</v>
      </c>
      <c r="H68">
        <v>0.14099999999999999</v>
      </c>
      <c r="I68">
        <v>0.03</v>
      </c>
      <c r="K68" s="7"/>
    </row>
    <row r="69" spans="1:11" x14ac:dyDescent="0.25">
      <c r="A69">
        <v>2021</v>
      </c>
      <c r="B69" t="s">
        <v>13</v>
      </c>
      <c r="C69" t="s">
        <v>14</v>
      </c>
      <c r="D69" t="s">
        <v>26</v>
      </c>
      <c r="E69">
        <v>2</v>
      </c>
      <c r="F69">
        <v>105</v>
      </c>
      <c r="G69">
        <v>0</v>
      </c>
      <c r="H69">
        <v>0.122</v>
      </c>
      <c r="I69">
        <v>0.02</v>
      </c>
      <c r="K69" s="7"/>
    </row>
    <row r="70" spans="1:11" x14ac:dyDescent="0.25">
      <c r="A70">
        <v>2021</v>
      </c>
      <c r="B70" t="s">
        <v>13</v>
      </c>
      <c r="C70" t="s">
        <v>14</v>
      </c>
      <c r="D70" t="s">
        <v>26</v>
      </c>
      <c r="E70">
        <v>3</v>
      </c>
      <c r="F70">
        <v>105</v>
      </c>
      <c r="G70">
        <v>0.01</v>
      </c>
      <c r="H70">
        <v>0.17100000000000001</v>
      </c>
      <c r="I70">
        <v>0.14000000000000001</v>
      </c>
      <c r="K70" s="7"/>
    </row>
    <row r="71" spans="1:11" x14ac:dyDescent="0.25">
      <c r="A71">
        <v>2021</v>
      </c>
      <c r="B71" t="s">
        <v>13</v>
      </c>
      <c r="C71" t="s">
        <v>14</v>
      </c>
      <c r="D71" s="7" t="s">
        <v>27</v>
      </c>
      <c r="E71">
        <v>1</v>
      </c>
      <c r="F71">
        <v>85</v>
      </c>
      <c r="G71">
        <v>0</v>
      </c>
      <c r="H71">
        <v>0.23100000000000001</v>
      </c>
      <c r="I71">
        <v>0.13</v>
      </c>
      <c r="K71" s="7"/>
    </row>
    <row r="72" spans="1:11" x14ac:dyDescent="0.25">
      <c r="A72">
        <v>2021</v>
      </c>
      <c r="B72" t="s">
        <v>13</v>
      </c>
      <c r="C72" t="s">
        <v>14</v>
      </c>
      <c r="D72" s="7" t="s">
        <v>27</v>
      </c>
      <c r="E72">
        <v>2</v>
      </c>
      <c r="F72">
        <v>95</v>
      </c>
      <c r="G72">
        <v>0.01</v>
      </c>
      <c r="H72">
        <v>9.2999999999999999E-2</v>
      </c>
      <c r="I72">
        <v>0.14000000000000001</v>
      </c>
      <c r="K72" s="7"/>
    </row>
    <row r="73" spans="1:11" x14ac:dyDescent="0.25">
      <c r="A73">
        <v>2021</v>
      </c>
      <c r="B73" t="s">
        <v>13</v>
      </c>
      <c r="C73" t="s">
        <v>14</v>
      </c>
      <c r="D73" s="7" t="s">
        <v>27</v>
      </c>
      <c r="E73">
        <v>3</v>
      </c>
      <c r="F73">
        <v>125</v>
      </c>
      <c r="G73">
        <v>0.17</v>
      </c>
      <c r="H73">
        <v>0.122</v>
      </c>
      <c r="I73">
        <v>0.16</v>
      </c>
      <c r="K73" s="7"/>
    </row>
    <row r="74" spans="1:11" x14ac:dyDescent="0.25">
      <c r="A74">
        <v>2021</v>
      </c>
      <c r="B74" t="s">
        <v>16</v>
      </c>
      <c r="C74" t="s">
        <v>15</v>
      </c>
      <c r="D74" t="s">
        <v>28</v>
      </c>
      <c r="E74">
        <v>1</v>
      </c>
      <c r="F74" s="8">
        <v>95</v>
      </c>
      <c r="G74" s="5">
        <f>(0.02+0.02+0.01)/3</f>
        <v>1.6666666666666666E-2</v>
      </c>
      <c r="H74" s="5">
        <f>(0.58)</f>
        <v>0.57999999999999996</v>
      </c>
      <c r="I74" s="5">
        <f>(0.15+0.13)/2</f>
        <v>0.14000000000000001</v>
      </c>
    </row>
    <row r="75" spans="1:11" x14ac:dyDescent="0.25">
      <c r="A75">
        <v>2021</v>
      </c>
      <c r="B75" t="s">
        <v>16</v>
      </c>
      <c r="C75" t="s">
        <v>15</v>
      </c>
      <c r="D75" t="s">
        <v>28</v>
      </c>
      <c r="E75">
        <v>2</v>
      </c>
      <c r="F75" s="8">
        <f>(95+95+100)/3</f>
        <v>96.666666666666671</v>
      </c>
      <c r="G75" s="5">
        <v>0</v>
      </c>
      <c r="H75" s="5">
        <f>0.74</f>
        <v>0.74</v>
      </c>
      <c r="I75" s="5">
        <v>0.09</v>
      </c>
    </row>
    <row r="76" spans="1:11" x14ac:dyDescent="0.25">
      <c r="A76">
        <v>2021</v>
      </c>
      <c r="B76" t="s">
        <v>16</v>
      </c>
      <c r="C76" t="s">
        <v>15</v>
      </c>
      <c r="D76" t="s">
        <v>28</v>
      </c>
      <c r="E76">
        <v>3</v>
      </c>
      <c r="F76" s="8">
        <f>(90+95+95)/3</f>
        <v>93.333333333333329</v>
      </c>
      <c r="G76" s="5">
        <f>0.01</f>
        <v>0.01</v>
      </c>
      <c r="H76" s="5">
        <f>(0.4+0.38+0.4)/3</f>
        <v>0.39333333333333337</v>
      </c>
      <c r="I76" s="5">
        <f>(0.08+0.14+0.15)/3</f>
        <v>0.12333333333333334</v>
      </c>
    </row>
    <row r="77" spans="1:11" x14ac:dyDescent="0.25">
      <c r="A77">
        <v>2021</v>
      </c>
      <c r="B77" t="s">
        <v>16</v>
      </c>
      <c r="C77" t="s">
        <v>15</v>
      </c>
      <c r="D77" t="s">
        <v>27</v>
      </c>
      <c r="E77">
        <v>1</v>
      </c>
      <c r="F77" s="8">
        <f>(85+95+90)/3</f>
        <v>90</v>
      </c>
      <c r="G77" s="5">
        <f>(0.01+0.01+0.01)/3</f>
        <v>0.01</v>
      </c>
      <c r="H77" s="5">
        <f>(0.68+0.64+0.64)/3</f>
        <v>0.65333333333333332</v>
      </c>
      <c r="I77" s="5">
        <f>(0.39+0.2+0.16)/3</f>
        <v>0.25000000000000006</v>
      </c>
    </row>
    <row r="78" spans="1:11" x14ac:dyDescent="0.25">
      <c r="A78">
        <v>2021</v>
      </c>
      <c r="B78" t="s">
        <v>16</v>
      </c>
      <c r="C78" t="s">
        <v>15</v>
      </c>
      <c r="D78" t="s">
        <v>27</v>
      </c>
      <c r="E78">
        <v>2</v>
      </c>
      <c r="F78" s="8">
        <v>90</v>
      </c>
      <c r="G78" s="5">
        <v>0.01</v>
      </c>
      <c r="H78" s="5">
        <f>(1.08+1.1+1.08)/3</f>
        <v>1.0866666666666667</v>
      </c>
      <c r="I78" s="5">
        <f>(0.17+0.15+0.17)/3</f>
        <v>0.16333333333333333</v>
      </c>
    </row>
    <row r="79" spans="1:11" x14ac:dyDescent="0.25">
      <c r="A79">
        <v>2021</v>
      </c>
      <c r="B79" t="s">
        <v>16</v>
      </c>
      <c r="C79" t="s">
        <v>15</v>
      </c>
      <c r="D79" t="s">
        <v>27</v>
      </c>
      <c r="E79">
        <v>3</v>
      </c>
      <c r="F79" s="8">
        <f>(85+90+85)/3</f>
        <v>86.666666666666671</v>
      </c>
      <c r="G79" s="5">
        <v>0</v>
      </c>
      <c r="H79" s="5">
        <f>(0.62+0.62+0.62)/3</f>
        <v>0.62</v>
      </c>
      <c r="I79" s="5">
        <f>(0.19+0.11+0.12)/3</f>
        <v>0.13999999999999999</v>
      </c>
    </row>
    <row r="80" spans="1:11" x14ac:dyDescent="0.25">
      <c r="A80">
        <v>2021</v>
      </c>
      <c r="B80" t="s">
        <v>16</v>
      </c>
      <c r="C80" t="s">
        <v>15</v>
      </c>
      <c r="D80" t="s">
        <v>28</v>
      </c>
      <c r="E80">
        <v>1</v>
      </c>
      <c r="F80" s="8">
        <v>85</v>
      </c>
      <c r="G80" s="5">
        <f>(0.03+0.04+0.03)/3</f>
        <v>3.3333333333333333E-2</v>
      </c>
      <c r="H80" s="5">
        <f>(0.83+0.84+0.88)/3</f>
        <v>0.85</v>
      </c>
      <c r="I80" s="5">
        <f>(0.21+0.27+0.22)/3</f>
        <v>0.23333333333333331</v>
      </c>
    </row>
    <row r="81" spans="1:9" x14ac:dyDescent="0.25">
      <c r="A81">
        <v>2021</v>
      </c>
      <c r="B81" t="s">
        <v>16</v>
      </c>
      <c r="C81" t="s">
        <v>15</v>
      </c>
      <c r="D81" t="s">
        <v>28</v>
      </c>
      <c r="E81">
        <v>2</v>
      </c>
      <c r="F81" s="8">
        <f>(90+85+85)/3</f>
        <v>86.666666666666671</v>
      </c>
      <c r="G81" s="5">
        <f>(0.05+0.05+0.05)/3</f>
        <v>5.000000000000001E-2</v>
      </c>
      <c r="H81" s="5">
        <f>(0.86+0.88+0.86)/3</f>
        <v>0.8666666666666667</v>
      </c>
      <c r="I81" s="5">
        <f>(0.17+0.17+0.17)/3</f>
        <v>0.17</v>
      </c>
    </row>
    <row r="82" spans="1:9" x14ac:dyDescent="0.25">
      <c r="A82">
        <v>2021</v>
      </c>
      <c r="B82" t="s">
        <v>16</v>
      </c>
      <c r="C82" t="s">
        <v>15</v>
      </c>
      <c r="D82" t="s">
        <v>28</v>
      </c>
      <c r="E82">
        <v>3</v>
      </c>
      <c r="F82" s="8">
        <f>(90+90+95)/3</f>
        <v>91.666666666666671</v>
      </c>
      <c r="G82" s="5">
        <v>0</v>
      </c>
      <c r="H82" s="5">
        <f>(0.63+0.64+0.66)/3</f>
        <v>0.64333333333333342</v>
      </c>
      <c r="I82" s="5">
        <v>0.05</v>
      </c>
    </row>
    <row r="83" spans="1:9" x14ac:dyDescent="0.25">
      <c r="A83">
        <v>2021</v>
      </c>
      <c r="B83" t="s">
        <v>16</v>
      </c>
      <c r="C83" t="s">
        <v>15</v>
      </c>
      <c r="D83" t="s">
        <v>27</v>
      </c>
      <c r="E83">
        <v>1</v>
      </c>
      <c r="F83" s="8">
        <v>78.33</v>
      </c>
      <c r="G83" s="5">
        <v>0.02</v>
      </c>
      <c r="H83" s="5">
        <f>(0.68+0.68+0.7)/3</f>
        <v>0.68666666666666665</v>
      </c>
      <c r="I83" s="5">
        <f>(0.14 + 0.16 + 0.22)/3</f>
        <v>0.17333333333333334</v>
      </c>
    </row>
    <row r="84" spans="1:9" x14ac:dyDescent="0.25">
      <c r="A84">
        <v>2021</v>
      </c>
      <c r="B84" t="s">
        <v>16</v>
      </c>
      <c r="C84" t="s">
        <v>15</v>
      </c>
      <c r="D84" t="s">
        <v>27</v>
      </c>
      <c r="E84">
        <v>2</v>
      </c>
      <c r="F84" s="8">
        <v>90</v>
      </c>
      <c r="G84" s="5">
        <f>(0.03)</f>
        <v>0.03</v>
      </c>
      <c r="H84" s="5">
        <f>(0.9+0.8+0.86)/3</f>
        <v>0.85333333333333339</v>
      </c>
      <c r="I84" s="5">
        <f>(0.14+0.1+0.17)/3</f>
        <v>0.13666666666666669</v>
      </c>
    </row>
    <row r="85" spans="1:9" x14ac:dyDescent="0.25">
      <c r="A85">
        <v>2021</v>
      </c>
      <c r="B85" t="s">
        <v>16</v>
      </c>
      <c r="C85" t="s">
        <v>15</v>
      </c>
      <c r="D85" t="s">
        <v>27</v>
      </c>
      <c r="E85">
        <v>3</v>
      </c>
      <c r="F85" s="8">
        <f>(105+115+110)/3</f>
        <v>110</v>
      </c>
      <c r="G85" s="5">
        <f>(0.02)</f>
        <v>0.02</v>
      </c>
      <c r="H85" s="5">
        <f>(0.76+0.76+0.8)/3</f>
        <v>0.77333333333333343</v>
      </c>
      <c r="I85" s="5">
        <v>0.09</v>
      </c>
    </row>
    <row r="86" spans="1:9" x14ac:dyDescent="0.25">
      <c r="A86">
        <v>2021</v>
      </c>
      <c r="B86" t="s">
        <v>16</v>
      </c>
      <c r="C86" t="s">
        <v>14</v>
      </c>
      <c r="D86" t="s">
        <v>28</v>
      </c>
      <c r="E86">
        <v>1</v>
      </c>
      <c r="F86" s="8">
        <v>95</v>
      </c>
      <c r="G86" s="5">
        <f>(0.13+0.12+0.13)/3</f>
        <v>0.12666666666666668</v>
      </c>
      <c r="H86" s="5">
        <f>(0.61+0.66+0.64)/3</f>
        <v>0.63666666666666671</v>
      </c>
      <c r="I86" s="5">
        <f>(0.21+0.2+0.2)/3</f>
        <v>0.20333333333333337</v>
      </c>
    </row>
    <row r="87" spans="1:9" x14ac:dyDescent="0.25">
      <c r="A87">
        <v>2021</v>
      </c>
      <c r="B87" t="s">
        <v>16</v>
      </c>
      <c r="C87" t="s">
        <v>14</v>
      </c>
      <c r="D87" t="s">
        <v>28</v>
      </c>
      <c r="E87">
        <v>2</v>
      </c>
      <c r="F87" s="8">
        <f>(100+95+100)/3</f>
        <v>98.333333333333329</v>
      </c>
      <c r="G87" s="5">
        <f>(0.04)</f>
        <v>0.04</v>
      </c>
      <c r="H87" s="5">
        <f>(0.36+0.34+0.38)/3</f>
        <v>0.36000000000000004</v>
      </c>
      <c r="I87" s="5">
        <v>0.08</v>
      </c>
    </row>
    <row r="88" spans="1:9" x14ac:dyDescent="0.25">
      <c r="A88">
        <v>2021</v>
      </c>
      <c r="B88" t="s">
        <v>16</v>
      </c>
      <c r="C88" t="s">
        <v>14</v>
      </c>
      <c r="D88" t="s">
        <v>28</v>
      </c>
      <c r="E88">
        <v>3</v>
      </c>
      <c r="F88" s="8">
        <v>110</v>
      </c>
      <c r="G88" s="5">
        <f>(0.02+0.03+0.02)/3</f>
        <v>2.3333333333333334E-2</v>
      </c>
      <c r="H88" s="5">
        <f>(0.6+0.6+0.56)/3</f>
        <v>0.58666666666666667</v>
      </c>
      <c r="I88" s="5">
        <f>(0.13+0.15+0.13)/3</f>
        <v>0.13666666666666669</v>
      </c>
    </row>
    <row r="89" spans="1:9" x14ac:dyDescent="0.25">
      <c r="A89">
        <v>2021</v>
      </c>
      <c r="B89" t="s">
        <v>16</v>
      </c>
      <c r="C89" t="s">
        <v>14</v>
      </c>
      <c r="D89" t="s">
        <v>27</v>
      </c>
      <c r="E89">
        <v>1</v>
      </c>
      <c r="F89" s="8">
        <v>115</v>
      </c>
      <c r="G89" s="5">
        <f>0.11</f>
        <v>0.11</v>
      </c>
      <c r="H89" s="5">
        <f>(0.9+0.84+0.9)/3</f>
        <v>0.88</v>
      </c>
      <c r="I89" s="5">
        <f>(0.32+0.34+0.35)/3</f>
        <v>0.33666666666666667</v>
      </c>
    </row>
    <row r="90" spans="1:9" x14ac:dyDescent="0.25">
      <c r="A90">
        <v>2021</v>
      </c>
      <c r="B90" t="s">
        <v>16</v>
      </c>
      <c r="C90" t="s">
        <v>14</v>
      </c>
      <c r="D90" t="s">
        <v>27</v>
      </c>
      <c r="E90">
        <v>2</v>
      </c>
      <c r="F90" s="8">
        <f>(90+85+90)/3</f>
        <v>88.333333333333329</v>
      </c>
      <c r="G90" s="5">
        <f>(0.09+0.08+0.07)/3</f>
        <v>0.08</v>
      </c>
      <c r="H90" s="5">
        <f>(0.62+0.56+0.62)/3</f>
        <v>0.60000000000000009</v>
      </c>
      <c r="I90" s="5">
        <f>(0.11+0.12+0.12)/3</f>
        <v>0.11666666666666665</v>
      </c>
    </row>
    <row r="91" spans="1:9" x14ac:dyDescent="0.25">
      <c r="A91">
        <v>2021</v>
      </c>
      <c r="B91" t="s">
        <v>16</v>
      </c>
      <c r="C91" t="s">
        <v>14</v>
      </c>
      <c r="D91" t="s">
        <v>27</v>
      </c>
      <c r="E91">
        <v>3</v>
      </c>
      <c r="F91" s="8">
        <v>128.33000000000001</v>
      </c>
      <c r="G91" s="5">
        <f>(0.02+0.01+0.01)/3</f>
        <v>1.3333333333333334E-2</v>
      </c>
      <c r="H91" s="5">
        <f>(0.56+0.68+0.6)/3</f>
        <v>0.6133333333333334</v>
      </c>
      <c r="I91" s="5">
        <f>(0.06+0.06+0.05)/3</f>
        <v>5.6666666666666664E-2</v>
      </c>
    </row>
    <row r="92" spans="1:9" x14ac:dyDescent="0.25">
      <c r="A92">
        <v>2021</v>
      </c>
      <c r="B92" t="s">
        <v>16</v>
      </c>
      <c r="C92" t="s">
        <v>14</v>
      </c>
      <c r="D92" t="s">
        <v>28</v>
      </c>
      <c r="E92">
        <v>1</v>
      </c>
      <c r="F92" s="8">
        <f>(85+90+95)/3</f>
        <v>90</v>
      </c>
      <c r="G92" s="5">
        <f>(0.02+0.02+0.02)/3</f>
        <v>0.02</v>
      </c>
      <c r="H92" s="5">
        <f>(0.56+0.52+0.54)/3</f>
        <v>0.54</v>
      </c>
      <c r="I92" s="5">
        <f>(0.09+0.09+0.08)/3</f>
        <v>8.666666666666667E-2</v>
      </c>
    </row>
    <row r="93" spans="1:9" x14ac:dyDescent="0.25">
      <c r="A93">
        <v>2021</v>
      </c>
      <c r="B93" t="s">
        <v>16</v>
      </c>
      <c r="C93" t="s">
        <v>14</v>
      </c>
      <c r="D93" t="s">
        <v>28</v>
      </c>
      <c r="E93">
        <v>2</v>
      </c>
      <c r="F93" s="8">
        <f>(105+100+105)/3</f>
        <v>103.33333333333333</v>
      </c>
      <c r="G93" s="5">
        <f>(0.04+0.04+0.04)/3</f>
        <v>0.04</v>
      </c>
      <c r="H93" s="5">
        <f>(0.4+0.4+0.4)/3</f>
        <v>0.40000000000000008</v>
      </c>
      <c r="I93" s="5">
        <f>(0.08+0.08+0.09)/3</f>
        <v>8.3333333333333329E-2</v>
      </c>
    </row>
    <row r="94" spans="1:9" x14ac:dyDescent="0.25">
      <c r="A94">
        <v>2021</v>
      </c>
      <c r="B94" t="s">
        <v>16</v>
      </c>
      <c r="C94" t="s">
        <v>14</v>
      </c>
      <c r="D94" t="s">
        <v>28</v>
      </c>
      <c r="E94">
        <v>3</v>
      </c>
      <c r="F94" s="8">
        <f>(90+90+85)/3</f>
        <v>88.333333333333329</v>
      </c>
      <c r="G94" s="5">
        <f>(0.03+0.03+0.04)/3</f>
        <v>3.3333333333333333E-2</v>
      </c>
      <c r="H94" s="5">
        <f>(0.98+0.98+0.96)/3</f>
        <v>0.97333333333333327</v>
      </c>
      <c r="I94" s="5">
        <f>(0.12+0.12+0.11)/3</f>
        <v>0.11666666666666665</v>
      </c>
    </row>
    <row r="95" spans="1:9" x14ac:dyDescent="0.25">
      <c r="A95">
        <v>2021</v>
      </c>
      <c r="B95" t="s">
        <v>16</v>
      </c>
      <c r="C95" t="s">
        <v>14</v>
      </c>
      <c r="D95" t="s">
        <v>27</v>
      </c>
      <c r="E95">
        <v>1</v>
      </c>
      <c r="F95" s="8">
        <f>(80+85+85)/3</f>
        <v>83.333333333333329</v>
      </c>
      <c r="G95" s="5">
        <f>(0.05+0.06+0.06)/3</f>
        <v>5.6666666666666664E-2</v>
      </c>
      <c r="H95" s="5">
        <f>(0.4+0.42+0.4)/3</f>
        <v>0.40666666666666673</v>
      </c>
      <c r="I95" s="5">
        <f>(0.15+0.16+0.15)/3</f>
        <v>0.15333333333333332</v>
      </c>
    </row>
    <row r="96" spans="1:9" x14ac:dyDescent="0.25">
      <c r="A96">
        <v>2021</v>
      </c>
      <c r="B96" t="s">
        <v>16</v>
      </c>
      <c r="C96" t="s">
        <v>14</v>
      </c>
      <c r="D96" t="s">
        <v>27</v>
      </c>
      <c r="E96">
        <v>2</v>
      </c>
      <c r="F96" s="8">
        <f>(85+95+100)/3</f>
        <v>93.333333333333329</v>
      </c>
      <c r="G96" s="5">
        <f>(0.02+0.02+0.02)/3</f>
        <v>0.02</v>
      </c>
      <c r="H96" s="5">
        <f>(0.82+0.82+0.8)/3</f>
        <v>0.81333333333333335</v>
      </c>
      <c r="I96" s="5">
        <f>(0.07+0.07+0.1)/3</f>
        <v>0.08</v>
      </c>
    </row>
    <row r="97" spans="1:9" x14ac:dyDescent="0.25">
      <c r="A97">
        <v>2021</v>
      </c>
      <c r="B97" t="s">
        <v>16</v>
      </c>
      <c r="C97" t="s">
        <v>14</v>
      </c>
      <c r="D97" t="s">
        <v>27</v>
      </c>
      <c r="E97">
        <v>3</v>
      </c>
      <c r="F97" s="8">
        <f>(75+75+80)/3</f>
        <v>76.666666666666671</v>
      </c>
      <c r="G97" s="5">
        <f>(0.07+0.07+0.07)/3</f>
        <v>7.0000000000000007E-2</v>
      </c>
      <c r="H97" s="5">
        <f>(0.6+0.62+0.6)/3</f>
        <v>0.60666666666666658</v>
      </c>
      <c r="I97" s="5">
        <f>(0.07+0.07+0.07)/3</f>
        <v>7.0000000000000007E-2</v>
      </c>
    </row>
    <row r="101" spans="1:9" x14ac:dyDescent="0.25">
      <c r="D101" s="7"/>
    </row>
  </sheetData>
  <autoFilter ref="A1:I97" xr:uid="{15FD879F-5D2E-4C6F-A128-CDC416AE0EBF}">
    <filterColumn colId="0">
      <filters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747-5824-49BF-9E81-07E0D83C2F19}">
  <dimension ref="A1:M52"/>
  <sheetViews>
    <sheetView tabSelected="1" workbookViewId="0">
      <selection activeCell="H45" sqref="H45"/>
    </sheetView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2020</v>
      </c>
      <c r="B2" t="s">
        <v>13</v>
      </c>
      <c r="C2" s="3" t="s">
        <v>14</v>
      </c>
      <c r="D2" s="4">
        <v>1</v>
      </c>
      <c r="E2" s="5">
        <v>1.65</v>
      </c>
      <c r="F2" s="5">
        <v>0.65</v>
      </c>
      <c r="G2" s="5">
        <v>29.395</v>
      </c>
      <c r="H2" s="5">
        <v>7.625</v>
      </c>
      <c r="I2" s="5">
        <v>17.004999999999999</v>
      </c>
      <c r="J2" s="5">
        <v>6.2450000000000001</v>
      </c>
      <c r="K2" s="5">
        <v>90.25</v>
      </c>
      <c r="L2" s="5">
        <v>30.17</v>
      </c>
      <c r="M2" s="5">
        <v>18.085000000000001</v>
      </c>
    </row>
    <row r="3" spans="1:13" x14ac:dyDescent="0.25">
      <c r="A3">
        <v>2020</v>
      </c>
      <c r="B3" t="s">
        <v>13</v>
      </c>
      <c r="C3" s="3" t="s">
        <v>14</v>
      </c>
      <c r="D3" s="4">
        <v>2</v>
      </c>
      <c r="E3" s="5">
        <v>1.9</v>
      </c>
      <c r="F3" s="5">
        <v>0.4</v>
      </c>
      <c r="G3" s="5">
        <v>29.355</v>
      </c>
      <c r="H3" s="5">
        <v>7.62</v>
      </c>
      <c r="I3" s="5">
        <v>16.55</v>
      </c>
      <c r="J3" s="5">
        <v>6.0049999999999999</v>
      </c>
      <c r="K3" s="5">
        <v>86.050000000000011</v>
      </c>
      <c r="L3" s="5">
        <v>29.41</v>
      </c>
      <c r="M3" s="5">
        <v>17.64</v>
      </c>
    </row>
    <row r="4" spans="1:13" x14ac:dyDescent="0.25">
      <c r="A4">
        <v>2020</v>
      </c>
      <c r="B4" t="s">
        <v>13</v>
      </c>
      <c r="C4" s="3" t="s">
        <v>14</v>
      </c>
      <c r="D4" s="4">
        <v>3</v>
      </c>
      <c r="E4" s="5">
        <v>1.5</v>
      </c>
      <c r="F4" s="5">
        <v>0.37</v>
      </c>
      <c r="G4" s="5">
        <v>29.03</v>
      </c>
      <c r="H4" s="5">
        <v>7.625</v>
      </c>
      <c r="I4" s="5">
        <v>16.615000000000002</v>
      </c>
      <c r="J4" s="5">
        <v>6.835</v>
      </c>
      <c r="K4" s="5">
        <v>97.449999999999989</v>
      </c>
      <c r="L4" s="5">
        <v>29.355</v>
      </c>
      <c r="M4" s="5">
        <v>17.72</v>
      </c>
    </row>
    <row r="5" spans="1:13" x14ac:dyDescent="0.25">
      <c r="A5">
        <v>2020</v>
      </c>
      <c r="B5" t="s">
        <v>13</v>
      </c>
      <c r="C5" s="3" t="s">
        <v>14</v>
      </c>
      <c r="D5" s="4">
        <v>1</v>
      </c>
      <c r="E5" s="5">
        <v>2.0750000000000002</v>
      </c>
      <c r="F5" s="5">
        <v>0.60000000000000009</v>
      </c>
      <c r="G5" s="5">
        <v>29.46</v>
      </c>
      <c r="H5" s="5">
        <v>7.3950000000000005</v>
      </c>
      <c r="I5" s="5">
        <v>19.075000000000003</v>
      </c>
      <c r="J5" s="5">
        <v>85.649999999999991</v>
      </c>
      <c r="K5" s="5">
        <v>5.835</v>
      </c>
      <c r="L5" s="5">
        <v>35.422499999999999</v>
      </c>
      <c r="M5" s="5">
        <v>21.202500000000001</v>
      </c>
    </row>
    <row r="6" spans="1:13" x14ac:dyDescent="0.25">
      <c r="A6">
        <v>2020</v>
      </c>
      <c r="B6" t="s">
        <v>13</v>
      </c>
      <c r="C6" s="3" t="s">
        <v>14</v>
      </c>
      <c r="D6" s="4">
        <v>2</v>
      </c>
      <c r="E6" s="5">
        <v>1.75</v>
      </c>
      <c r="F6" s="5">
        <v>0.4</v>
      </c>
      <c r="G6" s="5">
        <v>29.375</v>
      </c>
      <c r="H6" s="5">
        <v>7.55</v>
      </c>
      <c r="I6" s="5">
        <v>19.72</v>
      </c>
      <c r="J6" s="5">
        <v>87.75</v>
      </c>
      <c r="K6" s="5">
        <v>6.0075000000000003</v>
      </c>
      <c r="L6" s="5">
        <v>34.49</v>
      </c>
      <c r="M6" s="5">
        <v>20.684999999999999</v>
      </c>
    </row>
    <row r="7" spans="1:13" x14ac:dyDescent="0.25">
      <c r="A7">
        <v>2020</v>
      </c>
      <c r="B7" t="s">
        <v>13</v>
      </c>
      <c r="C7" s="3" t="s">
        <v>14</v>
      </c>
      <c r="D7" s="4">
        <v>3</v>
      </c>
      <c r="E7" s="5">
        <v>1.9</v>
      </c>
      <c r="F7" s="5">
        <v>0.72500000000000009</v>
      </c>
      <c r="G7" s="5">
        <v>29.302500000000002</v>
      </c>
      <c r="H7" s="5">
        <v>7.5875000000000004</v>
      </c>
      <c r="I7" s="5">
        <v>19.614999999999998</v>
      </c>
      <c r="J7" s="5">
        <v>90.625</v>
      </c>
      <c r="K7" s="5">
        <v>6.1950000000000003</v>
      </c>
      <c r="L7" s="5">
        <v>36.045000000000002</v>
      </c>
      <c r="M7" s="5">
        <v>21.627499999999998</v>
      </c>
    </row>
    <row r="8" spans="1:13" x14ac:dyDescent="0.25">
      <c r="A8">
        <v>2020</v>
      </c>
      <c r="B8" t="s">
        <v>13</v>
      </c>
      <c r="C8" s="3" t="s">
        <v>15</v>
      </c>
      <c r="D8" s="4">
        <v>1</v>
      </c>
      <c r="E8" s="5">
        <v>2.5</v>
      </c>
      <c r="F8" s="5">
        <v>0.55000000000000004</v>
      </c>
      <c r="G8" s="5">
        <v>29.524999999999999</v>
      </c>
      <c r="H8" s="5">
        <v>7.165</v>
      </c>
      <c r="I8" s="5">
        <v>23.625</v>
      </c>
      <c r="J8" s="5">
        <v>81.05</v>
      </c>
      <c r="K8" s="5">
        <v>5.4249999999999998</v>
      </c>
      <c r="L8" s="5">
        <v>40.674999999999997</v>
      </c>
      <c r="M8" s="5">
        <v>24.32</v>
      </c>
    </row>
    <row r="9" spans="1:13" x14ac:dyDescent="0.25">
      <c r="A9">
        <v>2020</v>
      </c>
      <c r="B9" t="s">
        <v>13</v>
      </c>
      <c r="C9" s="3" t="s">
        <v>15</v>
      </c>
      <c r="D9" s="4">
        <v>2</v>
      </c>
      <c r="E9" s="5">
        <v>1.6</v>
      </c>
      <c r="F9" s="5">
        <v>0.4</v>
      </c>
      <c r="G9" s="5">
        <v>29.395</v>
      </c>
      <c r="H9" s="5">
        <v>7.48</v>
      </c>
      <c r="I9" s="5">
        <v>22.984999999999999</v>
      </c>
      <c r="J9" s="5">
        <v>89.449999999999989</v>
      </c>
      <c r="K9" s="5">
        <v>6.01</v>
      </c>
      <c r="L9" s="5">
        <v>39.57</v>
      </c>
      <c r="M9" s="5">
        <v>23.729999999999997</v>
      </c>
    </row>
    <row r="10" spans="1:13" x14ac:dyDescent="0.25">
      <c r="A10">
        <v>2020</v>
      </c>
      <c r="B10" t="s">
        <v>13</v>
      </c>
      <c r="C10" s="3" t="s">
        <v>15</v>
      </c>
      <c r="D10" s="4">
        <v>3</v>
      </c>
      <c r="E10" s="5">
        <v>2.2999999999999998</v>
      </c>
      <c r="F10" s="5">
        <v>1.08</v>
      </c>
      <c r="G10" s="5">
        <v>29.575000000000003</v>
      </c>
      <c r="H10" s="5">
        <v>7.55</v>
      </c>
      <c r="I10" s="5">
        <v>24.85</v>
      </c>
      <c r="J10" s="5">
        <v>83.8</v>
      </c>
      <c r="K10" s="5">
        <v>5.5549999999999997</v>
      </c>
      <c r="L10" s="5">
        <v>42.734999999999999</v>
      </c>
      <c r="M10" s="5">
        <v>25.535</v>
      </c>
    </row>
    <row r="11" spans="1:13" x14ac:dyDescent="0.25">
      <c r="A11">
        <v>2020</v>
      </c>
      <c r="B11" t="s">
        <v>13</v>
      </c>
      <c r="C11" s="3" t="s">
        <v>15</v>
      </c>
      <c r="D11" s="4">
        <v>1</v>
      </c>
      <c r="E11" s="5">
        <v>3.1</v>
      </c>
      <c r="F11" s="5">
        <v>1.25</v>
      </c>
      <c r="G11" s="5">
        <v>29.164999999999999</v>
      </c>
      <c r="H11" s="5">
        <v>8.18</v>
      </c>
      <c r="I11" s="5">
        <v>28.810000000000002</v>
      </c>
      <c r="J11" s="5">
        <v>93</v>
      </c>
      <c r="K11" s="5">
        <v>6.08</v>
      </c>
      <c r="L11" s="5">
        <v>48.274999999999999</v>
      </c>
      <c r="M11" s="5">
        <v>29.065000000000001</v>
      </c>
    </row>
    <row r="12" spans="1:13" x14ac:dyDescent="0.25">
      <c r="A12">
        <v>2020</v>
      </c>
      <c r="B12" t="s">
        <v>13</v>
      </c>
      <c r="C12" s="3" t="s">
        <v>15</v>
      </c>
      <c r="D12" s="4">
        <v>2</v>
      </c>
      <c r="E12" s="5">
        <v>3</v>
      </c>
      <c r="F12" s="5">
        <v>1.17</v>
      </c>
      <c r="G12" s="5">
        <v>29.43</v>
      </c>
      <c r="H12" s="5">
        <v>8.17</v>
      </c>
      <c r="I12" s="5">
        <v>28.395000000000003</v>
      </c>
      <c r="J12" s="5">
        <v>102.77000000000001</v>
      </c>
      <c r="K12" s="5">
        <v>6.71</v>
      </c>
      <c r="L12" s="5">
        <v>47.914999999999999</v>
      </c>
      <c r="M12" s="5">
        <v>28.704999999999998</v>
      </c>
    </row>
    <row r="13" spans="1:13" x14ac:dyDescent="0.25">
      <c r="A13">
        <v>2020</v>
      </c>
      <c r="B13" t="s">
        <v>13</v>
      </c>
      <c r="C13" s="3" t="s">
        <v>15</v>
      </c>
      <c r="D13" s="4">
        <v>3</v>
      </c>
      <c r="E13" s="5">
        <v>2.7</v>
      </c>
      <c r="F13" s="5">
        <v>1.1200000000000001</v>
      </c>
      <c r="G13" s="5">
        <v>29.545000000000002</v>
      </c>
      <c r="H13" s="5">
        <v>8.09</v>
      </c>
      <c r="I13" s="5">
        <v>28.405000000000001</v>
      </c>
      <c r="J13" s="5">
        <v>97.8</v>
      </c>
      <c r="K13" s="5">
        <v>6.3650000000000002</v>
      </c>
      <c r="L13" s="5">
        <v>48.01</v>
      </c>
      <c r="M13" s="5">
        <v>28.725000000000001</v>
      </c>
    </row>
    <row r="14" spans="1:13" x14ac:dyDescent="0.25">
      <c r="A14">
        <v>2020</v>
      </c>
      <c r="B14" t="s">
        <v>16</v>
      </c>
      <c r="C14" s="3" t="s">
        <v>14</v>
      </c>
      <c r="D14" s="4">
        <v>1</v>
      </c>
      <c r="E14" s="5">
        <v>1.9</v>
      </c>
      <c r="F14" s="5">
        <v>20</v>
      </c>
      <c r="G14" s="5">
        <v>27.95</v>
      </c>
      <c r="H14" s="5">
        <v>6.55</v>
      </c>
      <c r="I14" s="5">
        <v>23.64</v>
      </c>
      <c r="J14" s="5">
        <v>1.8399999999999999</v>
      </c>
      <c r="K14" s="5">
        <v>26.75</v>
      </c>
      <c r="L14" s="5">
        <v>39.555</v>
      </c>
      <c r="M14" s="5">
        <v>24.335000000000001</v>
      </c>
    </row>
    <row r="15" spans="1:13" x14ac:dyDescent="0.25">
      <c r="A15">
        <v>2020</v>
      </c>
      <c r="B15" t="s">
        <v>16</v>
      </c>
      <c r="C15" s="3" t="s">
        <v>14</v>
      </c>
      <c r="D15" s="4">
        <v>2</v>
      </c>
      <c r="E15" s="5">
        <v>1</v>
      </c>
      <c r="F15" s="5">
        <v>22</v>
      </c>
      <c r="G15" s="5">
        <v>28.009999999999998</v>
      </c>
      <c r="H15" s="5">
        <v>6.6549999999999994</v>
      </c>
      <c r="I15" s="5">
        <v>23.615000000000002</v>
      </c>
      <c r="J15" s="5">
        <v>2.0549999999999997</v>
      </c>
      <c r="K15" s="5">
        <v>29.95</v>
      </c>
      <c r="L15" s="5">
        <v>39.594999999999999</v>
      </c>
      <c r="M15" s="5">
        <v>24.354999999999997</v>
      </c>
    </row>
    <row r="16" spans="1:13" x14ac:dyDescent="0.25">
      <c r="A16">
        <v>2020</v>
      </c>
      <c r="B16" t="s">
        <v>16</v>
      </c>
      <c r="C16" s="3" t="s">
        <v>14</v>
      </c>
      <c r="D16" s="4">
        <v>3</v>
      </c>
      <c r="E16" s="5">
        <v>3.3</v>
      </c>
      <c r="F16" s="5">
        <v>23</v>
      </c>
      <c r="G16" s="5">
        <v>27.895</v>
      </c>
      <c r="H16" s="5">
        <v>6.5500000000000007</v>
      </c>
      <c r="I16" s="5">
        <v>23.254999999999999</v>
      </c>
      <c r="J16" s="5">
        <v>1.6</v>
      </c>
      <c r="K16" s="5">
        <v>23.2</v>
      </c>
      <c r="L16" s="5">
        <v>38.905000000000001</v>
      </c>
      <c r="M16" s="5">
        <v>23.965</v>
      </c>
    </row>
    <row r="17" spans="1:13" x14ac:dyDescent="0.25">
      <c r="A17">
        <v>2020</v>
      </c>
      <c r="B17" t="s">
        <v>16</v>
      </c>
      <c r="C17" s="3" t="s">
        <v>14</v>
      </c>
      <c r="D17" s="4">
        <v>1</v>
      </c>
      <c r="E17" s="5">
        <v>2</v>
      </c>
      <c r="F17" s="5">
        <v>45</v>
      </c>
      <c r="G17" s="5">
        <v>28.045000000000002</v>
      </c>
      <c r="H17" s="5">
        <v>6.8100000000000005</v>
      </c>
      <c r="I17" s="5">
        <v>26.659999999999997</v>
      </c>
      <c r="J17" s="5">
        <v>5.0549999999999997</v>
      </c>
      <c r="K17" s="5">
        <v>74.949999999999989</v>
      </c>
      <c r="L17" s="5">
        <v>44.104999999999997</v>
      </c>
      <c r="M17" s="5">
        <v>27.090000000000003</v>
      </c>
    </row>
    <row r="18" spans="1:13" x14ac:dyDescent="0.25">
      <c r="A18">
        <v>2020</v>
      </c>
      <c r="B18" t="s">
        <v>16</v>
      </c>
      <c r="C18" s="3" t="s">
        <v>14</v>
      </c>
      <c r="D18" s="4">
        <v>2</v>
      </c>
      <c r="E18" s="5">
        <v>1.6</v>
      </c>
      <c r="F18" s="5">
        <v>30</v>
      </c>
      <c r="G18" s="5">
        <v>27.965</v>
      </c>
      <c r="H18" s="5">
        <v>7.1050000000000004</v>
      </c>
      <c r="I18" s="5">
        <v>25.990000000000002</v>
      </c>
      <c r="J18" s="5">
        <v>5.375</v>
      </c>
      <c r="K18" s="5">
        <v>79.349999999999994</v>
      </c>
      <c r="L18" s="5">
        <v>43.055</v>
      </c>
      <c r="M18" s="5">
        <v>26.465000000000003</v>
      </c>
    </row>
    <row r="19" spans="1:13" x14ac:dyDescent="0.25">
      <c r="A19">
        <v>2020</v>
      </c>
      <c r="B19" t="s">
        <v>16</v>
      </c>
      <c r="C19" s="3" t="s">
        <v>14</v>
      </c>
      <c r="D19" s="4">
        <v>3</v>
      </c>
      <c r="E19" s="5">
        <v>2</v>
      </c>
      <c r="F19" s="5">
        <v>45</v>
      </c>
      <c r="G19" s="5">
        <v>27.954999999999998</v>
      </c>
      <c r="H19" s="5">
        <v>7.625</v>
      </c>
      <c r="I19" s="5">
        <v>26.61</v>
      </c>
      <c r="J19" s="5">
        <v>5.66</v>
      </c>
      <c r="K19" s="5">
        <v>83.85</v>
      </c>
      <c r="L19" s="5">
        <v>43.984999999999999</v>
      </c>
      <c r="M19" s="5">
        <v>27.064999999999998</v>
      </c>
    </row>
    <row r="20" spans="1:13" x14ac:dyDescent="0.25">
      <c r="A20">
        <v>2020</v>
      </c>
      <c r="B20" t="s">
        <v>16</v>
      </c>
      <c r="C20" s="3" t="s">
        <v>15</v>
      </c>
      <c r="D20" s="4">
        <v>1</v>
      </c>
      <c r="E20" s="5">
        <v>4.5</v>
      </c>
      <c r="F20" s="5">
        <v>45</v>
      </c>
      <c r="G20" s="5">
        <v>28.38</v>
      </c>
      <c r="H20" s="5">
        <v>8.0319840000000013</v>
      </c>
      <c r="I20" s="5">
        <v>26.740000000000002</v>
      </c>
      <c r="J20" s="5">
        <v>7.65</v>
      </c>
      <c r="K20" s="5">
        <v>114.1</v>
      </c>
      <c r="L20" s="5">
        <v>44.58</v>
      </c>
      <c r="M20" s="5">
        <v>27.22</v>
      </c>
    </row>
    <row r="21" spans="1:13" x14ac:dyDescent="0.25">
      <c r="A21">
        <v>2020</v>
      </c>
      <c r="B21" t="s">
        <v>16</v>
      </c>
      <c r="C21" s="3" t="s">
        <v>15</v>
      </c>
      <c r="D21" s="4">
        <v>2</v>
      </c>
      <c r="E21" s="5">
        <v>4.5</v>
      </c>
      <c r="F21" s="5">
        <v>45</v>
      </c>
      <c r="G21" s="5">
        <v>28.549999999999997</v>
      </c>
      <c r="H21" s="5">
        <v>8.0892295000000001</v>
      </c>
      <c r="I21" s="5">
        <v>26.545000000000002</v>
      </c>
      <c r="J21" s="5">
        <v>7.8849999999999998</v>
      </c>
      <c r="K21" s="5">
        <v>117.69999999999999</v>
      </c>
      <c r="L21" s="5">
        <v>44.370000000000005</v>
      </c>
      <c r="M21" s="5">
        <v>27</v>
      </c>
    </row>
    <row r="22" spans="1:13" x14ac:dyDescent="0.25">
      <c r="A22">
        <v>2020</v>
      </c>
      <c r="B22" t="s">
        <v>16</v>
      </c>
      <c r="C22" s="3" t="s">
        <v>15</v>
      </c>
      <c r="D22" s="4">
        <v>3</v>
      </c>
      <c r="E22" s="5">
        <v>4.9000000000000004</v>
      </c>
      <c r="F22" s="5">
        <v>43</v>
      </c>
      <c r="G22" s="5">
        <v>28.78</v>
      </c>
      <c r="H22" s="5">
        <v>8.0055630000000004</v>
      </c>
      <c r="I22" s="5">
        <v>26.094999999999999</v>
      </c>
      <c r="J22" s="5">
        <v>7.1899999999999995</v>
      </c>
      <c r="K22" s="5">
        <v>107.2</v>
      </c>
      <c r="L22" s="5">
        <v>43.870000000000005</v>
      </c>
      <c r="M22" s="5">
        <v>26.605</v>
      </c>
    </row>
    <row r="23" spans="1:13" x14ac:dyDescent="0.25">
      <c r="A23">
        <v>2020</v>
      </c>
      <c r="B23" t="s">
        <v>16</v>
      </c>
      <c r="C23" s="3" t="s">
        <v>15</v>
      </c>
      <c r="D23" s="4">
        <v>1</v>
      </c>
      <c r="E23" s="5">
        <v>6.8</v>
      </c>
      <c r="F23" s="5">
        <v>45</v>
      </c>
      <c r="G23" s="5">
        <v>27.785</v>
      </c>
      <c r="H23" s="5">
        <v>7.9879490000000004</v>
      </c>
      <c r="I23" s="5">
        <v>27.684999999999999</v>
      </c>
      <c r="J23" s="5">
        <v>8.66</v>
      </c>
      <c r="K23" s="5">
        <v>128.44999999999999</v>
      </c>
      <c r="L23" s="5">
        <v>45.385000000000005</v>
      </c>
      <c r="M23" s="5">
        <v>28.009999999999998</v>
      </c>
    </row>
    <row r="24" spans="1:13" x14ac:dyDescent="0.25">
      <c r="A24">
        <v>2020</v>
      </c>
      <c r="B24" t="s">
        <v>16</v>
      </c>
      <c r="C24" s="3" t="s">
        <v>15</v>
      </c>
      <c r="D24" s="4">
        <v>2</v>
      </c>
      <c r="E24" s="5">
        <v>6.2</v>
      </c>
      <c r="F24" s="5">
        <v>53</v>
      </c>
      <c r="G24" s="5">
        <v>27.945</v>
      </c>
      <c r="H24" s="5">
        <v>8.0848259999999996</v>
      </c>
      <c r="I24" s="5">
        <v>27.59</v>
      </c>
      <c r="J24" s="5">
        <v>8.9250000000000007</v>
      </c>
      <c r="K24" s="5">
        <v>131.6</v>
      </c>
      <c r="L24" s="5">
        <v>45.41</v>
      </c>
      <c r="M24" s="5">
        <v>27.95</v>
      </c>
    </row>
    <row r="25" spans="1:13" x14ac:dyDescent="0.25">
      <c r="A25">
        <v>2020</v>
      </c>
      <c r="B25" t="s">
        <v>16</v>
      </c>
      <c r="C25" s="3" t="s">
        <v>15</v>
      </c>
      <c r="D25" s="4">
        <v>3</v>
      </c>
      <c r="E25" s="5">
        <v>6.8</v>
      </c>
      <c r="F25" s="5">
        <v>55</v>
      </c>
      <c r="G25" s="5">
        <v>27.99</v>
      </c>
      <c r="H25" s="5">
        <v>8.1640890000000006</v>
      </c>
      <c r="I25" s="5">
        <v>27.625</v>
      </c>
      <c r="J25" s="5">
        <v>8.43</v>
      </c>
      <c r="K25" s="5">
        <v>125.55000000000001</v>
      </c>
      <c r="L25" s="5">
        <v>45.515000000000001</v>
      </c>
      <c r="M25" s="5">
        <v>27.984999999999999</v>
      </c>
    </row>
    <row r="26" spans="1:13" x14ac:dyDescent="0.25">
      <c r="A26">
        <v>2021</v>
      </c>
      <c r="B26" t="s">
        <v>13</v>
      </c>
      <c r="C26" s="3" t="s">
        <v>14</v>
      </c>
      <c r="D26" s="4">
        <v>1</v>
      </c>
      <c r="E26" s="5">
        <v>3.2</v>
      </c>
      <c r="F26" s="5">
        <v>25</v>
      </c>
      <c r="G26" s="5">
        <v>29.074999999999999</v>
      </c>
      <c r="H26" s="5">
        <v>7.085</v>
      </c>
      <c r="I26" s="5">
        <v>15.795</v>
      </c>
      <c r="J26" s="5">
        <v>5.3550000000000004</v>
      </c>
      <c r="K26" s="5">
        <v>76.2</v>
      </c>
      <c r="L26" s="5">
        <v>27.975000000000001</v>
      </c>
      <c r="M26" s="5">
        <v>16.880000000000003</v>
      </c>
    </row>
    <row r="27" spans="1:13" x14ac:dyDescent="0.25">
      <c r="A27">
        <v>2021</v>
      </c>
      <c r="B27" t="s">
        <v>13</v>
      </c>
      <c r="C27" s="3" t="s">
        <v>14</v>
      </c>
      <c r="D27" s="4">
        <v>2</v>
      </c>
      <c r="E27" s="5">
        <v>3.1</v>
      </c>
      <c r="F27" s="5">
        <v>50</v>
      </c>
      <c r="G27" s="5">
        <v>29.84</v>
      </c>
      <c r="H27" s="5">
        <v>6.1050000000000004</v>
      </c>
      <c r="I27" s="5">
        <v>6.73</v>
      </c>
      <c r="J27" s="5">
        <v>4.38</v>
      </c>
      <c r="K27" s="5">
        <v>59.9</v>
      </c>
      <c r="L27" s="5">
        <v>12.574999999999999</v>
      </c>
      <c r="M27" s="5">
        <v>7.52</v>
      </c>
    </row>
    <row r="28" spans="1:13" x14ac:dyDescent="0.25">
      <c r="A28">
        <v>2021</v>
      </c>
      <c r="B28" t="s">
        <v>13</v>
      </c>
      <c r="C28" s="3" t="s">
        <v>14</v>
      </c>
      <c r="D28" s="4">
        <v>3</v>
      </c>
      <c r="E28" s="5">
        <v>2.1</v>
      </c>
      <c r="F28" s="5">
        <v>50</v>
      </c>
      <c r="G28" s="5">
        <v>29.995000000000001</v>
      </c>
      <c r="H28" s="5">
        <v>6.7174999999999994</v>
      </c>
      <c r="I28" s="5">
        <v>7.9700000000000006</v>
      </c>
      <c r="J28" s="5">
        <v>4.9550000000000001</v>
      </c>
      <c r="K28" s="5">
        <v>68.900000000000006</v>
      </c>
      <c r="L28" s="5">
        <v>14.835000000000001</v>
      </c>
      <c r="M28" s="5">
        <v>8.8149999999999995</v>
      </c>
    </row>
    <row r="29" spans="1:13" x14ac:dyDescent="0.25">
      <c r="A29">
        <v>2021</v>
      </c>
      <c r="B29" t="s">
        <v>13</v>
      </c>
      <c r="C29" s="3" t="s">
        <v>14</v>
      </c>
      <c r="D29" s="4">
        <v>1</v>
      </c>
      <c r="E29" s="5">
        <v>7</v>
      </c>
      <c r="F29" s="5">
        <v>55</v>
      </c>
      <c r="G29" s="5">
        <v>26.950000000000003</v>
      </c>
      <c r="H29" s="5">
        <v>6.8</v>
      </c>
      <c r="I29" s="5">
        <v>23.84</v>
      </c>
      <c r="J29" s="5">
        <v>6.2650000000000006</v>
      </c>
      <c r="K29" s="5">
        <v>89.65</v>
      </c>
      <c r="L29" s="5">
        <v>38.894999999999996</v>
      </c>
      <c r="M29" s="5">
        <v>24.36</v>
      </c>
    </row>
    <row r="30" spans="1:13" x14ac:dyDescent="0.25">
      <c r="A30">
        <v>2021</v>
      </c>
      <c r="B30" t="s">
        <v>13</v>
      </c>
      <c r="C30" s="3" t="s">
        <v>14</v>
      </c>
      <c r="D30" s="4">
        <v>2</v>
      </c>
      <c r="E30" s="5">
        <v>4.5999999999999996</v>
      </c>
      <c r="F30" s="5">
        <v>70</v>
      </c>
      <c r="G30" s="5">
        <v>26.87</v>
      </c>
      <c r="H30" s="5">
        <v>7.0549999999999997</v>
      </c>
      <c r="I30" s="5">
        <v>24.085000000000001</v>
      </c>
      <c r="J30" s="5">
        <v>6.5</v>
      </c>
      <c r="K30" s="5">
        <v>93.4</v>
      </c>
      <c r="L30" s="5">
        <v>39.594999999999999</v>
      </c>
      <c r="M30" s="5">
        <v>24.9</v>
      </c>
    </row>
    <row r="31" spans="1:13" x14ac:dyDescent="0.25">
      <c r="A31">
        <v>2021</v>
      </c>
      <c r="B31" t="s">
        <v>13</v>
      </c>
      <c r="C31" s="3" t="s">
        <v>14</v>
      </c>
      <c r="D31" s="4">
        <v>3</v>
      </c>
      <c r="E31" s="5">
        <v>5.8</v>
      </c>
      <c r="F31" s="5">
        <v>45</v>
      </c>
      <c r="G31" s="5">
        <v>27.615000000000002</v>
      </c>
      <c r="H31" s="5">
        <v>6.9487500000000004</v>
      </c>
      <c r="I31" s="5">
        <v>22.56</v>
      </c>
      <c r="J31" s="5">
        <v>5.8550000000000004</v>
      </c>
      <c r="K31" s="5">
        <v>84.35</v>
      </c>
      <c r="L31" s="5">
        <v>37.64</v>
      </c>
      <c r="M31" s="5">
        <v>23.305</v>
      </c>
    </row>
    <row r="32" spans="1:13" x14ac:dyDescent="0.25">
      <c r="A32">
        <v>2021</v>
      </c>
      <c r="B32" t="s">
        <v>13</v>
      </c>
      <c r="C32" s="3" t="s">
        <v>15</v>
      </c>
      <c r="D32" s="4">
        <v>1</v>
      </c>
      <c r="E32" s="5">
        <v>4.3</v>
      </c>
      <c r="F32" s="5">
        <v>70</v>
      </c>
      <c r="G32" s="5">
        <v>27.195</v>
      </c>
      <c r="H32" s="5">
        <v>7.4474999999999998</v>
      </c>
      <c r="I32" s="5">
        <v>24.155000000000001</v>
      </c>
      <c r="J32" s="5">
        <v>8.52</v>
      </c>
      <c r="K32" s="5">
        <v>128</v>
      </c>
      <c r="L32" s="5">
        <v>39.730000000000004</v>
      </c>
      <c r="M32" s="5">
        <v>24.785</v>
      </c>
    </row>
    <row r="33" spans="1:13" x14ac:dyDescent="0.25">
      <c r="A33">
        <v>2021</v>
      </c>
      <c r="B33" t="s">
        <v>13</v>
      </c>
      <c r="C33" s="3" t="s">
        <v>15</v>
      </c>
      <c r="D33" s="4">
        <v>2</v>
      </c>
      <c r="E33" s="5">
        <v>4.7</v>
      </c>
      <c r="F33" s="5">
        <v>100</v>
      </c>
      <c r="G33" s="5">
        <v>27.22</v>
      </c>
      <c r="H33" s="5">
        <v>7.53</v>
      </c>
      <c r="I33" s="5">
        <v>24.53</v>
      </c>
      <c r="J33" s="5">
        <v>9.4250000000000007</v>
      </c>
      <c r="K33" s="5">
        <v>136.1</v>
      </c>
      <c r="L33" s="5">
        <v>40.274999999999999</v>
      </c>
      <c r="M33" s="5">
        <v>25.115000000000002</v>
      </c>
    </row>
    <row r="34" spans="1:13" x14ac:dyDescent="0.25">
      <c r="A34">
        <v>2021</v>
      </c>
      <c r="B34" t="s">
        <v>13</v>
      </c>
      <c r="C34" s="3" t="s">
        <v>15</v>
      </c>
      <c r="D34" s="4">
        <v>3</v>
      </c>
      <c r="E34" s="5">
        <v>5</v>
      </c>
      <c r="F34" s="5">
        <v>60</v>
      </c>
      <c r="G34" s="5">
        <v>27.335000000000001</v>
      </c>
      <c r="H34" s="5">
        <v>7.5049999999999999</v>
      </c>
      <c r="I34" s="5">
        <v>24.200000000000003</v>
      </c>
      <c r="J34" s="5">
        <v>8.7349999999999994</v>
      </c>
      <c r="K34" s="5">
        <v>126.3</v>
      </c>
      <c r="L34" s="5">
        <v>39.894999999999996</v>
      </c>
      <c r="M34" s="5">
        <v>24.82</v>
      </c>
    </row>
    <row r="35" spans="1:13" x14ac:dyDescent="0.25">
      <c r="A35">
        <v>2021</v>
      </c>
      <c r="B35" t="s">
        <v>13</v>
      </c>
      <c r="C35" s="3" t="s">
        <v>15</v>
      </c>
      <c r="D35" s="4">
        <v>1</v>
      </c>
      <c r="E35" s="5">
        <v>5.5</v>
      </c>
      <c r="F35" s="5">
        <v>125</v>
      </c>
      <c r="G35" s="5">
        <v>25.84</v>
      </c>
      <c r="H35" s="5">
        <v>7.9474999999999998</v>
      </c>
      <c r="I35" s="5">
        <v>26.57</v>
      </c>
      <c r="J35" s="5">
        <v>7.4050000000000002</v>
      </c>
      <c r="K35" s="5">
        <v>105.75</v>
      </c>
      <c r="L35" s="5">
        <v>42.134999999999998</v>
      </c>
      <c r="M35" s="5">
        <v>26.96</v>
      </c>
    </row>
    <row r="36" spans="1:13" x14ac:dyDescent="0.25">
      <c r="A36">
        <v>2021</v>
      </c>
      <c r="B36" t="s">
        <v>13</v>
      </c>
      <c r="C36" s="3" t="s">
        <v>15</v>
      </c>
      <c r="D36" s="4">
        <v>2</v>
      </c>
      <c r="E36" s="5">
        <v>3.7</v>
      </c>
      <c r="F36" s="5">
        <v>85</v>
      </c>
      <c r="G36" s="5">
        <v>25.65</v>
      </c>
      <c r="H36" s="5">
        <v>7.9450000000000003</v>
      </c>
      <c r="I36" s="5">
        <v>26.155000000000001</v>
      </c>
      <c r="J36" s="5">
        <v>8.0549999999999997</v>
      </c>
      <c r="K36" s="5">
        <v>114.4</v>
      </c>
      <c r="L36" s="5">
        <v>41.384999999999998</v>
      </c>
      <c r="M36" s="5">
        <v>26.58</v>
      </c>
    </row>
    <row r="37" spans="1:13" x14ac:dyDescent="0.25">
      <c r="A37">
        <v>2021</v>
      </c>
      <c r="B37" t="s">
        <v>13</v>
      </c>
      <c r="C37" s="3" t="s">
        <v>15</v>
      </c>
      <c r="D37" s="4">
        <v>3</v>
      </c>
      <c r="E37" s="5">
        <v>4.3</v>
      </c>
      <c r="F37" s="5">
        <v>95</v>
      </c>
      <c r="G37" s="5">
        <v>25.465</v>
      </c>
      <c r="H37" s="5">
        <v>7.6974999999999998</v>
      </c>
      <c r="I37" s="5">
        <v>26.42</v>
      </c>
      <c r="J37" s="5">
        <v>8.4749999999999996</v>
      </c>
      <c r="K37" s="5">
        <v>120.15</v>
      </c>
      <c r="L37" s="5">
        <v>41.635000000000005</v>
      </c>
      <c r="M37" s="5">
        <v>26.82</v>
      </c>
    </row>
    <row r="38" spans="1:13" x14ac:dyDescent="0.25">
      <c r="A38">
        <v>2021</v>
      </c>
      <c r="B38" t="s">
        <v>16</v>
      </c>
      <c r="C38" s="3" t="s">
        <v>14</v>
      </c>
      <c r="D38" s="4">
        <v>1</v>
      </c>
      <c r="E38" s="5">
        <v>4</v>
      </c>
      <c r="F38" s="5">
        <v>60</v>
      </c>
      <c r="G38" s="5">
        <v>27.274999999999999</v>
      </c>
      <c r="H38" s="5">
        <v>7.0875000000000004</v>
      </c>
      <c r="I38" s="5">
        <v>18.774999999999999</v>
      </c>
      <c r="J38" s="5">
        <v>5.29</v>
      </c>
      <c r="K38" s="5">
        <v>74.349999999999994</v>
      </c>
      <c r="L38" s="5">
        <v>31.67</v>
      </c>
      <c r="M38" s="5">
        <v>19.48</v>
      </c>
    </row>
    <row r="39" spans="1:13" x14ac:dyDescent="0.25">
      <c r="A39">
        <v>2021</v>
      </c>
      <c r="B39" t="s">
        <v>16</v>
      </c>
      <c r="C39" s="3" t="s">
        <v>14</v>
      </c>
      <c r="D39" s="4">
        <v>2</v>
      </c>
      <c r="E39" s="5">
        <v>3.3</v>
      </c>
      <c r="F39" s="5">
        <v>35</v>
      </c>
      <c r="G39" s="5">
        <v>27.14</v>
      </c>
      <c r="H39" s="5">
        <v>7.1374999999999993</v>
      </c>
      <c r="I39" s="5">
        <v>20.465</v>
      </c>
      <c r="J39" s="5">
        <v>6.84</v>
      </c>
      <c r="K39" s="5">
        <v>106.35</v>
      </c>
      <c r="L39" s="5">
        <v>34.164999999999999</v>
      </c>
      <c r="M39" s="5">
        <v>21.33</v>
      </c>
    </row>
    <row r="40" spans="1:13" x14ac:dyDescent="0.25">
      <c r="A40">
        <v>2021</v>
      </c>
      <c r="B40" t="s">
        <v>16</v>
      </c>
      <c r="C40" s="3" t="s">
        <v>14</v>
      </c>
      <c r="D40" s="4">
        <v>3</v>
      </c>
      <c r="E40" s="5">
        <v>1.7</v>
      </c>
      <c r="F40" s="5">
        <v>40</v>
      </c>
      <c r="G40" s="5">
        <v>27.32</v>
      </c>
      <c r="H40" s="5">
        <v>7.0875000000000004</v>
      </c>
      <c r="I40" s="5">
        <v>20.085000000000001</v>
      </c>
      <c r="J40" s="5">
        <v>5.2649999999999997</v>
      </c>
      <c r="K40" s="5">
        <v>74.650000000000006</v>
      </c>
      <c r="L40" s="5">
        <v>33.68</v>
      </c>
      <c r="M40" s="5">
        <v>20.97</v>
      </c>
    </row>
    <row r="41" spans="1:13" x14ac:dyDescent="0.25">
      <c r="A41">
        <v>2021</v>
      </c>
      <c r="B41" t="s">
        <v>16</v>
      </c>
      <c r="C41" s="3" t="s">
        <v>14</v>
      </c>
      <c r="D41" s="4">
        <v>1</v>
      </c>
      <c r="E41" s="5">
        <v>2.85</v>
      </c>
      <c r="F41" s="5">
        <v>31</v>
      </c>
      <c r="G41" s="5">
        <v>27.04</v>
      </c>
      <c r="H41" s="5">
        <v>7.1025000000000009</v>
      </c>
      <c r="I41" s="5">
        <v>19.119999999999997</v>
      </c>
      <c r="J41" s="5">
        <v>5.6899999999999995</v>
      </c>
      <c r="K41" s="5">
        <v>79.349999999999994</v>
      </c>
      <c r="L41" s="5">
        <v>32.04</v>
      </c>
      <c r="M41" s="5">
        <v>20.045000000000002</v>
      </c>
    </row>
    <row r="42" spans="1:13" x14ac:dyDescent="0.25">
      <c r="A42">
        <v>2021</v>
      </c>
      <c r="B42" t="s">
        <v>16</v>
      </c>
      <c r="C42" s="3" t="s">
        <v>14</v>
      </c>
      <c r="D42" s="4">
        <v>2</v>
      </c>
      <c r="E42" s="5">
        <v>3.5</v>
      </c>
      <c r="F42" s="5">
        <v>57</v>
      </c>
      <c r="G42" s="5">
        <v>26.979999999999997</v>
      </c>
      <c r="H42" s="5">
        <v>7.3275000000000006</v>
      </c>
      <c r="I42" s="5">
        <v>20.884999999999998</v>
      </c>
      <c r="J42" s="5">
        <v>6.1850000000000005</v>
      </c>
      <c r="K42" s="5">
        <v>87.35</v>
      </c>
      <c r="L42" s="5">
        <v>34.6</v>
      </c>
      <c r="M42" s="5">
        <v>21.68</v>
      </c>
    </row>
    <row r="43" spans="1:13" x14ac:dyDescent="0.25">
      <c r="A43">
        <v>2021</v>
      </c>
      <c r="B43" t="s">
        <v>16</v>
      </c>
      <c r="C43" s="3" t="s">
        <v>14</v>
      </c>
      <c r="D43" s="4">
        <v>3</v>
      </c>
      <c r="E43" s="5">
        <v>3.5</v>
      </c>
      <c r="F43" s="5">
        <v>70</v>
      </c>
      <c r="G43" s="5">
        <v>27.215</v>
      </c>
      <c r="H43" s="5">
        <v>7.6062500000000002</v>
      </c>
      <c r="I43" s="5">
        <v>19.95</v>
      </c>
      <c r="J43" s="5">
        <v>6.4749999999999996</v>
      </c>
      <c r="K43" s="5">
        <v>91.9</v>
      </c>
      <c r="L43" s="5">
        <v>33.355000000000004</v>
      </c>
      <c r="M43" s="5">
        <v>20.785</v>
      </c>
    </row>
    <row r="44" spans="1:13" x14ac:dyDescent="0.25">
      <c r="A44">
        <v>2021</v>
      </c>
      <c r="B44" t="s">
        <v>16</v>
      </c>
      <c r="C44" s="3" t="s">
        <v>15</v>
      </c>
      <c r="D44" s="4">
        <v>1</v>
      </c>
      <c r="E44" s="5">
        <v>3</v>
      </c>
      <c r="F44" s="5">
        <v>50</v>
      </c>
      <c r="G44" s="5">
        <v>27.15</v>
      </c>
      <c r="H44" s="5">
        <v>7.5984920000000002</v>
      </c>
      <c r="I44" s="5">
        <v>21.37</v>
      </c>
      <c r="J44" s="5">
        <v>5.8049999999999997</v>
      </c>
      <c r="K44" s="5">
        <v>81.599999999999994</v>
      </c>
      <c r="L44" s="5">
        <v>35.54</v>
      </c>
      <c r="M44" s="5">
        <v>22.19</v>
      </c>
    </row>
    <row r="45" spans="1:13" x14ac:dyDescent="0.25">
      <c r="A45">
        <v>2021</v>
      </c>
      <c r="B45" t="s">
        <v>16</v>
      </c>
      <c r="C45" s="3" t="s">
        <v>15</v>
      </c>
      <c r="D45" s="4">
        <v>2</v>
      </c>
      <c r="E45" s="5">
        <v>3</v>
      </c>
      <c r="F45" s="5">
        <v>50</v>
      </c>
      <c r="G45" s="5">
        <v>27.27</v>
      </c>
      <c r="H45" s="5">
        <v>7.7846147500000002</v>
      </c>
      <c r="I45" s="5">
        <v>21.335000000000001</v>
      </c>
      <c r="J45" s="5">
        <v>6.1400000000000006</v>
      </c>
      <c r="K45" s="5">
        <v>84.85</v>
      </c>
      <c r="L45" s="5">
        <v>35.46</v>
      </c>
      <c r="M45" s="5">
        <v>22.155000000000001</v>
      </c>
    </row>
    <row r="46" spans="1:13" x14ac:dyDescent="0.25">
      <c r="A46">
        <v>2021</v>
      </c>
      <c r="B46" t="s">
        <v>16</v>
      </c>
      <c r="C46" s="3" t="s">
        <v>15</v>
      </c>
      <c r="D46" s="4">
        <v>3</v>
      </c>
      <c r="E46" s="5">
        <v>3</v>
      </c>
      <c r="F46" s="5">
        <v>50</v>
      </c>
      <c r="G46" s="5">
        <v>27.34</v>
      </c>
      <c r="H46" s="5">
        <v>7.7777814999999997</v>
      </c>
      <c r="I46" s="5">
        <v>21.305</v>
      </c>
      <c r="J46" s="5">
        <v>5.6050000000000004</v>
      </c>
      <c r="K46" s="5">
        <v>79.800000000000011</v>
      </c>
      <c r="L46" s="5">
        <v>35.590000000000003</v>
      </c>
      <c r="M46" s="5">
        <v>22.134999999999998</v>
      </c>
    </row>
    <row r="47" spans="1:13" x14ac:dyDescent="0.25">
      <c r="A47">
        <v>2021</v>
      </c>
      <c r="B47" t="s">
        <v>16</v>
      </c>
      <c r="C47" s="3" t="s">
        <v>15</v>
      </c>
      <c r="D47" s="4">
        <v>1</v>
      </c>
      <c r="E47" s="5">
        <v>7.6</v>
      </c>
      <c r="F47" s="5">
        <v>105</v>
      </c>
      <c r="G47" s="5">
        <v>26.62</v>
      </c>
      <c r="H47" s="5">
        <v>8.0839745000000001</v>
      </c>
      <c r="I47" s="5">
        <v>23.145</v>
      </c>
      <c r="J47" s="5">
        <v>6.22</v>
      </c>
      <c r="K47" s="5">
        <v>87.8</v>
      </c>
      <c r="L47" s="5">
        <v>36.67</v>
      </c>
      <c r="M47" s="5">
        <v>23.835000000000001</v>
      </c>
    </row>
    <row r="48" spans="1:13" x14ac:dyDescent="0.25">
      <c r="A48">
        <v>2021</v>
      </c>
      <c r="B48" t="s">
        <v>16</v>
      </c>
      <c r="C48" s="3" t="s">
        <v>15</v>
      </c>
      <c r="D48" s="4">
        <v>2</v>
      </c>
      <c r="E48" s="5">
        <v>7.1</v>
      </c>
      <c r="F48" s="5">
        <v>95</v>
      </c>
      <c r="G48" s="5">
        <v>26.625</v>
      </c>
      <c r="H48" s="5">
        <v>8.1274130000000007</v>
      </c>
      <c r="I48" s="5">
        <v>23.09</v>
      </c>
      <c r="J48" s="5">
        <v>6.4450000000000003</v>
      </c>
      <c r="K48" s="5">
        <v>92.3</v>
      </c>
      <c r="L48" s="5">
        <v>37.754999999999995</v>
      </c>
      <c r="M48" s="5">
        <v>23.799999999999997</v>
      </c>
    </row>
    <row r="49" spans="1:13" x14ac:dyDescent="0.25">
      <c r="A49">
        <v>2021</v>
      </c>
      <c r="B49" t="s">
        <v>16</v>
      </c>
      <c r="C49" s="3" t="s">
        <v>15</v>
      </c>
      <c r="D49" s="4">
        <v>3</v>
      </c>
      <c r="E49" s="5">
        <v>7.1</v>
      </c>
      <c r="F49" s="5">
        <v>105</v>
      </c>
      <c r="G49" s="5">
        <v>26.625</v>
      </c>
      <c r="H49" s="5">
        <v>8.1270445000000002</v>
      </c>
      <c r="I49" s="5">
        <v>24.055</v>
      </c>
      <c r="J49" s="5">
        <v>7.8000000000000007</v>
      </c>
      <c r="K49" s="5">
        <v>110</v>
      </c>
      <c r="L49" s="5">
        <v>37.68</v>
      </c>
      <c r="M49" s="5">
        <v>23.75</v>
      </c>
    </row>
    <row r="52" spans="1:13" x14ac:dyDescent="0.25">
      <c r="C52" s="6"/>
      <c r="D52" s="6"/>
      <c r="E52" s="6"/>
      <c r="F52" s="6"/>
      <c r="G52" s="6"/>
      <c r="H52" s="6"/>
      <c r="I52" s="6"/>
      <c r="J52" s="6"/>
      <c r="K52" s="6"/>
    </row>
  </sheetData>
  <autoFilter ref="A1:M49" xr:uid="{126C3747-5824-49BF-9E81-07E0D83C2F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94A66-CA56-42CF-B959-35C5736FCCB7}">
  <dimension ref="A1:A9"/>
  <sheetViews>
    <sheetView workbookViewId="0">
      <selection activeCell="C8" sqref="C8"/>
    </sheetView>
  </sheetViews>
  <sheetFormatPr baseColWidth="10" defaultRowHeight="15" x14ac:dyDescent="0.25"/>
  <cols>
    <col min="1" max="1" width="34.42578125" bestFit="1" customWidth="1"/>
  </cols>
  <sheetData>
    <row r="1" spans="1:1" x14ac:dyDescent="0.25">
      <c r="A1" t="s">
        <v>29</v>
      </c>
    </row>
    <row r="2" spans="1:1" x14ac:dyDescent="0.25">
      <c r="A2" t="s">
        <v>30</v>
      </c>
    </row>
    <row r="3" spans="1:1" ht="23.25" x14ac:dyDescent="0.25">
      <c r="A3" s="9" t="s">
        <v>31</v>
      </c>
    </row>
    <row r="4" spans="1:1" ht="23.25" x14ac:dyDescent="0.25">
      <c r="A4" s="9" t="s">
        <v>32</v>
      </c>
    </row>
    <row r="5" spans="1:1" ht="23.25" x14ac:dyDescent="0.25">
      <c r="A5" s="9" t="s">
        <v>33</v>
      </c>
    </row>
    <row r="6" spans="1:1" ht="23.25" x14ac:dyDescent="0.25">
      <c r="A6" s="9" t="s">
        <v>34</v>
      </c>
    </row>
    <row r="7" spans="1:1" ht="23.25" x14ac:dyDescent="0.25">
      <c r="A7" s="9" t="s">
        <v>35</v>
      </c>
    </row>
    <row r="8" spans="1:1" ht="23.25" x14ac:dyDescent="0.25">
      <c r="A8" s="9" t="s">
        <v>36</v>
      </c>
    </row>
    <row r="9" spans="1:1" ht="23.25" x14ac:dyDescent="0.25">
      <c r="A9" s="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Nutrientes</vt:lpstr>
      <vt:lpstr>FQ</vt:lpstr>
      <vt:lpstr>Librerias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Andrés Molina</cp:lastModifiedBy>
  <dcterms:created xsi:type="dcterms:W3CDTF">2022-04-20T00:20:52Z</dcterms:created>
  <dcterms:modified xsi:type="dcterms:W3CDTF">2022-06-15T02:05:52Z</dcterms:modified>
</cp:coreProperties>
</file>