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arrettandJordan-gamma\king-stomps-phy451\gamma\"/>
    </mc:Choice>
  </mc:AlternateContent>
  <bookViews>
    <workbookView minimized="1" xWindow="0" yWindow="0" windowWidth="28800" windowHeight="12330" firstSheet="4" activeTab="4"/>
  </bookViews>
  <sheets>
    <sheet name="Pb" sheetId="1" r:id="rId1"/>
    <sheet name="Al" sheetId="6" r:id="rId2"/>
    <sheet name="energy-v-murho" sheetId="5" r:id="rId3"/>
    <sheet name="Error analysis" sheetId="4" r:id="rId4"/>
    <sheet name="Sheet1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7" i="5"/>
  <c r="C6" i="5"/>
  <c r="C4" i="5"/>
  <c r="C3" i="5"/>
  <c r="C15" i="5"/>
  <c r="C16" i="5"/>
  <c r="C14" i="5"/>
  <c r="C13" i="5"/>
  <c r="C12" i="5"/>
  <c r="C49" i="6" l="1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5" l="1"/>
  <c r="C18" i="5"/>
  <c r="C17" i="5"/>
  <c r="C5" i="5"/>
  <c r="C2" i="5"/>
  <c r="B3" i="4" l="1"/>
</calcChain>
</file>

<file path=xl/sharedStrings.xml><?xml version="1.0" encoding="utf-8"?>
<sst xmlns="http://schemas.openxmlformats.org/spreadsheetml/2006/main" count="17" uniqueCount="13">
  <si>
    <t>Thickness (mm)</t>
  </si>
  <si>
    <t>Net Counts</t>
  </si>
  <si>
    <t>Energy (keV)</t>
  </si>
  <si>
    <t>Plate thicknesses</t>
  </si>
  <si>
    <t>Average error thickness</t>
  </si>
  <si>
    <t>E (keV)</t>
  </si>
  <si>
    <t>mu/rho (cm^2/g)</t>
  </si>
  <si>
    <t>error (cm^2/g)</t>
  </si>
  <si>
    <t>Pb Data</t>
  </si>
  <si>
    <t>Al Data</t>
  </si>
  <si>
    <t>Istope: Pb, Z: 82</t>
  </si>
  <si>
    <t>g/mol</t>
  </si>
  <si>
    <t>Istope: Al, Z: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</si>
</sst>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5" workbookViewId="0">
      <selection activeCell="A79" sqref="A79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663.12599999999998</v>
      </c>
      <c r="B2" s="1">
        <v>0</v>
      </c>
      <c r="C2">
        <v>16659</v>
      </c>
    </row>
    <row r="3" spans="1:3" x14ac:dyDescent="0.25">
      <c r="A3">
        <v>663.12599999999998</v>
      </c>
      <c r="B3">
        <v>1.98</v>
      </c>
      <c r="C3">
        <v>13134</v>
      </c>
    </row>
    <row r="4" spans="1:3" x14ac:dyDescent="0.25">
      <c r="A4">
        <v>663.12599999999998</v>
      </c>
      <c r="B4">
        <v>3.88</v>
      </c>
      <c r="C4">
        <v>10578</v>
      </c>
    </row>
    <row r="5" spans="1:3" x14ac:dyDescent="0.25">
      <c r="A5">
        <v>663.12599999999998</v>
      </c>
      <c r="B5">
        <v>5.81</v>
      </c>
      <c r="C5">
        <v>8536</v>
      </c>
    </row>
    <row r="6" spans="1:3" x14ac:dyDescent="0.25">
      <c r="A6">
        <v>663.12599999999998</v>
      </c>
      <c r="B6">
        <v>7.73</v>
      </c>
      <c r="C6">
        <v>6919</v>
      </c>
    </row>
    <row r="7" spans="1:3" x14ac:dyDescent="0.25">
      <c r="A7">
        <v>663.12599999999998</v>
      </c>
      <c r="B7">
        <v>9.68</v>
      </c>
      <c r="C7">
        <v>5527</v>
      </c>
    </row>
    <row r="8" spans="1:3" x14ac:dyDescent="0.25">
      <c r="A8">
        <v>663.12599999999998</v>
      </c>
      <c r="B8">
        <v>15.9</v>
      </c>
      <c r="C8">
        <v>2778</v>
      </c>
    </row>
    <row r="9" spans="1:3" x14ac:dyDescent="0.25">
      <c r="A9">
        <v>663.12599999999998</v>
      </c>
      <c r="B9">
        <v>22.09</v>
      </c>
      <c r="C9">
        <v>1501</v>
      </c>
    </row>
    <row r="10" spans="1:3" x14ac:dyDescent="0.25">
      <c r="A10">
        <v>663.12599999999998</v>
      </c>
      <c r="B10">
        <v>28.22</v>
      </c>
      <c r="C10">
        <v>704</v>
      </c>
    </row>
    <row r="11" spans="1:3" x14ac:dyDescent="0.25">
      <c r="A11">
        <v>663.12599999999998</v>
      </c>
      <c r="B11">
        <v>34.369999999999997</v>
      </c>
      <c r="C11">
        <v>355</v>
      </c>
    </row>
    <row r="12" spans="1:3" x14ac:dyDescent="0.25">
      <c r="A12">
        <v>663.12599999999998</v>
      </c>
      <c r="B12" s="1">
        <v>40.6</v>
      </c>
      <c r="C12">
        <v>169</v>
      </c>
    </row>
    <row r="13" spans="1:3" x14ac:dyDescent="0.25">
      <c r="A13">
        <v>1173.2</v>
      </c>
      <c r="B13" s="1">
        <v>0</v>
      </c>
      <c r="C13">
        <v>2918</v>
      </c>
    </row>
    <row r="14" spans="1:3" x14ac:dyDescent="0.25">
      <c r="A14">
        <v>1173.2</v>
      </c>
      <c r="B14">
        <v>1.98</v>
      </c>
      <c r="C14">
        <v>2456</v>
      </c>
    </row>
    <row r="15" spans="1:3" x14ac:dyDescent="0.25">
      <c r="A15">
        <v>1173.2</v>
      </c>
      <c r="B15">
        <v>3.88</v>
      </c>
      <c r="C15">
        <v>2126</v>
      </c>
    </row>
    <row r="16" spans="1:3" x14ac:dyDescent="0.25">
      <c r="A16">
        <v>1173.2</v>
      </c>
      <c r="B16">
        <v>5.81</v>
      </c>
      <c r="C16">
        <v>1817</v>
      </c>
    </row>
    <row r="17" spans="1:3" x14ac:dyDescent="0.25">
      <c r="A17">
        <v>1173.2</v>
      </c>
      <c r="B17">
        <v>7.73</v>
      </c>
      <c r="C17">
        <v>1596</v>
      </c>
    </row>
    <row r="18" spans="1:3" x14ac:dyDescent="0.25">
      <c r="A18">
        <v>1173.2</v>
      </c>
      <c r="B18">
        <v>9.68</v>
      </c>
      <c r="C18">
        <v>1382</v>
      </c>
    </row>
    <row r="19" spans="1:3" x14ac:dyDescent="0.25">
      <c r="A19">
        <v>1173.2</v>
      </c>
      <c r="B19">
        <v>15.9</v>
      </c>
      <c r="C19">
        <v>892</v>
      </c>
    </row>
    <row r="20" spans="1:3" x14ac:dyDescent="0.25">
      <c r="A20">
        <v>1173.2</v>
      </c>
      <c r="B20">
        <v>22.09</v>
      </c>
      <c r="C20">
        <v>572</v>
      </c>
    </row>
    <row r="21" spans="1:3" x14ac:dyDescent="0.25">
      <c r="A21">
        <v>1173.2</v>
      </c>
      <c r="B21">
        <v>28.22</v>
      </c>
      <c r="C21">
        <v>378</v>
      </c>
    </row>
    <row r="22" spans="1:3" x14ac:dyDescent="0.25">
      <c r="A22">
        <v>1173.2</v>
      </c>
      <c r="B22">
        <v>34.369999999999997</v>
      </c>
      <c r="C22">
        <v>357</v>
      </c>
    </row>
    <row r="23" spans="1:3" x14ac:dyDescent="0.25">
      <c r="A23">
        <v>1173.2</v>
      </c>
      <c r="B23" s="1">
        <v>40.6</v>
      </c>
      <c r="C23">
        <v>186</v>
      </c>
    </row>
    <row r="24" spans="1:3" x14ac:dyDescent="0.25">
      <c r="A24">
        <v>1332.5</v>
      </c>
      <c r="B24" s="1">
        <v>0</v>
      </c>
      <c r="C24">
        <v>2293</v>
      </c>
    </row>
    <row r="25" spans="1:3" x14ac:dyDescent="0.25">
      <c r="A25">
        <v>1332.5</v>
      </c>
      <c r="B25">
        <v>1.98</v>
      </c>
      <c r="C25">
        <v>2131</v>
      </c>
    </row>
    <row r="26" spans="1:3" x14ac:dyDescent="0.25">
      <c r="A26">
        <v>1332.5</v>
      </c>
      <c r="B26">
        <v>3.88</v>
      </c>
      <c r="C26">
        <v>1950</v>
      </c>
    </row>
    <row r="27" spans="1:3" x14ac:dyDescent="0.25">
      <c r="A27">
        <v>1332.5</v>
      </c>
      <c r="B27">
        <v>5.81</v>
      </c>
      <c r="C27">
        <v>1671</v>
      </c>
    </row>
    <row r="28" spans="1:3" x14ac:dyDescent="0.25">
      <c r="A28">
        <v>1332.5</v>
      </c>
      <c r="B28">
        <v>7.73</v>
      </c>
      <c r="C28">
        <v>1462</v>
      </c>
    </row>
    <row r="29" spans="1:3" x14ac:dyDescent="0.25">
      <c r="A29">
        <v>1332.5</v>
      </c>
      <c r="B29">
        <v>9.68</v>
      </c>
      <c r="C29">
        <v>1332</v>
      </c>
    </row>
    <row r="30" spans="1:3" x14ac:dyDescent="0.25">
      <c r="A30">
        <v>1332.5</v>
      </c>
      <c r="B30">
        <v>15.9</v>
      </c>
      <c r="C30">
        <v>945</v>
      </c>
    </row>
    <row r="31" spans="1:3" x14ac:dyDescent="0.25">
      <c r="A31">
        <v>1332.5</v>
      </c>
      <c r="B31">
        <v>22.09</v>
      </c>
      <c r="C31">
        <v>632</v>
      </c>
    </row>
    <row r="32" spans="1:3" x14ac:dyDescent="0.25">
      <c r="A32">
        <v>1332.5</v>
      </c>
      <c r="B32">
        <v>28.22</v>
      </c>
      <c r="C32">
        <v>443</v>
      </c>
    </row>
    <row r="33" spans="1:3" x14ac:dyDescent="0.25">
      <c r="A33">
        <v>1332.5</v>
      </c>
      <c r="B33">
        <v>34.369999999999997</v>
      </c>
      <c r="C33">
        <v>292</v>
      </c>
    </row>
    <row r="34" spans="1:3" x14ac:dyDescent="0.25">
      <c r="A34">
        <v>1332.5</v>
      </c>
      <c r="B34" s="1">
        <v>40.6</v>
      </c>
      <c r="C34">
        <v>210</v>
      </c>
    </row>
    <row r="35" spans="1:3" x14ac:dyDescent="0.25">
      <c r="A35">
        <v>80.998000000000005</v>
      </c>
      <c r="B35" s="1">
        <v>0</v>
      </c>
      <c r="C35">
        <v>4480</v>
      </c>
    </row>
    <row r="36" spans="1:3" x14ac:dyDescent="0.25">
      <c r="A36">
        <v>80.998000000000005</v>
      </c>
      <c r="B36">
        <v>1.98</v>
      </c>
      <c r="C36">
        <v>0</v>
      </c>
    </row>
    <row r="37" spans="1:3" x14ac:dyDescent="0.25">
      <c r="A37">
        <v>80.998000000000005</v>
      </c>
      <c r="B37">
        <v>3.88</v>
      </c>
    </row>
    <row r="38" spans="1:3" x14ac:dyDescent="0.25">
      <c r="A38">
        <v>80.998000000000005</v>
      </c>
      <c r="B38">
        <v>5.81</v>
      </c>
    </row>
    <row r="39" spans="1:3" x14ac:dyDescent="0.25">
      <c r="A39">
        <v>80.998000000000005</v>
      </c>
      <c r="B39">
        <v>7.73</v>
      </c>
    </row>
    <row r="40" spans="1:3" x14ac:dyDescent="0.25">
      <c r="A40">
        <v>80.998000000000005</v>
      </c>
      <c r="B40">
        <v>9.68</v>
      </c>
    </row>
    <row r="41" spans="1:3" x14ac:dyDescent="0.25">
      <c r="A41">
        <v>80.998000000000005</v>
      </c>
      <c r="B41">
        <v>15.9</v>
      </c>
    </row>
    <row r="42" spans="1:3" x14ac:dyDescent="0.25">
      <c r="A42">
        <v>80.998000000000005</v>
      </c>
      <c r="B42">
        <v>22.09</v>
      </c>
    </row>
    <row r="43" spans="1:3" x14ac:dyDescent="0.25">
      <c r="A43">
        <v>80.998000000000005</v>
      </c>
      <c r="B43">
        <v>28.22</v>
      </c>
    </row>
    <row r="44" spans="1:3" x14ac:dyDescent="0.25">
      <c r="A44">
        <v>80.998000000000005</v>
      </c>
      <c r="B44">
        <v>34.369999999999997</v>
      </c>
    </row>
    <row r="45" spans="1:3" x14ac:dyDescent="0.25">
      <c r="A45">
        <v>80.998000000000005</v>
      </c>
      <c r="B45" s="1">
        <v>40.6</v>
      </c>
    </row>
    <row r="46" spans="1:3" x14ac:dyDescent="0.25">
      <c r="A46">
        <v>276.39699999999999</v>
      </c>
      <c r="B46" s="1">
        <v>0</v>
      </c>
      <c r="C46">
        <v>888</v>
      </c>
    </row>
    <row r="47" spans="1:3" x14ac:dyDescent="0.25">
      <c r="A47">
        <v>276.39699999999999</v>
      </c>
      <c r="B47">
        <v>1.98</v>
      </c>
      <c r="C47">
        <v>395</v>
      </c>
    </row>
    <row r="48" spans="1:3" x14ac:dyDescent="0.25">
      <c r="A48">
        <v>276.39699999999999</v>
      </c>
      <c r="B48">
        <v>3.88</v>
      </c>
      <c r="C48">
        <v>154</v>
      </c>
    </row>
    <row r="49" spans="1:3" x14ac:dyDescent="0.25">
      <c r="A49">
        <v>276.39699999999999</v>
      </c>
      <c r="B49">
        <v>5.81</v>
      </c>
      <c r="C49">
        <v>74</v>
      </c>
    </row>
    <row r="50" spans="1:3" x14ac:dyDescent="0.25">
      <c r="A50">
        <v>276.39699999999999</v>
      </c>
      <c r="B50">
        <v>7.73</v>
      </c>
      <c r="C50">
        <v>43</v>
      </c>
    </row>
    <row r="51" spans="1:3" x14ac:dyDescent="0.25">
      <c r="A51">
        <v>276.39699999999999</v>
      </c>
      <c r="B51">
        <v>9.68</v>
      </c>
    </row>
    <row r="52" spans="1:3" x14ac:dyDescent="0.25">
      <c r="A52">
        <v>276.39699999999999</v>
      </c>
      <c r="B52">
        <v>15.9</v>
      </c>
    </row>
    <row r="53" spans="1:3" x14ac:dyDescent="0.25">
      <c r="A53">
        <v>276.39699999999999</v>
      </c>
      <c r="B53">
        <v>22.09</v>
      </c>
    </row>
    <row r="54" spans="1:3" x14ac:dyDescent="0.25">
      <c r="A54">
        <v>276.39699999999999</v>
      </c>
      <c r="B54">
        <v>28.22</v>
      </c>
    </row>
    <row r="55" spans="1:3" x14ac:dyDescent="0.25">
      <c r="A55">
        <v>276.39699999999999</v>
      </c>
      <c r="B55">
        <v>34.369999999999997</v>
      </c>
    </row>
    <row r="56" spans="1:3" x14ac:dyDescent="0.25">
      <c r="A56">
        <v>276.39699999999999</v>
      </c>
      <c r="B56" s="1">
        <v>40.6</v>
      </c>
    </row>
    <row r="57" spans="1:3" x14ac:dyDescent="0.25">
      <c r="A57">
        <v>302.851</v>
      </c>
      <c r="B57" s="1">
        <v>0</v>
      </c>
      <c r="C57">
        <v>2166</v>
      </c>
    </row>
    <row r="58" spans="1:3" x14ac:dyDescent="0.25">
      <c r="A58">
        <v>302.851</v>
      </c>
      <c r="B58">
        <v>1.98</v>
      </c>
      <c r="C58">
        <v>1065</v>
      </c>
    </row>
    <row r="59" spans="1:3" x14ac:dyDescent="0.25">
      <c r="A59">
        <v>302.851</v>
      </c>
      <c r="B59">
        <v>3.88</v>
      </c>
      <c r="C59">
        <v>510</v>
      </c>
    </row>
    <row r="60" spans="1:3" x14ac:dyDescent="0.25">
      <c r="A60">
        <v>302.851</v>
      </c>
      <c r="B60">
        <v>5.81</v>
      </c>
      <c r="C60">
        <v>237</v>
      </c>
    </row>
    <row r="61" spans="1:3" x14ac:dyDescent="0.25">
      <c r="A61">
        <v>302.851</v>
      </c>
      <c r="B61">
        <v>7.73</v>
      </c>
      <c r="C61">
        <v>122</v>
      </c>
    </row>
    <row r="62" spans="1:3" x14ac:dyDescent="0.25">
      <c r="A62">
        <v>302.851</v>
      </c>
      <c r="B62">
        <v>9.68</v>
      </c>
      <c r="C62">
        <v>74</v>
      </c>
    </row>
    <row r="63" spans="1:3" x14ac:dyDescent="0.25">
      <c r="A63">
        <v>302.851</v>
      </c>
      <c r="B63">
        <v>15.9</v>
      </c>
    </row>
    <row r="64" spans="1:3" x14ac:dyDescent="0.25">
      <c r="A64">
        <v>302.851</v>
      </c>
      <c r="B64">
        <v>22.09</v>
      </c>
    </row>
    <row r="65" spans="1:3" x14ac:dyDescent="0.25">
      <c r="A65">
        <v>302.851</v>
      </c>
      <c r="B65">
        <v>28.22</v>
      </c>
    </row>
    <row r="66" spans="1:3" x14ac:dyDescent="0.25">
      <c r="A66">
        <v>302.851</v>
      </c>
      <c r="B66">
        <v>34.369999999999997</v>
      </c>
    </row>
    <row r="67" spans="1:3" x14ac:dyDescent="0.25">
      <c r="A67">
        <v>302.851</v>
      </c>
      <c r="B67" s="1">
        <v>40.6</v>
      </c>
    </row>
    <row r="68" spans="1:3" x14ac:dyDescent="0.25">
      <c r="A68">
        <v>356.005</v>
      </c>
      <c r="B68" s="1">
        <v>0</v>
      </c>
      <c r="C68">
        <v>5499</v>
      </c>
    </row>
    <row r="69" spans="1:3" x14ac:dyDescent="0.25">
      <c r="A69">
        <v>356.005</v>
      </c>
      <c r="B69">
        <v>1.98</v>
      </c>
      <c r="C69">
        <v>3250</v>
      </c>
    </row>
    <row r="70" spans="1:3" x14ac:dyDescent="0.25">
      <c r="A70">
        <v>356.005</v>
      </c>
      <c r="B70">
        <v>3.88</v>
      </c>
      <c r="C70">
        <v>1896</v>
      </c>
    </row>
    <row r="71" spans="1:3" x14ac:dyDescent="0.25">
      <c r="A71">
        <v>356.005</v>
      </c>
      <c r="B71">
        <v>5.81</v>
      </c>
      <c r="C71">
        <v>1029</v>
      </c>
    </row>
    <row r="72" spans="1:3" x14ac:dyDescent="0.25">
      <c r="A72">
        <v>356.005</v>
      </c>
      <c r="B72">
        <v>7.73</v>
      </c>
      <c r="C72">
        <v>627</v>
      </c>
    </row>
    <row r="73" spans="1:3" x14ac:dyDescent="0.25">
      <c r="A73">
        <v>356.005</v>
      </c>
      <c r="B73">
        <v>9.68</v>
      </c>
      <c r="C73">
        <v>350</v>
      </c>
    </row>
    <row r="74" spans="1:3" x14ac:dyDescent="0.25">
      <c r="A74">
        <v>356.005</v>
      </c>
      <c r="B74">
        <v>15.9</v>
      </c>
      <c r="C74">
        <v>62</v>
      </c>
    </row>
    <row r="75" spans="1:3" x14ac:dyDescent="0.25">
      <c r="A75">
        <v>356.005</v>
      </c>
      <c r="B75">
        <v>22.09</v>
      </c>
    </row>
    <row r="76" spans="1:3" x14ac:dyDescent="0.25">
      <c r="A76">
        <v>356.005</v>
      </c>
      <c r="B76">
        <v>28.22</v>
      </c>
    </row>
    <row r="77" spans="1:3" x14ac:dyDescent="0.25">
      <c r="A77">
        <v>356.005</v>
      </c>
      <c r="B77">
        <v>34.369999999999997</v>
      </c>
    </row>
    <row r="78" spans="1:3" x14ac:dyDescent="0.25">
      <c r="A78">
        <v>356.005</v>
      </c>
      <c r="B78" s="1">
        <v>40.6</v>
      </c>
    </row>
    <row r="79" spans="1:3" x14ac:dyDescent="0.25">
      <c r="A79">
        <v>383.851</v>
      </c>
      <c r="B79" s="1">
        <v>0</v>
      </c>
      <c r="C79">
        <v>721</v>
      </c>
    </row>
    <row r="80" spans="1:3" x14ac:dyDescent="0.25">
      <c r="A80">
        <v>383.851</v>
      </c>
      <c r="B80">
        <v>1.98</v>
      </c>
      <c r="C80">
        <v>481</v>
      </c>
    </row>
    <row r="81" spans="1:3" x14ac:dyDescent="0.25">
      <c r="A81">
        <v>383.851</v>
      </c>
      <c r="B81">
        <v>3.88</v>
      </c>
      <c r="C81">
        <v>286</v>
      </c>
    </row>
    <row r="82" spans="1:3" x14ac:dyDescent="0.25">
      <c r="A82">
        <v>383.851</v>
      </c>
      <c r="B82">
        <v>5.81</v>
      </c>
      <c r="C82">
        <v>192</v>
      </c>
    </row>
    <row r="83" spans="1:3" x14ac:dyDescent="0.25">
      <c r="A83">
        <v>383.851</v>
      </c>
      <c r="B83">
        <v>7.73</v>
      </c>
      <c r="C83">
        <v>131</v>
      </c>
    </row>
    <row r="84" spans="1:3" x14ac:dyDescent="0.25">
      <c r="A84">
        <v>383.851</v>
      </c>
      <c r="B84">
        <v>9.68</v>
      </c>
      <c r="C84">
        <v>70</v>
      </c>
    </row>
    <row r="85" spans="1:3" x14ac:dyDescent="0.25">
      <c r="A85">
        <v>383.851</v>
      </c>
      <c r="B85">
        <v>15.9</v>
      </c>
      <c r="C85">
        <v>18</v>
      </c>
    </row>
    <row r="86" spans="1:3" x14ac:dyDescent="0.25">
      <c r="A86">
        <v>383.851</v>
      </c>
      <c r="B86">
        <v>22.09</v>
      </c>
    </row>
    <row r="87" spans="1:3" x14ac:dyDescent="0.25">
      <c r="A87">
        <v>383.851</v>
      </c>
      <c r="B87">
        <v>28.22</v>
      </c>
    </row>
    <row r="88" spans="1:3" x14ac:dyDescent="0.25">
      <c r="A88">
        <v>383.851</v>
      </c>
      <c r="B88">
        <v>34.369999999999997</v>
      </c>
    </row>
    <row r="89" spans="1:3" x14ac:dyDescent="0.25">
      <c r="A89">
        <v>383.851</v>
      </c>
      <c r="B89" s="1">
        <v>40.6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" workbookViewId="0">
      <selection activeCell="C11" sqref="C11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</v>
      </c>
      <c r="B2" s="1">
        <v>0</v>
      </c>
      <c r="C2">
        <v>19083</v>
      </c>
    </row>
    <row r="3" spans="1:3" x14ac:dyDescent="0.25">
      <c r="A3">
        <v>663.1</v>
      </c>
      <c r="B3">
        <v>6.47</v>
      </c>
      <c r="C3">
        <v>16840</v>
      </c>
    </row>
    <row r="4" spans="1:3" x14ac:dyDescent="0.25">
      <c r="A4">
        <v>663.1</v>
      </c>
      <c r="B4">
        <v>12.89</v>
      </c>
      <c r="C4">
        <v>14785</v>
      </c>
    </row>
    <row r="5" spans="1:3" x14ac:dyDescent="0.25">
      <c r="A5">
        <v>663.1</v>
      </c>
      <c r="B5">
        <v>19.64</v>
      </c>
      <c r="C5">
        <v>12729</v>
      </c>
    </row>
    <row r="6" spans="1:3" x14ac:dyDescent="0.25">
      <c r="A6">
        <v>663.1</v>
      </c>
      <c r="B6">
        <v>26.2</v>
      </c>
      <c r="C6">
        <v>11098</v>
      </c>
    </row>
    <row r="7" spans="1:3" x14ac:dyDescent="0.25">
      <c r="A7">
        <v>663.1</v>
      </c>
      <c r="B7">
        <v>38.909999999999997</v>
      </c>
      <c r="C7">
        <v>8591</v>
      </c>
    </row>
    <row r="8" spans="1:3" x14ac:dyDescent="0.25">
      <c r="A8">
        <v>1173.2</v>
      </c>
      <c r="B8" s="1">
        <v>0</v>
      </c>
      <c r="C8">
        <v>2919</v>
      </c>
    </row>
    <row r="9" spans="1:3" x14ac:dyDescent="0.25">
      <c r="A9">
        <v>1173.2</v>
      </c>
      <c r="B9">
        <v>6.47</v>
      </c>
      <c r="C9">
        <v>2635</v>
      </c>
    </row>
    <row r="10" spans="1:3" x14ac:dyDescent="0.25">
      <c r="A10">
        <v>1173.2</v>
      </c>
      <c r="B10">
        <v>12.89</v>
      </c>
      <c r="C10">
        <v>2208</v>
      </c>
    </row>
    <row r="11" spans="1:3" x14ac:dyDescent="0.25">
      <c r="A11">
        <v>1173.2</v>
      </c>
      <c r="B11">
        <v>19.64</v>
      </c>
      <c r="C11">
        <v>2021</v>
      </c>
    </row>
    <row r="12" spans="1:3" x14ac:dyDescent="0.25">
      <c r="A12">
        <v>1173.2</v>
      </c>
      <c r="B12">
        <v>26.2</v>
      </c>
      <c r="C12">
        <v>1818</v>
      </c>
    </row>
    <row r="13" spans="1:3" x14ac:dyDescent="0.25">
      <c r="A13">
        <v>1173.2</v>
      </c>
      <c r="B13">
        <v>38.909999999999997</v>
      </c>
      <c r="C13">
        <v>1483</v>
      </c>
    </row>
    <row r="14" spans="1:3" x14ac:dyDescent="0.25">
      <c r="A14">
        <v>1332.5</v>
      </c>
      <c r="B14" s="1">
        <v>0</v>
      </c>
      <c r="C14">
        <v>2436</v>
      </c>
    </row>
    <row r="15" spans="1:3" x14ac:dyDescent="0.25">
      <c r="A15">
        <v>1332.5</v>
      </c>
      <c r="B15">
        <v>6.47</v>
      </c>
      <c r="C15">
        <v>2194</v>
      </c>
    </row>
    <row r="16" spans="1:3" x14ac:dyDescent="0.25">
      <c r="A16">
        <v>1332.5</v>
      </c>
      <c r="B16">
        <v>12.89</v>
      </c>
      <c r="C16">
        <v>1934</v>
      </c>
    </row>
    <row r="17" spans="1:3" x14ac:dyDescent="0.25">
      <c r="A17">
        <v>1332.5</v>
      </c>
      <c r="B17">
        <v>19.64</v>
      </c>
      <c r="C17">
        <v>1654</v>
      </c>
    </row>
    <row r="18" spans="1:3" x14ac:dyDescent="0.25">
      <c r="A18">
        <v>1332.5</v>
      </c>
      <c r="B18">
        <v>26.2</v>
      </c>
      <c r="C18">
        <v>1517</v>
      </c>
    </row>
    <row r="19" spans="1:3" x14ac:dyDescent="0.25">
      <c r="A19">
        <v>1332.5</v>
      </c>
      <c r="B19">
        <v>38.909999999999997</v>
      </c>
      <c r="C19">
        <v>1277</v>
      </c>
    </row>
    <row r="20" spans="1:3" x14ac:dyDescent="0.25">
      <c r="A20">
        <v>80.998000000000005</v>
      </c>
      <c r="B20" s="1">
        <v>0</v>
      </c>
      <c r="C20">
        <f>3505+7115</f>
        <v>10620</v>
      </c>
    </row>
    <row r="21" spans="1:3" x14ac:dyDescent="0.25">
      <c r="A21">
        <v>80.998000000000005</v>
      </c>
      <c r="B21">
        <v>6.47</v>
      </c>
      <c r="C21">
        <f>4795+2603</f>
        <v>7398</v>
      </c>
    </row>
    <row r="22" spans="1:3" x14ac:dyDescent="0.25">
      <c r="A22">
        <v>80.998000000000005</v>
      </c>
      <c r="B22">
        <v>12.89</v>
      </c>
      <c r="C22">
        <f>3366+1748</f>
        <v>5114</v>
      </c>
    </row>
    <row r="23" spans="1:3" x14ac:dyDescent="0.25">
      <c r="A23">
        <v>80.998000000000005</v>
      </c>
      <c r="B23">
        <v>19.64</v>
      </c>
      <c r="C23">
        <f>2258+1376</f>
        <v>3634</v>
      </c>
    </row>
    <row r="24" spans="1:3" x14ac:dyDescent="0.25">
      <c r="A24">
        <v>80.998000000000005</v>
      </c>
      <c r="B24">
        <v>26.2</v>
      </c>
      <c r="C24">
        <f>1666+999</f>
        <v>2665</v>
      </c>
    </row>
    <row r="25" spans="1:3" x14ac:dyDescent="0.25">
      <c r="A25">
        <v>80.998000000000005</v>
      </c>
      <c r="B25">
        <v>38.909999999999997</v>
      </c>
      <c r="C25">
        <f>910+556</f>
        <v>1466</v>
      </c>
    </row>
    <row r="26" spans="1:3" x14ac:dyDescent="0.25">
      <c r="A26">
        <v>276.39699999999999</v>
      </c>
      <c r="B26" s="1">
        <v>0</v>
      </c>
      <c r="C26">
        <f>1470+705</f>
        <v>2175</v>
      </c>
    </row>
    <row r="27" spans="1:3" x14ac:dyDescent="0.25">
      <c r="A27">
        <v>276.39699999999999</v>
      </c>
      <c r="B27">
        <v>6.47</v>
      </c>
      <c r="C27">
        <f>1155+624</f>
        <v>1779</v>
      </c>
    </row>
    <row r="28" spans="1:3" x14ac:dyDescent="0.25">
      <c r="A28">
        <v>276.39699999999999</v>
      </c>
      <c r="B28">
        <v>12.89</v>
      </c>
      <c r="C28">
        <f>994+480</f>
        <v>1474</v>
      </c>
    </row>
    <row r="29" spans="1:3" x14ac:dyDescent="0.25">
      <c r="A29">
        <v>276.39699999999999</v>
      </c>
      <c r="B29">
        <v>19.64</v>
      </c>
      <c r="C29">
        <f>779+459</f>
        <v>1238</v>
      </c>
    </row>
    <row r="30" spans="1:3" x14ac:dyDescent="0.25">
      <c r="A30">
        <v>276.39699999999999</v>
      </c>
      <c r="B30">
        <v>26.2</v>
      </c>
      <c r="C30">
        <f>627+386</f>
        <v>1013</v>
      </c>
    </row>
    <row r="31" spans="1:3" x14ac:dyDescent="0.25">
      <c r="A31">
        <v>276.39699999999999</v>
      </c>
      <c r="B31">
        <v>38.909999999999997</v>
      </c>
      <c r="C31">
        <f>408+252</f>
        <v>660</v>
      </c>
    </row>
    <row r="32" spans="1:3" x14ac:dyDescent="0.25">
      <c r="A32">
        <v>302.851</v>
      </c>
      <c r="B32" s="1">
        <v>0</v>
      </c>
      <c r="C32">
        <f>3184+1693</f>
        <v>4877</v>
      </c>
    </row>
    <row r="33" spans="1:3" x14ac:dyDescent="0.25">
      <c r="A33">
        <v>302.851</v>
      </c>
      <c r="B33">
        <v>6.47</v>
      </c>
      <c r="C33">
        <f>2365+1384</f>
        <v>3749</v>
      </c>
    </row>
    <row r="34" spans="1:3" x14ac:dyDescent="0.25">
      <c r="A34">
        <v>302.851</v>
      </c>
      <c r="B34">
        <v>12.89</v>
      </c>
      <c r="C34">
        <f>1951+1179</f>
        <v>3130</v>
      </c>
    </row>
    <row r="35" spans="1:3" x14ac:dyDescent="0.25">
      <c r="A35">
        <v>302.851</v>
      </c>
      <c r="B35">
        <v>19.64</v>
      </c>
      <c r="C35">
        <f>1481+1069</f>
        <v>2550</v>
      </c>
    </row>
    <row r="36" spans="1:3" x14ac:dyDescent="0.25">
      <c r="A36">
        <v>302.851</v>
      </c>
      <c r="B36">
        <v>26.2</v>
      </c>
      <c r="C36">
        <f>1369+787</f>
        <v>2156</v>
      </c>
    </row>
    <row r="37" spans="1:3" x14ac:dyDescent="0.25">
      <c r="A37">
        <v>302.851</v>
      </c>
      <c r="B37">
        <v>38.909999999999997</v>
      </c>
      <c r="C37">
        <f>984+538</f>
        <v>1522</v>
      </c>
    </row>
    <row r="38" spans="1:3" x14ac:dyDescent="0.25">
      <c r="A38">
        <v>356.005</v>
      </c>
      <c r="B38" s="1">
        <v>0</v>
      </c>
      <c r="C38">
        <f>7919+4649</f>
        <v>12568</v>
      </c>
    </row>
    <row r="39" spans="1:3" x14ac:dyDescent="0.25">
      <c r="A39">
        <v>356.005</v>
      </c>
      <c r="B39">
        <v>6.47</v>
      </c>
      <c r="C39">
        <f>6273+3813</f>
        <v>10086</v>
      </c>
    </row>
    <row r="40" spans="1:3" x14ac:dyDescent="0.25">
      <c r="A40">
        <v>356.005</v>
      </c>
      <c r="B40">
        <v>12.89</v>
      </c>
      <c r="C40">
        <f>5204+3188</f>
        <v>8392</v>
      </c>
    </row>
    <row r="41" spans="1:3" x14ac:dyDescent="0.25">
      <c r="A41">
        <v>356.005</v>
      </c>
      <c r="B41">
        <v>19.64</v>
      </c>
      <c r="C41">
        <f>4116+2665</f>
        <v>6781</v>
      </c>
    </row>
    <row r="42" spans="1:3" x14ac:dyDescent="0.25">
      <c r="A42">
        <v>356.005</v>
      </c>
      <c r="B42">
        <v>26.2</v>
      </c>
      <c r="C42">
        <f>3800+2185</f>
        <v>5985</v>
      </c>
    </row>
    <row r="43" spans="1:3" x14ac:dyDescent="0.25">
      <c r="A43">
        <v>356.005</v>
      </c>
      <c r="B43">
        <v>38.909999999999997</v>
      </c>
      <c r="C43">
        <f>2653+1600</f>
        <v>4253</v>
      </c>
    </row>
    <row r="44" spans="1:3" x14ac:dyDescent="0.25">
      <c r="A44">
        <v>383.851</v>
      </c>
      <c r="B44" s="1">
        <v>0</v>
      </c>
      <c r="C44">
        <f>1070+552</f>
        <v>1622</v>
      </c>
    </row>
    <row r="45" spans="1:3" x14ac:dyDescent="0.25">
      <c r="A45">
        <v>383.851</v>
      </c>
      <c r="B45">
        <v>6.47</v>
      </c>
      <c r="C45">
        <f>860+542</f>
        <v>1402</v>
      </c>
    </row>
    <row r="46" spans="1:3" x14ac:dyDescent="0.25">
      <c r="A46">
        <v>383.851</v>
      </c>
      <c r="B46">
        <v>12.89</v>
      </c>
      <c r="C46">
        <f>763+420</f>
        <v>1183</v>
      </c>
    </row>
    <row r="47" spans="1:3" x14ac:dyDescent="0.25">
      <c r="A47">
        <v>383.851</v>
      </c>
      <c r="B47">
        <v>19.64</v>
      </c>
      <c r="C47">
        <f>587+364</f>
        <v>951</v>
      </c>
    </row>
    <row r="48" spans="1:3" x14ac:dyDescent="0.25">
      <c r="A48">
        <v>383.851</v>
      </c>
      <c r="B48">
        <v>26.2</v>
      </c>
      <c r="C48">
        <f>497+270</f>
        <v>767</v>
      </c>
    </row>
    <row r="49" spans="1:3" x14ac:dyDescent="0.25">
      <c r="A49">
        <v>383.851</v>
      </c>
      <c r="B49">
        <v>38.909999999999997</v>
      </c>
      <c r="C49">
        <f>336+221</f>
        <v>557</v>
      </c>
    </row>
    <row r="56" spans="1:3" x14ac:dyDescent="0.25">
      <c r="B56" s="1"/>
    </row>
    <row r="57" spans="1:3" x14ac:dyDescent="0.25">
      <c r="B57" s="1"/>
    </row>
    <row r="67" spans="2:2" x14ac:dyDescent="0.25">
      <c r="B67" s="1"/>
    </row>
    <row r="68" spans="2:2" x14ac:dyDescent="0.25">
      <c r="B68" s="1"/>
    </row>
    <row r="78" spans="2:2" x14ac:dyDescent="0.25">
      <c r="B78" s="1"/>
    </row>
    <row r="79" spans="2:2" x14ac:dyDescent="0.25">
      <c r="B79" s="1"/>
    </row>
    <row r="89" spans="2:2" x14ac:dyDescent="0.25">
      <c r="B8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7" sqref="I17"/>
    </sheetView>
  </sheetViews>
  <sheetFormatPr defaultRowHeight="15" x14ac:dyDescent="0.25"/>
  <cols>
    <col min="2" max="2" width="16.140625" bestFit="1" customWidth="1"/>
    <col min="3" max="3" width="13.8554687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>
        <v>276.39699999999999</v>
      </c>
      <c r="B2">
        <v>0.40289999999999998</v>
      </c>
      <c r="C2">
        <f>(0.068)*B2</f>
        <v>2.73972E-2</v>
      </c>
    </row>
    <row r="3" spans="1:5" x14ac:dyDescent="0.25">
      <c r="A3">
        <v>302.851</v>
      </c>
      <c r="B3">
        <v>0.33779999999999999</v>
      </c>
      <c r="C3">
        <f>B3*(0.032)</f>
        <v>1.0809599999999999E-2</v>
      </c>
      <c r="E3" t="s">
        <v>8</v>
      </c>
    </row>
    <row r="4" spans="1:5" x14ac:dyDescent="0.25">
      <c r="A4">
        <v>356.005</v>
      </c>
      <c r="B4">
        <v>0.2492</v>
      </c>
      <c r="C4">
        <f>B4*(0.018)</f>
        <v>4.4856000000000002E-3</v>
      </c>
    </row>
    <row r="5" spans="1:5" x14ac:dyDescent="0.25">
      <c r="A5">
        <v>383.851</v>
      </c>
      <c r="B5">
        <v>0.20319999999999999</v>
      </c>
      <c r="C5">
        <f>B5*(0.043)</f>
        <v>8.7375999999999981E-3</v>
      </c>
    </row>
    <row r="6" spans="1:5" x14ac:dyDescent="0.25">
      <c r="A6">
        <v>661.7</v>
      </c>
      <c r="B6">
        <v>9.8199999999999996E-2</v>
      </c>
      <c r="C6">
        <f>B6*(0.0109)</f>
        <v>1.0703799999999999E-3</v>
      </c>
    </row>
    <row r="7" spans="1:5" x14ac:dyDescent="0.25">
      <c r="A7">
        <v>1173.2</v>
      </c>
      <c r="B7">
        <v>7.0400000000000004E-2</v>
      </c>
      <c r="C7">
        <f>B7*(0.054)</f>
        <v>3.8016E-3</v>
      </c>
    </row>
    <row r="8" spans="1:5" x14ac:dyDescent="0.25">
      <c r="A8">
        <v>1332.5</v>
      </c>
      <c r="B8">
        <v>5.0700000000000002E-2</v>
      </c>
      <c r="C8">
        <f>B8*(0.044)</f>
        <v>2.2307999999999998E-3</v>
      </c>
    </row>
    <row r="12" spans="1:5" x14ac:dyDescent="0.25">
      <c r="A12">
        <v>80.998000000000005</v>
      </c>
      <c r="B12">
        <v>0.22259999999999999</v>
      </c>
      <c r="C12">
        <f>0.252*B12</f>
        <v>5.6095199999999998E-2</v>
      </c>
    </row>
    <row r="13" spans="1:5" x14ac:dyDescent="0.25">
      <c r="A13">
        <v>276.39699999999999</v>
      </c>
      <c r="B13">
        <v>9.5200000000000007E-2</v>
      </c>
      <c r="C13">
        <f>0.1073*B13</f>
        <v>1.0214960000000002E-2</v>
      </c>
      <c r="E13" t="s">
        <v>9</v>
      </c>
    </row>
    <row r="14" spans="1:5" x14ac:dyDescent="0.25">
      <c r="A14">
        <v>302.851</v>
      </c>
      <c r="B14">
        <v>0.1547</v>
      </c>
      <c r="C14">
        <f>0.1115*B14</f>
        <v>1.7249050000000002E-2</v>
      </c>
    </row>
    <row r="15" spans="1:5" x14ac:dyDescent="0.25">
      <c r="A15">
        <v>356.005</v>
      </c>
      <c r="B15">
        <v>0.14349999999999999</v>
      </c>
      <c r="C15">
        <f>0.1091*B15</f>
        <v>1.5655849999999999E-2</v>
      </c>
    </row>
    <row r="16" spans="1:5" x14ac:dyDescent="0.25">
      <c r="A16">
        <v>383.851</v>
      </c>
      <c r="B16">
        <v>9.6299999999999997E-2</v>
      </c>
      <c r="C16">
        <f>0.1091*B16</f>
        <v>1.0506329999999999E-2</v>
      </c>
    </row>
    <row r="17" spans="1:3" x14ac:dyDescent="0.25">
      <c r="A17">
        <v>661.7</v>
      </c>
      <c r="B17">
        <v>7.5700000000000003E-2</v>
      </c>
      <c r="C17">
        <f>B17*0.0844</f>
        <v>6.3890800000000001E-3</v>
      </c>
    </row>
    <row r="18" spans="1:3" x14ac:dyDescent="0.25">
      <c r="A18">
        <v>1173.2</v>
      </c>
      <c r="B18">
        <v>0.106</v>
      </c>
      <c r="C18">
        <f>B18*0.2617</f>
        <v>2.77402E-2</v>
      </c>
    </row>
    <row r="19" spans="1:3" x14ac:dyDescent="0.25">
      <c r="A19">
        <v>1332.5</v>
      </c>
      <c r="B19">
        <v>0.1105</v>
      </c>
      <c r="C19">
        <f>B19*0.2155</f>
        <v>2.3812750000000001E-2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5" sqref="B35"/>
    </sheetView>
  </sheetViews>
  <sheetFormatPr defaultRowHeight="15" x14ac:dyDescent="0.25"/>
  <cols>
    <col min="1" max="1" width="16.42578125" bestFit="1" customWidth="1"/>
    <col min="2" max="2" width="22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1.95</v>
      </c>
    </row>
    <row r="3" spans="1:2" x14ac:dyDescent="0.25">
      <c r="A3">
        <v>1.93</v>
      </c>
      <c r="B3">
        <f>0.05/AVERAGE(A2:A18)*100</f>
        <v>0.9907914675370092</v>
      </c>
    </row>
    <row r="4" spans="1:2" x14ac:dyDescent="0.25">
      <c r="A4">
        <v>1.93</v>
      </c>
    </row>
    <row r="5" spans="1:2" x14ac:dyDescent="0.25">
      <c r="A5">
        <v>1.92</v>
      </c>
    </row>
    <row r="6" spans="1:2" x14ac:dyDescent="0.25">
      <c r="A6">
        <v>1.95</v>
      </c>
    </row>
    <row r="7" spans="1:2" x14ac:dyDescent="0.25">
      <c r="A7">
        <v>6.22</v>
      </c>
    </row>
    <row r="8" spans="1:2" x14ac:dyDescent="0.25">
      <c r="A8">
        <v>6.19</v>
      </c>
    </row>
    <row r="9" spans="1:2" x14ac:dyDescent="0.25">
      <c r="A9">
        <v>6.13</v>
      </c>
    </row>
    <row r="10" spans="1:2" x14ac:dyDescent="0.25">
      <c r="A10">
        <v>6.15</v>
      </c>
    </row>
    <row r="11" spans="1:2" x14ac:dyDescent="0.25">
      <c r="A11">
        <v>6.23</v>
      </c>
    </row>
    <row r="12" spans="1:2" x14ac:dyDescent="0.25">
      <c r="A12">
        <v>0.67</v>
      </c>
    </row>
    <row r="13" spans="1:2" x14ac:dyDescent="0.25">
      <c r="A13">
        <v>5.61</v>
      </c>
    </row>
    <row r="14" spans="1:2" x14ac:dyDescent="0.25">
      <c r="A14">
        <v>6.47</v>
      </c>
    </row>
    <row r="15" spans="1:2" x14ac:dyDescent="0.25">
      <c r="A15">
        <v>6.42</v>
      </c>
    </row>
    <row r="16" spans="1:2" x14ac:dyDescent="0.25">
      <c r="A16">
        <v>6.75</v>
      </c>
    </row>
    <row r="17" spans="1:1" x14ac:dyDescent="0.25">
      <c r="A17">
        <v>6.56</v>
      </c>
    </row>
    <row r="18" spans="1:1" x14ac:dyDescent="0.25">
      <c r="A18">
        <v>12.71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topLeftCell="A7" workbookViewId="0">
      <selection activeCell="B9" sqref="B9"/>
    </sheetView>
  </sheetViews>
  <sheetFormatPr defaultRowHeight="15" x14ac:dyDescent="0.25"/>
  <sheetData>
    <row r="2" spans="1:2" x14ac:dyDescent="0.25">
      <c r="A2" t="s">
        <v>10</v>
      </c>
    </row>
    <row r="3" spans="1:2" x14ac:dyDescent="0.25">
      <c r="B3" t="s">
        <v>11</v>
      </c>
    </row>
    <row r="4" spans="1:2" x14ac:dyDescent="0.25">
      <c r="B4">
        <v>207.2</v>
      </c>
    </row>
    <row r="6" spans="1:2" x14ac:dyDescent="0.25">
      <c r="A6" t="s">
        <v>12</v>
      </c>
    </row>
    <row r="7" spans="1:2" x14ac:dyDescent="0.25">
      <c r="B7" t="s">
        <v>11</v>
      </c>
    </row>
    <row r="8" spans="1:2" x14ac:dyDescent="0.25">
      <c r="B8">
        <v>26.3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</vt:lpstr>
      <vt:lpstr>Al</vt:lpstr>
      <vt:lpstr>energy-v-murho</vt:lpstr>
      <vt:lpstr>Error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1245bps06</dc:creator>
  <cp:lastModifiedBy>1245bps06</cp:lastModifiedBy>
  <dcterms:created xsi:type="dcterms:W3CDTF">2018-10-16T22:05:25Z</dcterms:created>
  <dcterms:modified xsi:type="dcterms:W3CDTF">2018-12-04T16:57:45Z</dcterms:modified>
</cp:coreProperties>
</file>