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E51480C-33AD-47DD-A4B2-5BCA0C273132}" xr6:coauthVersionLast="40" xr6:coauthVersionMax="40" xr10:uidLastSave="{00000000-0000-0000-0000-000000000000}"/>
  <bookViews>
    <workbookView xWindow="0" yWindow="576" windowWidth="22260" windowHeight="12648" xr2:uid="{00000000-000D-0000-FFFF-FFFF00000000}"/>
  </bookViews>
  <sheets>
    <sheet name="humanList" sheetId="1" r:id="rId1"/>
    <sheet name="relationRate" sheetId="2" r:id="rId2"/>
    <sheet name="humanDeathOdds" sheetId="3" r:id="rId3"/>
    <sheet name="Materials" sheetId="4" r:id="rId4"/>
  </sheets>
  <definedNames>
    <definedName name="LifeStatus">humanList!$A:$A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P2" i="1" l="1"/>
  <c r="O2" i="1"/>
  <c r="A2" i="1"/>
  <c r="M6" i="1"/>
  <c r="M7" i="1"/>
  <c r="M8" i="1"/>
  <c r="M9" i="1"/>
  <c r="M11" i="1"/>
  <c r="M12" i="1"/>
  <c r="M13" i="1"/>
  <c r="M14" i="1"/>
  <c r="M15" i="1"/>
  <c r="M16" i="1"/>
  <c r="M18" i="1"/>
  <c r="F2" i="1" l="1"/>
  <c r="G2" i="1" s="1"/>
  <c r="N2" i="1" s="1"/>
  <c r="Q2" i="1"/>
  <c r="P16" i="1"/>
  <c r="A15" i="1"/>
  <c r="F15" i="1" s="1"/>
  <c r="G15" i="1" s="1"/>
  <c r="N15" i="1" s="1"/>
  <c r="A11" i="1"/>
  <c r="F11" i="1" s="1"/>
  <c r="G11" i="1" s="1"/>
  <c r="N11" i="1" s="1"/>
  <c r="A7" i="1"/>
  <c r="F7" i="1" s="1"/>
  <c r="G7" i="1" s="1"/>
  <c r="N7" i="1" s="1"/>
  <c r="A18" i="1"/>
  <c r="A14" i="1"/>
  <c r="A6" i="1"/>
  <c r="F6" i="1" s="1"/>
  <c r="G6" i="1" s="1"/>
  <c r="N6" i="1" s="1"/>
  <c r="O13" i="1"/>
  <c r="O9" i="1"/>
  <c r="O16" i="1"/>
  <c r="O8" i="1"/>
  <c r="A8" i="1"/>
  <c r="P12" i="1"/>
  <c r="A16" i="1"/>
  <c r="F16" i="1" s="1"/>
  <c r="G16" i="1" s="1"/>
  <c r="N16" i="1" s="1"/>
  <c r="P8" i="1"/>
  <c r="A12" i="1"/>
  <c r="F12" i="1" s="1"/>
  <c r="G12" i="1" s="1"/>
  <c r="N12" i="1" s="1"/>
  <c r="O15" i="1"/>
  <c r="O11" i="1"/>
  <c r="O7" i="1"/>
  <c r="O14" i="1"/>
  <c r="O6" i="1"/>
  <c r="P15" i="1"/>
  <c r="P11" i="1"/>
  <c r="P7" i="1"/>
  <c r="O12" i="1"/>
  <c r="P13" i="1"/>
  <c r="P9" i="1"/>
  <c r="A13" i="1"/>
  <c r="F13" i="1" s="1"/>
  <c r="G13" i="1" s="1"/>
  <c r="N13" i="1" s="1"/>
  <c r="A9" i="1"/>
  <c r="F9" i="1" s="1"/>
  <c r="G9" i="1" s="1"/>
  <c r="N9" i="1" s="1"/>
  <c r="O18" i="1"/>
  <c r="P18" i="1"/>
  <c r="P14" i="1"/>
  <c r="P6" i="1"/>
  <c r="E2" i="1"/>
  <c r="F14" i="1" l="1"/>
  <c r="G14" i="1" s="1"/>
  <c r="N14" i="1" s="1"/>
  <c r="F8" i="1"/>
  <c r="G8" i="1" s="1"/>
  <c r="N8" i="1" s="1"/>
  <c r="Q13" i="1"/>
  <c r="E18" i="1"/>
  <c r="F18" i="1"/>
  <c r="G18" i="1" s="1"/>
  <c r="N18" i="1" s="1"/>
  <c r="Q11" i="1"/>
  <c r="Q8" i="1"/>
  <c r="Q15" i="1"/>
  <c r="Q12" i="1"/>
  <c r="Q6" i="1"/>
  <c r="Q18" i="1"/>
  <c r="Q9" i="1"/>
  <c r="Q7" i="1"/>
  <c r="Q16" i="1"/>
  <c r="Q14" i="1"/>
  <c r="E14" i="1"/>
  <c r="E6" i="1"/>
  <c r="E12" i="1"/>
  <c r="E9" i="1"/>
  <c r="E8" i="1"/>
  <c r="E16" i="1"/>
  <c r="E13" i="1"/>
  <c r="E15" i="1"/>
  <c r="E11" i="1"/>
  <c r="E7" i="1"/>
  <c r="M4" i="1" l="1"/>
  <c r="A4" i="1" l="1"/>
  <c r="P4" i="1"/>
  <c r="O4" i="1"/>
  <c r="M3" i="1"/>
  <c r="E4" i="1" l="1"/>
  <c r="F4" i="1"/>
  <c r="G4" i="1" s="1"/>
  <c r="N4" i="1" s="1"/>
  <c r="Q4" i="1"/>
  <c r="O3" i="1"/>
  <c r="P3" i="1"/>
  <c r="A3" i="1"/>
  <c r="E3" i="1" l="1"/>
  <c r="F3" i="1"/>
  <c r="G3" i="1" s="1"/>
  <c r="N3" i="1" s="1"/>
  <c r="Q3" i="1"/>
  <c r="M5" i="1"/>
  <c r="O5" i="1" l="1"/>
  <c r="A5" i="1"/>
  <c r="P5" i="1"/>
  <c r="E5" i="1" l="1"/>
  <c r="F5" i="1"/>
  <c r="G5" i="1" s="1"/>
  <c r="N5" i="1" s="1"/>
  <c r="Q5" i="1"/>
  <c r="M10" i="1"/>
  <c r="O10" i="1" l="1"/>
  <c r="A10" i="1"/>
  <c r="P10" i="1"/>
  <c r="F10" i="1" l="1"/>
  <c r="G10" i="1" s="1"/>
  <c r="N10" i="1" s="1"/>
  <c r="E10" i="1"/>
  <c r="Q10" i="1"/>
  <c r="M17" i="1"/>
  <c r="P17" i="1" l="1"/>
  <c r="A17" i="1"/>
  <c r="O17" i="1"/>
  <c r="F17" i="1" l="1"/>
  <c r="G17" i="1" s="1"/>
  <c r="N17" i="1" s="1"/>
  <c r="E17" i="1"/>
  <c r="Q17" i="1"/>
</calcChain>
</file>

<file path=xl/sharedStrings.xml><?xml version="1.0" encoding="utf-8"?>
<sst xmlns="http://schemas.openxmlformats.org/spreadsheetml/2006/main" count="143" uniqueCount="90">
  <si>
    <t>Александр</t>
  </si>
  <si>
    <t>Семенович</t>
  </si>
  <si>
    <t>Каневский</t>
  </si>
  <si>
    <t xml:space="preserve">Дмитрий </t>
  </si>
  <si>
    <t>Александрович</t>
  </si>
  <si>
    <t>Илья</t>
  </si>
  <si>
    <t>Галина</t>
  </si>
  <si>
    <t>Каневская</t>
  </si>
  <si>
    <t>Ильинична</t>
  </si>
  <si>
    <t>Кира</t>
  </si>
  <si>
    <t>Дмитриевна</t>
  </si>
  <si>
    <t>Age</t>
  </si>
  <si>
    <t>Real birthday</t>
  </si>
  <si>
    <t>Excel birthday</t>
  </si>
  <si>
    <t>Last Name</t>
  </si>
  <si>
    <t>First name</t>
  </si>
  <si>
    <t>Patronymic name</t>
  </si>
  <si>
    <t>Иван</t>
  </si>
  <si>
    <t>Иванович</t>
  </si>
  <si>
    <t>Федор</t>
  </si>
  <si>
    <t>Анатольевич</t>
  </si>
  <si>
    <t>Сягин</t>
  </si>
  <si>
    <t>Эсфирь</t>
  </si>
  <si>
    <t>Панн</t>
  </si>
  <si>
    <t>Дарья</t>
  </si>
  <si>
    <t>Анатольевна</t>
  </si>
  <si>
    <t>Максим</t>
  </si>
  <si>
    <t>Семен</t>
  </si>
  <si>
    <t>Sex</t>
  </si>
  <si>
    <t>Female</t>
  </si>
  <si>
    <t>Male</t>
  </si>
  <si>
    <t>Status</t>
  </si>
  <si>
    <t>Александровна</t>
  </si>
  <si>
    <t>Меньшиков</t>
  </si>
  <si>
    <t>Симона</t>
  </si>
  <si>
    <t>Владимир</t>
  </si>
  <si>
    <t>Аделина</t>
  </si>
  <si>
    <t>Владимировна</t>
  </si>
  <si>
    <t>Rate Level</t>
  </si>
  <si>
    <t>Comment</t>
  </si>
  <si>
    <t>заклятый враг</t>
  </si>
  <si>
    <t>враг</t>
  </si>
  <si>
    <t>недруг</t>
  </si>
  <si>
    <t>хейтер</t>
  </si>
  <si>
    <t>приятель</t>
  </si>
  <si>
    <t>товарищ</t>
  </si>
  <si>
    <t xml:space="preserve">друг </t>
  </si>
  <si>
    <t>родственник</t>
  </si>
  <si>
    <t>специально последовательно разрушает жизнь вплоть до смерти</t>
  </si>
  <si>
    <t>специально делает то, что по итогу рушит жизнь</t>
  </si>
  <si>
    <t>неспециально или непоследовательно делает то, что несильно портит жизнь</t>
  </si>
  <si>
    <t>неспециально или непоследовательно делает то, что несильно улучшает жизнь</t>
  </si>
  <si>
    <t>специально делает то, что по итогу улучшает жизнь</t>
  </si>
  <si>
    <t>специально последовательно улучшает жизнь вплоть до смерти</t>
  </si>
  <si>
    <t>RelationShip</t>
  </si>
  <si>
    <t>только желает зло, не делает его и не способствует этому</t>
  </si>
  <si>
    <t>только желает добро, не делает его и не способствует этому</t>
  </si>
  <si>
    <t>не желает ни добра, ни зла, я там не нужен вообще</t>
  </si>
  <si>
    <t>незнакомец</t>
  </si>
  <si>
    <t>Exact age</t>
  </si>
  <si>
    <t>Death probability</t>
  </si>
  <si>
    <t>Number of lives</t>
  </si>
  <si>
    <t>Life expectancy</t>
  </si>
  <si>
    <t>Death probability2</t>
  </si>
  <si>
    <t>Number of lives2</t>
  </si>
  <si>
    <t>Life expectancy2</t>
  </si>
  <si>
    <t>Years remaining to deathday</t>
  </si>
  <si>
    <t>Real deathday</t>
  </si>
  <si>
    <t>Most possible deathday</t>
  </si>
  <si>
    <t>Исидоровна</t>
  </si>
  <si>
    <t>Шевчук</t>
  </si>
  <si>
    <t>Михайлович</t>
  </si>
  <si>
    <t>Григорий</t>
  </si>
  <si>
    <t>Жигалкина</t>
  </si>
  <si>
    <t>Меньшикова</t>
  </si>
  <si>
    <t>Notes</t>
  </si>
  <si>
    <t>Common genes</t>
  </si>
  <si>
    <t>My relation coefficient</t>
  </si>
  <si>
    <t>Relation Index</t>
  </si>
  <si>
    <t>Goodness index</t>
  </si>
  <si>
    <t>нечисть</t>
  </si>
  <si>
    <t>нежить</t>
  </si>
  <si>
    <t>кошмар</t>
  </si>
  <si>
    <t>настоящий предатель</t>
  </si>
  <si>
    <t>настоящий убийца</t>
  </si>
  <si>
    <t>Worthless of relationship</t>
  </si>
  <si>
    <t>нелюдь</t>
  </si>
  <si>
    <t>злостный эксплуататор невинных людей</t>
  </si>
  <si>
    <t>Days to birthday</t>
  </si>
  <si>
    <t>недруг для меня и других людей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</si>
</sst>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00"/>
    <numFmt numFmtId="166" formatCode="0\ &quot;years&quot;"/>
    <numFmt numFmtId="167" formatCode="0.0\ &quot;years&quot;"/>
  </numFmts>
  <fonts count="17" x14ac:knownFonts="1">
    <font>
      <sz val="12"/>
      <color theme="1"/>
      <name val="Verdana"/>
      <family val="2"/>
      <charset val="204"/>
    </font>
    <font>
      <sz val="11"/>
      <color theme="1"/>
      <name val="Calibri"/>
      <family val="2"/>
      <scheme val="minor"/>
    </font>
    <font>
      <b/>
      <sz val="12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2"/>
      <color theme="3" tint="-0.249977111117893"/>
      <name val="Verdana"/>
      <family val="2"/>
      <charset val="204"/>
    </font>
    <font>
      <b/>
      <sz val="12"/>
      <color theme="3" tint="-0.249977111117893"/>
      <name val="Verdana"/>
      <family val="2"/>
      <charset val="204"/>
    </font>
    <font>
      <sz val="10"/>
      <color theme="3" tint="-0.249977111117893"/>
      <name val="Verdana"/>
      <family val="2"/>
      <charset val="204"/>
    </font>
    <font>
      <b/>
      <sz val="14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b/>
      <sz val="14"/>
      <color theme="0"/>
      <name val="Verdana"/>
      <family val="2"/>
      <charset val="204"/>
    </font>
    <font>
      <b/>
      <sz val="12"/>
      <color theme="0"/>
      <name val="Comfortaa"/>
      <charset val="204"/>
    </font>
    <font>
      <sz val="12"/>
      <color theme="0"/>
      <name val="Comfortaa"/>
      <charset val="204"/>
    </font>
    <font>
      <sz val="10"/>
      <color theme="0"/>
      <name val="Roboto Mono"/>
      <family val="3"/>
      <charset val="204"/>
    </font>
    <font>
      <sz val="10"/>
      <color theme="1"/>
      <name val="Roboto Mono"/>
      <family val="3"/>
      <charset val="204"/>
    </font>
    <font>
      <sz val="12"/>
      <color theme="1"/>
      <name val="Roboto Mono"/>
      <family val="3"/>
      <charset val="204"/>
    </font>
    <font>
      <sz val="10"/>
      <color theme="4" tint="-0.499984740745262"/>
      <name val="Roboto Mono"/>
      <family val="3"/>
      <charset val="204"/>
    </font>
    <font>
      <b/>
      <sz val="10"/>
      <color theme="4" tint="-0.499984740745262"/>
      <name val="Roboto Mono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0"/>
        </stop>
        <stop position="1">
          <color theme="0"/>
        </stop>
      </gradientFill>
    </fill>
    <fill>
      <gradientFill type="path" left="1" right="1">
        <stop position="0">
          <color theme="0"/>
        </stop>
        <stop position="1">
          <color theme="3" tint="-0.25098422193060094"/>
        </stop>
      </gradientFill>
    </fill>
    <fill>
      <gradientFill degree="90">
        <stop position="0">
          <color theme="3" tint="0.40000610370189521"/>
        </stop>
        <stop position="0.5">
          <color theme="3" tint="-0.25098422193060094"/>
        </stop>
        <stop position="1">
          <color theme="3" tint="0.40000610370189521"/>
        </stop>
      </gradientFill>
    </fill>
    <fill>
      <gradientFill degree="90">
        <stop position="0">
          <color theme="0"/>
        </stop>
        <stop position="1">
          <color theme="3" tint="0.59999389629810485"/>
        </stop>
      </gradientFill>
    </fill>
    <fill>
      <patternFill patternType="solid">
        <fgColor theme="0" tint="-0.14999847407452621"/>
        <bgColor auto="1"/>
      </patternFill>
    </fill>
  </fills>
  <borders count="28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2" borderId="0" xfId="0" applyFont="1" applyFill="1"/>
    <xf numFmtId="0" fontId="4" fillId="4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6" fillId="6" borderId="12" xfId="0" applyNumberFormat="1" applyFont="1" applyFill="1" applyBorder="1" applyAlignment="1">
      <alignment horizontal="center" vertical="center"/>
    </xf>
    <xf numFmtId="167" fontId="6" fillId="6" borderId="15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0" fontId="6" fillId="6" borderId="3" xfId="1" applyNumberFormat="1" applyFont="1" applyFill="1" applyBorder="1" applyAlignment="1">
      <alignment horizontal="center" vertical="center"/>
    </xf>
    <xf numFmtId="10" fontId="6" fillId="6" borderId="16" xfId="1" applyNumberFormat="1" applyFont="1" applyFill="1" applyBorder="1" applyAlignment="1">
      <alignment horizontal="center" vertical="center"/>
    </xf>
    <xf numFmtId="166" fontId="6" fillId="6" borderId="11" xfId="0" applyNumberFormat="1" applyFont="1" applyFill="1" applyBorder="1" applyAlignment="1">
      <alignment horizontal="center" vertical="center"/>
    </xf>
    <xf numFmtId="166" fontId="6" fillId="6" borderId="9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0" fontId="6" fillId="6" borderId="10" xfId="1" applyNumberFormat="1" applyFont="1" applyFill="1" applyBorder="1" applyAlignment="1">
      <alignment horizontal="center" vertical="center"/>
    </xf>
    <xf numFmtId="10" fontId="6" fillId="6" borderId="1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 wrapText="1"/>
    </xf>
    <xf numFmtId="165" fontId="10" fillId="8" borderId="18" xfId="0" applyNumberFormat="1" applyFont="1" applyFill="1" applyBorder="1" applyAlignment="1">
      <alignment horizontal="center" vertical="center" wrapText="1"/>
    </xf>
    <xf numFmtId="9" fontId="10" fillId="8" borderId="18" xfId="1" applyFont="1" applyFill="1" applyBorder="1" applyAlignment="1">
      <alignment horizontal="center" vertical="center" wrapText="1"/>
    </xf>
    <xf numFmtId="1" fontId="10" fillId="8" borderId="18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1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9" fontId="15" fillId="2" borderId="0" xfId="1" applyFont="1" applyFill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164" fontId="15" fillId="5" borderId="19" xfId="0" applyNumberFormat="1" applyFont="1" applyFill="1" applyBorder="1" applyAlignment="1">
      <alignment horizontal="center" vertical="center"/>
    </xf>
    <xf numFmtId="164" fontId="15" fillId="5" borderId="6" xfId="0" applyNumberFormat="1" applyFont="1" applyFill="1" applyBorder="1" applyAlignment="1">
      <alignment horizontal="center" vertical="center"/>
    </xf>
    <xf numFmtId="164" fontId="15" fillId="5" borderId="23" xfId="0" applyNumberFormat="1" applyFont="1" applyFill="1" applyBorder="1" applyAlignment="1">
      <alignment horizontal="center" vertical="center"/>
    </xf>
    <xf numFmtId="164" fontId="15" fillId="5" borderId="20" xfId="0" applyNumberFormat="1" applyFont="1" applyFill="1" applyBorder="1" applyAlignment="1">
      <alignment horizontal="center" vertical="center"/>
    </xf>
    <xf numFmtId="164" fontId="15" fillId="5" borderId="0" xfId="0" applyNumberFormat="1" applyFont="1" applyFill="1" applyBorder="1" applyAlignment="1">
      <alignment horizontal="center" vertical="center"/>
    </xf>
    <xf numFmtId="164" fontId="15" fillId="5" borderId="22" xfId="0" applyNumberFormat="1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9" fontId="15" fillId="9" borderId="20" xfId="1" applyFont="1" applyFill="1" applyBorder="1" applyAlignment="1">
      <alignment horizontal="center" vertical="center"/>
    </xf>
    <xf numFmtId="9" fontId="15" fillId="9" borderId="21" xfId="1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9" fontId="15" fillId="9" borderId="0" xfId="1" applyFont="1" applyFill="1" applyBorder="1" applyAlignment="1">
      <alignment horizontal="center" vertical="center"/>
    </xf>
    <xf numFmtId="9" fontId="15" fillId="9" borderId="5" xfId="1" applyFont="1" applyFill="1" applyBorder="1" applyAlignment="1">
      <alignment horizontal="center" vertical="center"/>
    </xf>
    <xf numFmtId="0" fontId="15" fillId="9" borderId="22" xfId="0" applyFont="1" applyFill="1" applyBorder="1" applyAlignment="1">
      <alignment horizontal="center" vertical="center"/>
    </xf>
    <xf numFmtId="9" fontId="15" fillId="9" borderId="22" xfId="1" applyFont="1" applyFill="1" applyBorder="1" applyAlignment="1">
      <alignment horizontal="center" vertical="center"/>
    </xf>
    <xf numFmtId="9" fontId="15" fillId="9" borderId="24" xfId="1" applyFont="1" applyFill="1" applyBorder="1" applyAlignment="1">
      <alignment horizontal="center" vertical="center"/>
    </xf>
    <xf numFmtId="14" fontId="15" fillId="9" borderId="20" xfId="0" applyNumberFormat="1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2" fontId="15" fillId="9" borderId="27" xfId="0" applyNumberFormat="1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2" fontId="15" fillId="9" borderId="3" xfId="0" applyNumberFormat="1" applyFont="1" applyFill="1" applyBorder="1" applyAlignment="1">
      <alignment horizontal="center" vertical="center"/>
    </xf>
    <xf numFmtId="14" fontId="15" fillId="9" borderId="22" xfId="0" applyNumberFormat="1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2" fontId="15" fillId="9" borderId="16" xfId="0" applyNumberFormat="1" applyFont="1" applyFill="1" applyBorder="1" applyAlignment="1">
      <alignment horizontal="center" vertical="center"/>
    </xf>
    <xf numFmtId="1" fontId="15" fillId="9" borderId="20" xfId="0" applyNumberFormat="1" applyFont="1" applyFill="1" applyBorder="1" applyAlignment="1">
      <alignment horizontal="center" vertical="center"/>
    </xf>
    <xf numFmtId="164" fontId="15" fillId="9" borderId="20" xfId="0" applyNumberFormat="1" applyFont="1" applyFill="1" applyBorder="1" applyAlignment="1">
      <alignment horizontal="center" vertical="center"/>
    </xf>
    <xf numFmtId="1" fontId="15" fillId="9" borderId="0" xfId="0" applyNumberFormat="1" applyFont="1" applyFill="1" applyBorder="1" applyAlignment="1">
      <alignment horizontal="center" vertical="center"/>
    </xf>
    <xf numFmtId="164" fontId="15" fillId="9" borderId="0" xfId="0" applyNumberFormat="1" applyFont="1" applyFill="1" applyBorder="1" applyAlignment="1">
      <alignment horizontal="center" vertical="center"/>
    </xf>
    <xf numFmtId="1" fontId="15" fillId="9" borderId="22" xfId="0" applyNumberFormat="1" applyFont="1" applyFill="1" applyBorder="1" applyAlignment="1">
      <alignment horizontal="center" vertical="center"/>
    </xf>
    <xf numFmtId="164" fontId="15" fillId="9" borderId="22" xfId="0" applyNumberFormat="1" applyFont="1" applyFill="1" applyBorder="1" applyAlignment="1">
      <alignment horizontal="center" vertical="center"/>
    </xf>
    <xf numFmtId="9" fontId="15" fillId="9" borderId="20" xfId="1" applyNumberFormat="1" applyFont="1" applyFill="1" applyBorder="1" applyAlignment="1">
      <alignment horizontal="center" vertical="center"/>
    </xf>
    <xf numFmtId="9" fontId="15" fillId="9" borderId="0" xfId="1" applyNumberFormat="1" applyFont="1" applyFill="1" applyBorder="1" applyAlignment="1">
      <alignment horizontal="center" vertical="center"/>
    </xf>
    <xf numFmtId="9" fontId="15" fillId="9" borderId="22" xfId="1" applyNumberFormat="1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58">
    <dxf>
      <font>
        <b val="0"/>
        <i val="0"/>
        <color auto="1"/>
      </font>
      <fill>
        <gradientFill degree="270">
          <stop position="0">
            <color theme="0"/>
          </stop>
          <stop position="1">
            <color rgb="FFA2C6C4"/>
          </stop>
        </gradientFill>
      </fill>
    </dxf>
    <dxf>
      <font>
        <b val="0"/>
        <i val="0"/>
        <color auto="1"/>
      </font>
      <fill>
        <gradientFill degree="270">
          <stop position="0">
            <color theme="0"/>
          </stop>
          <stop position="1">
            <color rgb="FFA2C6C4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numFmt numFmtId="14" formatCode="0.00%"/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numFmt numFmtId="167" formatCode="0.0\ &quot;years&quot;"/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numFmt numFmtId="14" formatCode="0.00%"/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numFmt numFmtId="166" formatCode="0\ &quot;years&quot;"/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charset val="204"/>
        <scheme val="none"/>
      </font>
      <fill>
        <gradientFill type="path" left="1" right="1">
          <stop position="0">
            <color theme="0"/>
          </stop>
          <stop position="1">
            <color theme="3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/>
        <i val="0"/>
        <color theme="3" tint="-0.499984740745262"/>
      </font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b val="0"/>
        <i val="0"/>
        <color auto="1"/>
      </font>
      <fill>
        <gradientFill degree="270">
          <stop position="0">
            <color theme="0"/>
          </stop>
          <stop position="1">
            <color rgb="FFA2C6C4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  <numFmt numFmtId="1" formatCode="0"/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Verdana"/>
        <family val="2"/>
        <charset val="204"/>
        <scheme val="none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3" tint="-0.249977111117893"/>
        <name val="Verdana"/>
        <family val="2"/>
        <charset val="204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charset val="204"/>
        <scheme val="none"/>
      </font>
      <fill>
        <gradientFill type="path" left="1" right="1">
          <stop position="0">
            <color theme="0"/>
          </stop>
          <stop position="1">
            <color theme="3" tint="-0.25098422193060094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color auto="1"/>
      </font>
      <fill>
        <gradientFill degree="270">
          <stop position="0">
            <color theme="0"/>
          </stop>
          <stop position="1">
            <color rgb="FFA2C6C4"/>
          </stop>
        </gradientFill>
      </fill>
    </dxf>
    <dxf>
      <font>
        <b/>
        <i val="0"/>
        <color theme="3" tint="-0.499984740745262"/>
      </font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2" formatCode="0.00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64" formatCode="[$-F800]dddd\,\ mmmm\ dd\,\ yyyy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" formatCode="0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9" formatCode="dd/mm/yy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64" formatCode="[$-F800]dddd\,\ mmmm\ dd\,\ yyyy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64" formatCode="[$-F800]dddd\,\ mmmm\ dd\,\ yyyy"/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/>
        <i val="0"/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3" formatCode="0%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3" formatCode="0%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numFmt numFmtId="13" formatCode="0%"/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Roboto Mono"/>
        <family val="3"/>
        <charset val="204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gradientFill degree="90">
          <stop position="0">
            <color theme="0"/>
          </stop>
          <stop position="1">
            <color theme="3" tint="0.59999389629810485"/>
          </stop>
        </gradient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Verdana"/>
        <family val="2"/>
        <charset val="204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Roboto Mono"/>
        <family val="3"/>
        <charset val="204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mfortaa"/>
        <charset val="204"/>
        <scheme val="none"/>
      </font>
      <fill>
        <gradientFill degree="90">
          <stop position="0">
            <color theme="3" tint="0.40000610370189521"/>
          </stop>
          <stop position="0.5">
            <color theme="3" tint="-0.25098422193060094"/>
          </stop>
          <stop position="1">
            <color theme="3" tint="0.40000610370189521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color rgb="FFF5F5F5"/>
      </font>
      <fill>
        <gradientFill degree="90">
          <stop position="0">
            <color rgb="FFF5F5F5"/>
          </stop>
          <stop position="1">
            <color theme="0" tint="-5.0965910824915313E-2"/>
          </stop>
        </gradientFill>
      </fill>
    </dxf>
    <dxf>
      <font>
        <b/>
        <i val="0"/>
        <color rgb="FFF5F5F5"/>
      </font>
      <fill>
        <gradientFill degree="90">
          <stop position="0">
            <color rgb="FFF5F5F5"/>
          </stop>
          <stop position="1">
            <color theme="0" tint="-5.0965910824915313E-2"/>
          </stop>
        </gradientFill>
      </fill>
    </dxf>
    <dxf>
      <font>
        <b/>
        <i val="0"/>
        <color rgb="FFF5F5F5"/>
      </font>
      <fill>
        <gradientFill degree="90">
          <stop position="0">
            <color rgb="FFF5F5F5"/>
          </stop>
          <stop position="1">
            <color theme="0" tint="-5.0965910824915313E-2"/>
          </stop>
        </gradientFill>
      </fill>
    </dxf>
    <dxf>
      <font>
        <b/>
        <i val="0"/>
        <color theme="0" tint="-4.9989318521683403E-2"/>
      </font>
      <fill>
        <gradientFill degree="270">
          <stop position="0">
            <color theme="0" tint="-5.0965910824915313E-2"/>
          </stop>
          <stop position="1">
            <color rgb="FFF5F5F5"/>
          </stop>
        </gradientFill>
      </fill>
    </dxf>
    <dxf>
      <font>
        <color theme="3" tint="-0.24994659260841701"/>
      </font>
      <fill>
        <gradientFill degree="90">
          <stop position="0">
            <color rgb="FF7BD3CF"/>
          </stop>
          <stop position="0.5">
            <color rgb="FFA8E2DF"/>
          </stop>
          <stop position="1">
            <color rgb="FF7BD3CF"/>
          </stop>
        </gradientFill>
      </fill>
    </dxf>
    <dxf>
      <font>
        <b/>
        <i val="0"/>
        <color theme="3" tint="-0.499984740745262"/>
      </font>
      <fill>
        <gradientFill>
          <stop position="0">
            <color theme="3" tint="0.80001220740379042"/>
          </stop>
          <stop position="0.5">
            <color theme="3" tint="0.40000610370189521"/>
          </stop>
          <stop position="1">
            <color theme="3" tint="0.80001220740379042"/>
          </stop>
        </gradientFill>
      </fill>
    </dxf>
    <dxf>
      <font>
        <color theme="0"/>
      </font>
      <fill>
        <gradientFill degree="90">
          <stop position="0">
            <color rgb="FFFF57A3"/>
          </stop>
          <stop position="1">
            <color rgb="FFB80053"/>
          </stop>
        </gradientFill>
      </fill>
    </dxf>
    <dxf>
      <font>
        <color theme="0"/>
      </font>
      <fill>
        <gradientFill degree="270">
          <stop position="0">
            <color theme="4" tint="-0.25098422193060094"/>
          </stop>
          <stop position="1">
            <color theme="4" tint="0.59999389629810485"/>
          </stop>
        </gradientFill>
      </fill>
    </dxf>
    <dxf>
      <font>
        <b/>
        <i val="0"/>
        <color theme="0"/>
      </font>
      <fill>
        <gradientFill degree="90">
          <stop position="0">
            <color rgb="FF086E5D"/>
          </stop>
          <stop position="0.5">
            <color rgb="FF0DAF94"/>
          </stop>
          <stop position="1">
            <color rgb="FF086E5D"/>
          </stop>
        </gradientFill>
      </fill>
    </dxf>
    <dxf>
      <font>
        <b val="0"/>
        <i val="0"/>
        <color theme="0"/>
      </font>
      <fill>
        <gradientFill>
          <stop position="0">
            <color rgb="FFA2C6C4"/>
          </stop>
          <stop position="0.5">
            <color rgb="FFBCD6D5"/>
          </stop>
          <stop position="1">
            <color rgb="FFA2C6C4"/>
          </stop>
        </gradientFill>
      </fill>
    </dxf>
  </dxfs>
  <tableStyles count="0" defaultTableStyle="TableStyleMedium2" defaultPivotStyle="PivotStyleLight16"/>
  <colors>
    <mruColors>
      <color rgb="FFF5F5F5"/>
      <color rgb="FFE00683"/>
      <color rgb="FF229996"/>
      <color rgb="FF2D9387"/>
      <color rgb="FF35AD9F"/>
      <color rgb="FF43C5B6"/>
      <color rgb="FF3CC2B2"/>
      <color rgb="FF5DCDC0"/>
      <color rgb="FFA8E2DF"/>
      <color rgb="FF7BD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0</xdr:row>
      <xdr:rowOff>161925</xdr:rowOff>
    </xdr:from>
    <xdr:to>
      <xdr:col>21</xdr:col>
      <xdr:colOff>771525</xdr:colOff>
      <xdr:row>26</xdr:row>
      <xdr:rowOff>85725</xdr:rowOff>
    </xdr:to>
    <xdr:pic>
      <xdr:nvPicPr>
        <xdr:cNvPr id="2" name="Picture 1" descr="https://lh6.googleusercontent.com/-cifOFk7qp9U/U_XtQN5FrwI/AAAAAAAABEI/CMs4n8m9Uzs/w660-h512-no/%D0%A1%D1%85%D0%B5%D0%BC%D0%B0%2B%D1%80%D0%BE.jpg">
          <a:extLst>
            <a:ext uri="{FF2B5EF4-FFF2-40B4-BE49-F238E27FC236}">
              <a16:creationId xmlns:a16="http://schemas.microsoft.com/office/drawing/2014/main" id="{AFDC7B1D-F144-486B-B583-7D1DD67A3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7875" y="161925"/>
          <a:ext cx="62865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6</xdr:col>
      <xdr:colOff>227779</xdr:colOff>
      <xdr:row>16</xdr:row>
      <xdr:rowOff>94857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E89D07-3387-4845-8575-2FDA25D6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0"/>
          <a:ext cx="6571429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28575</xdr:rowOff>
    </xdr:from>
    <xdr:to>
      <xdr:col>6</xdr:col>
      <xdr:colOff>399198</xdr:colOff>
      <xdr:row>21</xdr:row>
      <xdr:rowOff>142765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8188EA-8E6F-4A77-9CF0-517D2F9AE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67075"/>
          <a:ext cx="6819048" cy="8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0</xdr:row>
      <xdr:rowOff>142876</xdr:rowOff>
    </xdr:from>
    <xdr:to>
      <xdr:col>14</xdr:col>
      <xdr:colOff>238124</xdr:colOff>
      <xdr:row>26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B85C22-5838-495D-8C29-FA33CFCC5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142876"/>
          <a:ext cx="6286499" cy="48767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FA7D8-D083-481D-B8C0-51BEA9A79887}" name="Table1" displayName="Table1" ref="A1:S18" headerRowDxfId="47" dataDxfId="45" totalsRowDxfId="43" headerRowBorderDxfId="46" tableBorderDxfId="44">
  <sortState ref="A2:S18">
    <sortCondition ref="N1"/>
  </sortState>
  <tableColumns count="19">
    <tableColumn id="12" xr3:uid="{0AF4D9C7-C25D-41EA-ABB4-F85791380CAA}" name="Status" totalsRowLabel="Total" dataDxfId="42">
      <calculatedColumnFormula>IF(AND(M2&lt;&gt;0, ISNUMBER(M2)), IF(L2=0, "Alive", "Dead"), "")</calculatedColumnFormula>
    </tableColumn>
    <tableColumn id="11" xr3:uid="{63901B3D-BB4D-4F44-B027-7D20EDE36487}" name="Sex" dataDxfId="41"/>
    <tableColumn id="18" xr3:uid="{F6C664D3-CAB8-4A91-9EA6-782814B50CBB}" name="Relation Index" dataDxfId="40"/>
    <tableColumn id="10" xr3:uid="{88A20FAB-B564-4997-A162-6FF5F745A033}" name="Common genes" dataDxfId="39">
      <calculatedColumnFormula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calculatedColumnFormula>
    </tableColumn>
    <tableColumn id="14" xr3:uid="{12498BA0-15BB-4A57-8A37-A5FCCBF15775}" name="RelationShip" dataDxfId="38">
      <calculatedColumnFormula>IF(LifeStatus = "Alive", IF(Table1[[#This Row],[Comment]]&lt;&gt;0, INDEX(relationRate!A:A, MATCH(Table1[[#This Row],[Comment]],relationRate!C:C,0)), ""), "")</calculatedColumnFormula>
    </tableColumn>
    <tableColumn id="16" xr3:uid="{BA04BBA3-6DBB-4081-9714-2DF16EF44BD4}" name="Goodness index" dataDxfId="37" dataCellStyle="Percent">
      <calculatedColumnFormula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calculatedColumnFormula>
    </tableColumn>
    <tableColumn id="21" xr3:uid="{8CE0B73F-385F-4A4E-AA5B-796FA1E12A71}" name="Worthless of relationship" dataDxfId="36" dataCellStyle="Percent">
      <calculatedColumnFormula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calculatedColumnFormula>
    </tableColumn>
    <tableColumn id="1" xr3:uid="{9AC18F89-482D-4F2C-8D5F-A2A4A250AC0F}" name="First name" dataDxfId="35"/>
    <tableColumn id="2" xr3:uid="{1EB2F1DE-96F3-4B88-A39F-884A37B064D3}" name="Patronymic name" dataDxfId="34"/>
    <tableColumn id="3" xr3:uid="{04881801-7736-4249-A06C-AA4D7000C336}" name="Last Name" dataDxfId="33"/>
    <tableColumn id="4" xr3:uid="{D71F729A-7051-444B-B879-49899492CD14}" name="Real birthday" dataDxfId="32">
      <calculatedColumnFormula>M2</calculatedColumnFormula>
    </tableColumn>
    <tableColumn id="8" xr3:uid="{39A92265-3AA0-47C9-A1CB-C8A0538F8059}" name="Real deathday" dataDxfId="31"/>
    <tableColumn id="5" xr3:uid="{C1952221-E6B6-43F0-A305-BC92D81A2FDD}" name="Excel birthday" dataDxfId="30">
      <calculatedColumnFormula>IF(AND(K2&lt;&gt;0, ISNUMBER(K2)), IF(DAY(K2)&lt;&gt;29, K2, IF(MONTH(K2)&lt;&gt;2, K2, K2-1)), "")</calculatedColumnFormula>
    </tableColumn>
    <tableColumn id="17" xr3:uid="{858AB4C3-79EB-4A71-BE8B-0F7A33AEB1B6}" name="Years remaining to deathday" dataDxfId="29">
      <calculatedColumnFormula>IF(AND(M2&lt;&gt;0, G2&lt;&gt;""), IF(L2=0,IF(B2="Female",(INDEX(humanDeathOdds!G:G,MATCH(DATEDIF(M2,TODAY(),"y"),humanDeathOdds!A:A,0))),(INDEX(humanDeathOdds!D:D,MATCH(DATEDIF(M2,TODAY(),"y"),humanDeathOdds!A:A,0)))), 0), "")</calculatedColumnFormula>
    </tableColumn>
    <tableColumn id="13" xr3:uid="{B860FC29-125C-4695-811C-569769ADD8EE}" name="Most possible deathday" dataDxfId="28">
      <calculatedColumnFormula>IF(AND(M2&lt;&gt;0, ISNUMBER(M2)), IF(L2 = 0, IF(B2 = "Male", CONVERT(INDEX(humanDeathOdds!D:D,MATCH(DATEDIF(M2,TODAY(),"y"),humanDeathOdds!A:A,0)), "yr", "d") + TODAY() - DATEDIF(M2,TODAY(),"yd"), CONVERT(INDEX(humanDeathOdds!G:G,MATCH(DATEDIF(M2,TODAY(),"y"),humanDeathOdds!A:A,0)), "yr", "d") + TODAY() - DATEDIF(M2,TODAY(),"yd")), ""), "")</calculatedColumnFormula>
    </tableColumn>
    <tableColumn id="6" xr3:uid="{A3004D65-65EF-4004-9CD1-9503C7E36F79}" name="Age" dataDxfId="27">
      <calculatedColumnFormula>IF(AND(M2&lt;&gt;0, ISNUMBER(M2)), IF(L2=0, DATEDIF(M2, TODAY(), "y")&amp;" years "&amp;DATEDIF(M2, TODAY(), "ym")&amp;" months "&amp;DATEDIF(M2, TODAY(), "md")&amp;" days", IF(AND(L2&gt;=M2, ISNUMBER(L2)), "Died at "&amp;DATEDIF(M2, L2, "y")&amp;" years old", "Wrong date of death")), "")</calculatedColumnFormula>
    </tableColumn>
    <tableColumn id="7" xr3:uid="{2636F9BB-559C-4167-9629-62298B06BAB9}" name="Days to birthday" dataDxfId="26">
      <calculatedColumnFormula>IF(AND(M2&lt;&gt;0, ISNUMBER(M2), LifeStatus = "Alive",INDEX(relationRate!B:B, MATCH(Table1[[#This Row],[Comment]],relationRate!C:C,0))&gt;0), DATEDIF(TODAY(),DATE(YEAR(M2)+DATEDIF(M2,TODAY(),"y")+1,MONTH(M2),DAY(M2)),"d")&amp;" days", "")</calculatedColumnFormula>
    </tableColumn>
    <tableColumn id="15" xr3:uid="{6E7B1736-C301-408E-893F-6C80E3F2CC75}" name="Comment" totalsRowFunction="count" dataDxfId="25"/>
    <tableColumn id="9" xr3:uid="{7D9A35E6-A4F7-4116-829B-16A5BF8D45AE}" name="Notes" dataDxfId="2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B8231B-C5EE-4D19-9827-E8ED0DE72D7D}" name="Table2" displayName="Table2" ref="A1:C14" totalsRowShown="0" headerRowDxfId="21" dataDxfId="19" headerRowBorderDxfId="20" tableBorderDxfId="18">
  <autoFilter ref="A1:C14" xr:uid="{9987C9EA-BAE2-48B3-B61F-6D1A3B0B9917}">
    <filterColumn colId="0" hiddenButton="1"/>
    <filterColumn colId="1" hiddenButton="1"/>
    <filterColumn colId="2" hiddenButton="1"/>
  </autoFilter>
  <sortState ref="A2:C11">
    <sortCondition ref="B2"/>
  </sortState>
  <tableColumns count="3">
    <tableColumn id="1" xr3:uid="{B6340397-B6CB-4786-8A75-0076410E7235}" name="RelationShip" dataDxfId="17"/>
    <tableColumn id="2" xr3:uid="{1E1C5BBD-6971-4EFF-A74E-96180EB35554}" name="Rate Level" dataDxfId="16" dataCellStyle="Percent"/>
    <tableColumn id="3" xr3:uid="{D892017B-A9FA-411B-B6E2-C39E8B3B4470}" name="Comment" dataDxfId="15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A79871-1C49-48AD-B0CE-48714DAC884C}" name="Table3" displayName="Table3" ref="A2:G122" totalsRowShown="0" headerRowDxfId="12" dataDxfId="10" headerRowBorderDxfId="11" tableBorderDxfId="9">
  <autoFilter ref="A2:G122" xr:uid="{28ED7CAD-A98F-4EAF-B99C-CDC3645C52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75309EE-5D62-4C03-BB46-2AA457594615}" name="Exact age" dataDxfId="8"/>
    <tableColumn id="2" xr3:uid="{AD01B344-68A0-4803-895C-B18077338BD1}" name="Death probability" dataDxfId="7" dataCellStyle="Percent"/>
    <tableColumn id="3" xr3:uid="{EC7EB9C0-F2EA-4D64-953E-A0D9079521E1}" name="Number of lives" dataDxfId="6"/>
    <tableColumn id="4" xr3:uid="{35007827-A32F-4D83-A136-A0771C3CD25F}" name="Life expectancy" dataDxfId="5"/>
    <tableColumn id="5" xr3:uid="{68E9FBEE-8A87-4C9D-953C-1B95A8EA8985}" name="Death probability2" dataDxfId="4" dataCellStyle="Percent"/>
    <tableColumn id="6" xr3:uid="{5057A0D6-E5B1-4287-BA65-309A24941EA5}" name="Number of lives2" dataDxfId="3"/>
    <tableColumn id="7" xr3:uid="{48ED688B-6019-4DE4-B7FA-F29F6E280423}" name="Life expectancy2" dataDxf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showGridLines="0" tabSelected="1" topLeftCell="H1" zoomScaleNormal="100" workbookViewId="0">
      <pane ySplit="1" topLeftCell="A2" activePane="bottomLeft" state="frozen"/>
      <selection pane="bottomLeft" activeCell="L12" sqref="L12"/>
    </sheetView>
  </sheetViews>
  <sheetFormatPr defaultColWidth="31.3046875" defaultRowHeight="17.399999999999999" customHeight="1" outlineLevelRow="1" outlineLevelCol="1" x14ac:dyDescent="0.3"/>
  <cols>
    <col min="1" max="1" width="6.15234375" style="37" hidden="1" customWidth="1" outlineLevel="1"/>
    <col min="2" max="2" width="5.3046875" style="51" hidden="1" customWidth="1" outlineLevel="1"/>
    <col min="3" max="3" width="7.53515625" style="37" hidden="1" customWidth="1" outlineLevel="1"/>
    <col min="4" max="4" width="8.23046875" style="38" hidden="1" customWidth="1" outlineLevel="1"/>
    <col min="5" max="5" width="11.23046875" style="37" hidden="1" customWidth="1" outlineLevel="1"/>
    <col min="6" max="6" width="9" style="52" hidden="1" customWidth="1" outlineLevel="1"/>
    <col min="7" max="7" width="11.4609375" style="37" hidden="1" customWidth="1" outlineLevel="1"/>
    <col min="8" max="8" width="9.53515625" style="37" bestFit="1" customWidth="1" collapsed="1"/>
    <col min="9" max="9" width="15.15234375" style="37" bestFit="1" customWidth="1"/>
    <col min="10" max="10" width="9.61328125" style="39" bestFit="1" customWidth="1"/>
    <col min="11" max="11" width="14.61328125" style="37" bestFit="1" customWidth="1"/>
    <col min="12" max="12" width="13.84375" style="37" bestFit="1" customWidth="1" outlineLevel="1"/>
    <col min="13" max="13" width="12.53515625" style="37" customWidth="1" outlineLevel="1" collapsed="1"/>
    <col min="14" max="14" width="16.53515625" style="51" customWidth="1" outlineLevel="1"/>
    <col min="15" max="15" width="20.53515625" style="51" customWidth="1" outlineLevel="1"/>
    <col min="16" max="16" width="20.921875" style="37" customWidth="1" outlineLevel="1"/>
    <col min="17" max="17" width="14.53515625" style="37" bestFit="1" customWidth="1"/>
    <col min="18" max="18" width="46" style="40" customWidth="1" outlineLevel="1"/>
    <col min="19" max="19" width="5.61328125" style="37" customWidth="1" outlineLevel="1" collapsed="1"/>
    <col min="20" max="20" width="31.3046875" style="41"/>
    <col min="21" max="16384" width="31.3046875" style="37"/>
  </cols>
  <sheetData>
    <row r="1" spans="1:19" s="101" customFormat="1" ht="48.6" thickBot="1" x14ac:dyDescent="0.35">
      <c r="A1" s="31" t="s">
        <v>31</v>
      </c>
      <c r="B1" s="32" t="s">
        <v>28</v>
      </c>
      <c r="C1" s="33" t="s">
        <v>78</v>
      </c>
      <c r="D1" s="34" t="s">
        <v>76</v>
      </c>
      <c r="E1" s="32" t="s">
        <v>54</v>
      </c>
      <c r="F1" s="35" t="s">
        <v>79</v>
      </c>
      <c r="G1" s="35" t="s">
        <v>85</v>
      </c>
      <c r="H1" s="32" t="s">
        <v>15</v>
      </c>
      <c r="I1" s="32" t="s">
        <v>16</v>
      </c>
      <c r="J1" s="32" t="s">
        <v>14</v>
      </c>
      <c r="K1" s="32" t="s">
        <v>12</v>
      </c>
      <c r="L1" s="32" t="s">
        <v>67</v>
      </c>
      <c r="M1" s="32" t="s">
        <v>13</v>
      </c>
      <c r="N1" s="36" t="s">
        <v>66</v>
      </c>
      <c r="O1" s="32" t="s">
        <v>68</v>
      </c>
      <c r="P1" s="32" t="s">
        <v>11</v>
      </c>
      <c r="Q1" s="33" t="s">
        <v>88</v>
      </c>
      <c r="R1" s="33" t="s">
        <v>39</v>
      </c>
      <c r="S1" s="32" t="s">
        <v>75</v>
      </c>
    </row>
    <row r="2" spans="1:19" s="37" customFormat="1" ht="17.399999999999999" customHeight="1" x14ac:dyDescent="0.3">
      <c r="A2" s="71" t="str">
        <f t="shared" ref="A2:A18" si="0">IF(AND(M2&lt;&gt;0, ISNUMBER(M2)), IF(L2=0, "Alive", "Dead"), "")</f>
        <v>Dead</v>
      </c>
      <c r="B2" s="53" t="s">
        <v>30</v>
      </c>
      <c r="C2" s="54">
        <v>4</v>
      </c>
      <c r="D2" s="98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6.25E-2</v>
      </c>
      <c r="E2" s="74" t="str">
        <f>IF(LifeStatus = "Alive", IF(Table1[[#This Row],[Comment]]&lt;&gt;0, INDEX(relationRate!A:A, MATCH(Table1[[#This Row],[Comment]],relationRate!C:C,0)), ""), "")</f>
        <v/>
      </c>
      <c r="F2" s="75" t="str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/>
      </c>
      <c r="G2" s="76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/>
      </c>
      <c r="H2" s="42" t="s">
        <v>72</v>
      </c>
      <c r="I2" s="43" t="s">
        <v>71</v>
      </c>
      <c r="J2" s="44" t="s">
        <v>23</v>
      </c>
      <c r="K2" s="59">
        <v>4509</v>
      </c>
      <c r="L2" s="62">
        <v>34432</v>
      </c>
      <c r="M2" s="83">
        <f t="shared" ref="M2:M18" si="1">IF(AND(K2&lt;&gt;0, ISNUMBER(K2)), IF(DAY(K2)&lt;&gt;29, K2, IF(MONTH(K2)&lt;&gt;2, K2, K2-1)), "")</f>
        <v>4509</v>
      </c>
      <c r="N2" s="92" t="str">
        <f ca="1">IF(AND(M2&lt;&gt;0, G2&lt;&gt;""), IF(L2=0,IF(B2="Female",(INDEX(humanDeathOdds!G:G,MATCH(DATEDIF(M2,TODAY(),"y"),humanDeathOdds!A:A,0))),(INDEX(humanDeathOdds!D:D,MATCH(DATEDIF(M2,TODAY(),"y"),humanDeathOdds!A:A,0)))), 0), "")</f>
        <v/>
      </c>
      <c r="O2" s="93" t="str">
        <f ca="1">IF(AND(M2&lt;&gt;0, ISNUMBER(M2)), IF(L2 = 0, IF(B2 = "Male", CONVERT(INDEX(humanDeathOdds!D:D,MATCH(DATEDIF(M2,TODAY(),"y"),humanDeathOdds!A:A,0)), "yr", "d") + TODAY() - DATEDIF(M2,TODAY(),"yd"), CONVERT(INDEX(humanDeathOdds!G:G,MATCH(DATEDIF(M2,TODAY(),"y"),humanDeathOdds!A:A,0)), "yr", "d") + TODAY() - DATEDIF(M2,TODAY(),"yd")), ""), "")</f>
        <v/>
      </c>
      <c r="P2" s="84" t="str">
        <f t="shared" ref="P2:P18" ca="1" si="2">IF(AND(M2&lt;&gt;0, ISNUMBER(M2)), IF(L2=0, DATEDIF(M2, TODAY(), "y")&amp;" years "&amp;DATEDIF(M2, TODAY(), "ym")&amp;" months "&amp;DATEDIF(M2, TODAY(), "md")&amp;" days", IF(AND(L2&gt;=M2, ISNUMBER(L2)), "Died at "&amp;DATEDIF(M2, L2, "y")&amp;" years old", "Wrong date of death")), "")</f>
        <v>Died at 81 years old</v>
      </c>
      <c r="Q2" s="85" t="str">
        <f ca="1">IF(AND(M2&lt;&gt;0, ISNUMBER(M2), LifeStatus = "Alive",INDEX(relationRate!B:B, MATCH(Table1[[#This Row],[Comment]],relationRate!C:C,0))&gt;0), DATEDIF(TODAY(),DATE(YEAR(M2)+DATEDIF(M2,TODAY(),"y")+1,MONTH(M2),DAY(M2)),"d")&amp;" days", "")</f>
        <v/>
      </c>
      <c r="R2" s="65" t="s">
        <v>57</v>
      </c>
      <c r="S2" s="66"/>
    </row>
    <row r="3" spans="1:19" s="37" customFormat="1" ht="17.399999999999999" customHeight="1" x14ac:dyDescent="0.3">
      <c r="A3" s="72" t="str">
        <f t="shared" si="0"/>
        <v>Dead</v>
      </c>
      <c r="B3" s="55" t="s">
        <v>30</v>
      </c>
      <c r="C3" s="56">
        <v>3</v>
      </c>
      <c r="D3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0.125</v>
      </c>
      <c r="E3" s="77" t="str">
        <f>IF(LifeStatus = "Alive", IF(Table1[[#This Row],[Comment]]&lt;&gt;0, INDEX(relationRate!A:A, MATCH(Table1[[#This Row],[Comment]],relationRate!C:C,0)), ""), "")</f>
        <v/>
      </c>
      <c r="F3" s="78" t="str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/>
      </c>
      <c r="G3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/>
      </c>
      <c r="H3" s="45" t="s">
        <v>0</v>
      </c>
      <c r="I3" s="46" t="s">
        <v>71</v>
      </c>
      <c r="J3" s="47" t="s">
        <v>23</v>
      </c>
      <c r="K3" s="60">
        <v>5198</v>
      </c>
      <c r="L3" s="63">
        <v>34386</v>
      </c>
      <c r="M3" s="86">
        <f t="shared" si="1"/>
        <v>5198</v>
      </c>
      <c r="N3" s="94" t="str">
        <f ca="1">IF(AND(M3&lt;&gt;0, G3&lt;&gt;""), IF(L3=0,IF(B3="Female",(INDEX(humanDeathOdds!G:G,MATCH(DATEDIF(M3,TODAY(),"y"),humanDeathOdds!A:A,0))),(INDEX(humanDeathOdds!D:D,MATCH(DATEDIF(M3,TODAY(),"y"),humanDeathOdds!A:A,0)))), 0), "")</f>
        <v/>
      </c>
      <c r="O3" s="95" t="str">
        <f ca="1">IF(AND(M3&lt;&gt;0, ISNUMBER(M3)), IF(L3 = 0, IF(B3 = "Male", CONVERT(INDEX(humanDeathOdds!D:D,MATCH(DATEDIF(M3,TODAY(),"y"),humanDeathOdds!A:A,0)), "yr", "d") + TODAY() - DATEDIF(M3,TODAY(),"yd"), CONVERT(INDEX(humanDeathOdds!G:G,MATCH(DATEDIF(M3,TODAY(),"y"),humanDeathOdds!A:A,0)), "yr", "d") + TODAY() - DATEDIF(M3,TODAY(),"yd")), ""), "")</f>
        <v/>
      </c>
      <c r="P3" s="87" t="str">
        <f t="shared" ca="1" si="2"/>
        <v>Died at 79 years old</v>
      </c>
      <c r="Q3" s="88" t="str">
        <f ca="1">IF(AND(M3&lt;&gt;0, ISNUMBER(M3), LifeStatus = "Alive",INDEX(relationRate!B:B, MATCH(Table1[[#This Row],[Comment]],relationRate!C:C,0))&gt;0), DATEDIF(TODAY(),DATE(YEAR(M3)+DATEDIF(M3,TODAY(),"y")+1,MONTH(M3),DAY(M3)),"d")&amp;" days", "")</f>
        <v/>
      </c>
      <c r="R3" s="67" t="s">
        <v>57</v>
      </c>
      <c r="S3" s="68"/>
    </row>
    <row r="4" spans="1:19" s="37" customFormat="1" ht="17.399999999999999" customHeight="1" x14ac:dyDescent="0.3">
      <c r="A4" s="72" t="str">
        <f t="shared" si="0"/>
        <v>Dead</v>
      </c>
      <c r="B4" s="55" t="s">
        <v>29</v>
      </c>
      <c r="C4" s="56">
        <v>3</v>
      </c>
      <c r="D4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0.125</v>
      </c>
      <c r="E4" s="77" t="str">
        <f>IF(LifeStatus = "Alive", IF(Table1[[#This Row],[Comment]]&lt;&gt;0, INDEX(relationRate!A:A, MATCH(Table1[[#This Row],[Comment]],relationRate!C:C,0)), ""), "")</f>
        <v/>
      </c>
      <c r="F4" s="78" t="str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/>
      </c>
      <c r="G4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/>
      </c>
      <c r="H4" s="45" t="s">
        <v>6</v>
      </c>
      <c r="I4" s="46" t="s">
        <v>69</v>
      </c>
      <c r="J4" s="47" t="s">
        <v>70</v>
      </c>
      <c r="K4" s="60">
        <v>8381</v>
      </c>
      <c r="L4" s="63">
        <v>39404</v>
      </c>
      <c r="M4" s="86">
        <f t="shared" si="1"/>
        <v>8381</v>
      </c>
      <c r="N4" s="94" t="str">
        <f ca="1">IF(AND(M4&lt;&gt;0, G4&lt;&gt;""), IF(L4=0,IF(B4="Female",(INDEX(humanDeathOdds!G:G,MATCH(DATEDIF(M4,TODAY(),"y"),humanDeathOdds!A:A,0))),(INDEX(humanDeathOdds!D:D,MATCH(DATEDIF(M4,TODAY(),"y"),humanDeathOdds!A:A,0)))), 0), "")</f>
        <v/>
      </c>
      <c r="O4" s="95" t="str">
        <f ca="1">IF(AND(M4&lt;&gt;0, ISNUMBER(M4)), IF(L4 = 0, IF(B4 = "Male", CONVERT(INDEX(humanDeathOdds!D:D,MATCH(DATEDIF(M4,TODAY(),"y"),humanDeathOdds!A:A,0)), "yr", "d") + TODAY() - DATEDIF(M4,TODAY(),"yd"), CONVERT(INDEX(humanDeathOdds!G:G,MATCH(DATEDIF(M4,TODAY(),"y"),humanDeathOdds!A:A,0)), "yr", "d") + TODAY() - DATEDIF(M4,TODAY(),"yd")), ""), "")</f>
        <v/>
      </c>
      <c r="P4" s="87" t="str">
        <f t="shared" ca="1" si="2"/>
        <v>Died at 84 years old</v>
      </c>
      <c r="Q4" s="88" t="str">
        <f ca="1">IF(AND(M4&lt;&gt;0, ISNUMBER(M4), LifeStatus = "Alive",INDEX(relationRate!B:B, MATCH(Table1[[#This Row],[Comment]],relationRate!C:C,0))&gt;0), DATEDIF(TODAY(),DATE(YEAR(M4)+DATEDIF(M4,TODAY(),"y")+1,MONTH(M4),DAY(M4)),"d")&amp;" days", "")</f>
        <v/>
      </c>
      <c r="R4" s="67" t="s">
        <v>52</v>
      </c>
      <c r="S4" s="68"/>
    </row>
    <row r="5" spans="1:19" s="37" customFormat="1" ht="17.399999999999999" customHeight="1" outlineLevel="1" x14ac:dyDescent="0.3">
      <c r="A5" s="72" t="str">
        <f t="shared" si="0"/>
        <v>Alive</v>
      </c>
      <c r="B5" s="55" t="s">
        <v>30</v>
      </c>
      <c r="C5" s="56">
        <v>2</v>
      </c>
      <c r="D5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5" s="77" t="str">
        <f>IF(LifeStatus = "Alive", IF(Table1[[#This Row],[Comment]]&lt;&gt;0, INDEX(relationRate!A:A, MATCH(Table1[[#This Row],[Comment]],relationRate!C:C,0)), ""), "")</f>
        <v>незнакомец</v>
      </c>
      <c r="F5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5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5" s="45" t="s">
        <v>0</v>
      </c>
      <c r="I5" s="46" t="s">
        <v>1</v>
      </c>
      <c r="J5" s="47" t="s">
        <v>2</v>
      </c>
      <c r="K5" s="60">
        <v>17069</v>
      </c>
      <c r="L5" s="63"/>
      <c r="M5" s="86">
        <f t="shared" si="1"/>
        <v>17069</v>
      </c>
      <c r="N5" s="94">
        <f ca="1">IF(AND(M5&lt;&gt;0, G5&lt;&gt;""), IF(L5=0,IF(B5="Female",(INDEX(humanDeathOdds!G:G,MATCH(DATEDIF(M5,TODAY(),"y"),humanDeathOdds!A:A,0))),(INDEX(humanDeathOdds!D:D,MATCH(DATEDIF(M5,TODAY(),"y"),humanDeathOdds!A:A,0)))), 0), "")</f>
        <v>11.08</v>
      </c>
      <c r="O5" s="95">
        <f ca="1">IF(AND(M5&lt;&gt;0, ISNUMBER(M5)), IF(L5 = 0, IF(B5 = "Male", CONVERT(INDEX(humanDeathOdds!D:D,MATCH(DATEDIF(M5,TODAY(),"y"),humanDeathOdds!A:A,0)), "yr", "d") + TODAY() - DATEDIF(M5,TODAY(),"yd"), CONVERT(INDEX(humanDeathOdds!G:G,MATCH(DATEDIF(M5,TODAY(),"y"),humanDeathOdds!A:A,0)), "yr", "d") + TODAY() - DATEDIF(M5,TODAY(),"yd")), ""), "")</f>
        <v>48509.97</v>
      </c>
      <c r="P5" s="87" t="str">
        <f t="shared" ca="1" si="2"/>
        <v>75 years 0 months 1 days</v>
      </c>
      <c r="Q5" s="88" t="str">
        <f ca="1">IF(AND(M5&lt;&gt;0, ISNUMBER(M5), LifeStatus = "Alive",INDEX(relationRate!B:B, MATCH(Table1[[#This Row],[Comment]],relationRate!C:C,0))&gt;0), DATEDIF(TODAY(),DATE(YEAR(M5)+DATEDIF(M5,TODAY(),"y")+1,MONTH(M5),DAY(M5)),"d")&amp;" days", "")</f>
        <v>364 days</v>
      </c>
      <c r="R5" s="67" t="s">
        <v>57</v>
      </c>
      <c r="S5" s="68"/>
    </row>
    <row r="6" spans="1:19" s="37" customFormat="1" ht="17.399999999999999" customHeight="1" outlineLevel="1" x14ac:dyDescent="0.3">
      <c r="A6" s="72" t="str">
        <f t="shared" si="0"/>
        <v>Alive</v>
      </c>
      <c r="B6" s="55" t="s">
        <v>30</v>
      </c>
      <c r="C6" s="56">
        <v>2</v>
      </c>
      <c r="D6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6" s="77" t="str">
        <f>IF(LifeStatus = "Alive", IF(Table1[[#This Row],[Comment]]&lt;&gt;0, INDEX(relationRate!A:A, MATCH(Table1[[#This Row],[Comment]],relationRate!C:C,0)), ""), "")</f>
        <v>незнакомец</v>
      </c>
      <c r="F6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6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6" s="45" t="s">
        <v>17</v>
      </c>
      <c r="I6" s="46" t="s">
        <v>18</v>
      </c>
      <c r="J6" s="47" t="s">
        <v>33</v>
      </c>
      <c r="K6" s="60">
        <v>17319</v>
      </c>
      <c r="L6" s="63"/>
      <c r="M6" s="86">
        <f t="shared" si="1"/>
        <v>17319</v>
      </c>
      <c r="N6" s="94">
        <f ca="1">IF(AND(M6&lt;&gt;0, G6&lt;&gt;""), IF(L6=0,IF(B6="Female",(INDEX(humanDeathOdds!G:G,MATCH(DATEDIF(M6,TODAY(),"y"),humanDeathOdds!A:A,0))),(INDEX(humanDeathOdds!D:D,MATCH(DATEDIF(M6,TODAY(),"y"),humanDeathOdds!A:A,0)))), 0), "")</f>
        <v>11.7</v>
      </c>
      <c r="O6" s="95">
        <f ca="1">IF(AND(M6&lt;&gt;0, ISNUMBER(M6)), IF(L6 = 0, IF(B6 = "Male", CONVERT(INDEX(humanDeathOdds!D:D,MATCH(DATEDIF(M6,TODAY(),"y"),humanDeathOdds!A:A,0)), "yr", "d") + TODAY() - DATEDIF(M6,TODAY(),"yd"), CONVERT(INDEX(humanDeathOdds!G:G,MATCH(DATEDIF(M6,TODAY(),"y"),humanDeathOdds!A:A,0)), "yr", "d") + TODAY() - DATEDIF(M6,TODAY(),"yd")), ""), "")</f>
        <v>48621.425000000003</v>
      </c>
      <c r="P6" s="87" t="str">
        <f t="shared" ca="1" si="2"/>
        <v>74 years 3 months 24 days</v>
      </c>
      <c r="Q6" s="88" t="str">
        <f ca="1">IF(AND(M6&lt;&gt;0, ISNUMBER(M6), LifeStatus = "Alive",INDEX(relationRate!B:B, MATCH(Table1[[#This Row],[Comment]],relationRate!C:C,0))&gt;0), DATEDIF(TODAY(),DATE(YEAR(M6)+DATEDIF(M6,TODAY(),"y")+1,MONTH(M6),DAY(M6)),"d")&amp;" days", "")</f>
        <v>249 days</v>
      </c>
      <c r="R6" s="67" t="s">
        <v>57</v>
      </c>
      <c r="S6" s="68"/>
    </row>
    <row r="7" spans="1:19" s="37" customFormat="1" ht="17.399999999999999" customHeight="1" outlineLevel="1" x14ac:dyDescent="0.3">
      <c r="A7" s="72" t="str">
        <f t="shared" si="0"/>
        <v>Alive</v>
      </c>
      <c r="B7" s="55" t="s">
        <v>29</v>
      </c>
      <c r="C7" s="56">
        <v>2</v>
      </c>
      <c r="D7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7" s="77" t="str">
        <f>IF(LifeStatus = "Alive", IF(Table1[[#This Row],[Comment]]&lt;&gt;0, INDEX(relationRate!A:A, MATCH(Table1[[#This Row],[Comment]],relationRate!C:C,0)), ""), "")</f>
        <v>незнакомец</v>
      </c>
      <c r="F7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7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7" s="45" t="s">
        <v>22</v>
      </c>
      <c r="I7" s="46" t="s">
        <v>32</v>
      </c>
      <c r="J7" s="47" t="s">
        <v>23</v>
      </c>
      <c r="K7" s="60">
        <v>17011</v>
      </c>
      <c r="L7" s="63"/>
      <c r="M7" s="86">
        <f t="shared" si="1"/>
        <v>17011</v>
      </c>
      <c r="N7" s="94">
        <f ca="1">IF(AND(M7&lt;&gt;0, G7&lt;&gt;""), IF(L7=0,IF(B7="Female",(INDEX(humanDeathOdds!G:G,MATCH(DATEDIF(M7,TODAY(),"y"),humanDeathOdds!A:A,0))),(INDEX(humanDeathOdds!D:D,MATCH(DATEDIF(M7,TODAY(),"y"),humanDeathOdds!A:A,0)))), 0), "")</f>
        <v>12.85</v>
      </c>
      <c r="O7" s="95">
        <f ca="1">IF(AND(M7&lt;&gt;0, ISNUMBER(M7)), IF(L7 = 0, IF(B7 = "Male", CONVERT(INDEX(humanDeathOdds!D:D,MATCH(DATEDIF(M7,TODAY(),"y"),humanDeathOdds!A:A,0)), "yr", "d") + TODAY() - DATEDIF(M7,TODAY(),"yd"), CONVERT(INDEX(humanDeathOdds!G:G,MATCH(DATEDIF(M7,TODAY(),"y"),humanDeathOdds!A:A,0)), "yr", "d") + TODAY() - DATEDIF(M7,TODAY(),"yd")), ""), "")</f>
        <v>49098.462500000001</v>
      </c>
      <c r="P7" s="87" t="str">
        <f t="shared" ca="1" si="2"/>
        <v>75 years 1 months 28 days</v>
      </c>
      <c r="Q7" s="88" t="str">
        <f ca="1">IF(AND(M7&lt;&gt;0, ISNUMBER(M7), LifeStatus = "Alive",INDEX(relationRate!B:B, MATCH(Table1[[#This Row],[Comment]],relationRate!C:C,0))&gt;0), DATEDIF(TODAY(),DATE(YEAR(M7)+DATEDIF(M7,TODAY(),"y")+1,MONTH(M7),DAY(M7)),"d")&amp;" days", "")</f>
        <v>306 days</v>
      </c>
      <c r="R7" s="67" t="s">
        <v>57</v>
      </c>
      <c r="S7" s="68"/>
    </row>
    <row r="8" spans="1:19" s="37" customFormat="1" ht="17.399999999999999" customHeight="1" outlineLevel="1" x14ac:dyDescent="0.3">
      <c r="A8" s="72" t="str">
        <f t="shared" si="0"/>
        <v>Alive</v>
      </c>
      <c r="B8" s="55" t="s">
        <v>29</v>
      </c>
      <c r="C8" s="56">
        <v>2</v>
      </c>
      <c r="D8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8" s="77" t="str">
        <f>IF(LifeStatus = "Alive", IF(Table1[[#This Row],[Comment]]&lt;&gt;0, INDEX(relationRate!A:A, MATCH(Table1[[#This Row],[Comment]],relationRate!C:C,0)), ""), "")</f>
        <v>незнакомец</v>
      </c>
      <c r="F8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8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8" s="45" t="s">
        <v>6</v>
      </c>
      <c r="I8" s="46" t="s">
        <v>32</v>
      </c>
      <c r="J8" s="47" t="s">
        <v>73</v>
      </c>
      <c r="K8" s="60">
        <v>19756</v>
      </c>
      <c r="L8" s="63"/>
      <c r="M8" s="86">
        <f t="shared" si="1"/>
        <v>19756</v>
      </c>
      <c r="N8" s="94">
        <f ca="1">IF(AND(M8&lt;&gt;0, G8&lt;&gt;""), IF(L8=0,IF(B8="Female",(INDEX(humanDeathOdds!G:G,MATCH(DATEDIF(M8,TODAY(),"y"),humanDeathOdds!A:A,0))),(INDEX(humanDeathOdds!D:D,MATCH(DATEDIF(M8,TODAY(),"y"),humanDeathOdds!A:A,0)))), 0), "")</f>
        <v>18.760000000000002</v>
      </c>
      <c r="O8" s="95">
        <f ca="1">IF(AND(M8&lt;&gt;0, ISNUMBER(M8)), IF(L8 = 0, IF(B8 = "Male", CONVERT(INDEX(humanDeathOdds!D:D,MATCH(DATEDIF(M8,TODAY(),"y"),humanDeathOdds!A:A,0)), "yr", "d") + TODAY() - DATEDIF(M8,TODAY(),"yd"), CONVERT(INDEX(humanDeathOdds!G:G,MATCH(DATEDIF(M8,TODAY(),"y"),humanDeathOdds!A:A,0)), "yr", "d") + TODAY() - DATEDIF(M8,TODAY(),"yd")), ""), "")</f>
        <v>51080.09</v>
      </c>
      <c r="P8" s="87" t="str">
        <f t="shared" ca="1" si="2"/>
        <v>67 years 7 months 24 days</v>
      </c>
      <c r="Q8" s="88" t="str">
        <f ca="1">IF(AND(M8&lt;&gt;0, ISNUMBER(M8), LifeStatus = "Alive",INDEX(relationRate!B:B, MATCH(Table1[[#This Row],[Comment]],relationRate!C:C,0))&gt;0), DATEDIF(TODAY(),DATE(YEAR(M8)+DATEDIF(M8,TODAY(),"y")+1,MONTH(M8),DAY(M8)),"d")&amp;" days", "")</f>
        <v>129 days</v>
      </c>
      <c r="R8" s="67" t="s">
        <v>57</v>
      </c>
      <c r="S8" s="68"/>
    </row>
    <row r="9" spans="1:19" s="37" customFormat="1" ht="17.399999999999999" customHeight="1" outlineLevel="1" x14ac:dyDescent="0.3">
      <c r="A9" s="72" t="str">
        <f t="shared" si="0"/>
        <v>Alive</v>
      </c>
      <c r="B9" s="55" t="s">
        <v>30</v>
      </c>
      <c r="C9" s="56">
        <v>4</v>
      </c>
      <c r="D9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6.25E-2</v>
      </c>
      <c r="E9" s="77" t="str">
        <f>IF(LifeStatus = "Alive", IF(Table1[[#This Row],[Comment]]&lt;&gt;0, INDEX(relationRate!A:A, MATCH(Table1[[#This Row],[Comment]],relationRate!C:C,0)), ""), "")</f>
        <v>незнакомец</v>
      </c>
      <c r="F9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0.5</v>
      </c>
      <c r="G9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9" s="45" t="s">
        <v>35</v>
      </c>
      <c r="I9" s="46" t="s">
        <v>4</v>
      </c>
      <c r="J9" s="47" t="s">
        <v>2</v>
      </c>
      <c r="K9" s="60">
        <v>25449</v>
      </c>
      <c r="L9" s="63"/>
      <c r="M9" s="86">
        <f t="shared" si="1"/>
        <v>25449</v>
      </c>
      <c r="N9" s="94">
        <f ca="1">IF(AND(M9&lt;&gt;0, G9&lt;&gt;""), IF(L9=0,IF(B9="Female",(INDEX(humanDeathOdds!G:G,MATCH(DATEDIF(M9,TODAY(),"y"),humanDeathOdds!A:A,0))),(INDEX(humanDeathOdds!D:D,MATCH(DATEDIF(M9,TODAY(),"y"),humanDeathOdds!A:A,0)))), 0), "")</f>
        <v>27.9</v>
      </c>
      <c r="O9" s="95">
        <f ca="1">IF(AND(M9&lt;&gt;0, ISNUMBER(M9)), IF(L9 = 0, IF(B9 = "Male", CONVERT(INDEX(humanDeathOdds!D:D,MATCH(DATEDIF(M9,TODAY(),"y"),humanDeathOdds!A:A,0)), "yr", "d") + TODAY() - DATEDIF(M9,TODAY(),"yd"), CONVERT(INDEX(humanDeathOdds!G:G,MATCH(DATEDIF(M9,TODAY(),"y"),humanDeathOdds!A:A,0)), "yr", "d") + TODAY() - DATEDIF(M9,TODAY(),"yd")), ""), "")</f>
        <v>54632.474999999999</v>
      </c>
      <c r="P9" s="87" t="str">
        <f t="shared" ca="1" si="2"/>
        <v>52 years 0 months 22 days</v>
      </c>
      <c r="Q9" s="88" t="str">
        <f ca="1">IF(AND(M9&lt;&gt;0, ISNUMBER(M9), LifeStatus = "Alive",INDEX(relationRate!B:B, MATCH(Table1[[#This Row],[Comment]],relationRate!C:C,0))&gt;0), DATEDIF(TODAY(),DATE(YEAR(M9)+DATEDIF(M9,TODAY(),"y")+1,MONTH(M9),DAY(M9)),"d")&amp;" days", "")</f>
        <v>343 days</v>
      </c>
      <c r="R9" s="67" t="s">
        <v>57</v>
      </c>
      <c r="S9" s="68"/>
    </row>
    <row r="10" spans="1:19" s="37" customFormat="1" ht="17.399999999999999" customHeight="1" outlineLevel="1" x14ac:dyDescent="0.3">
      <c r="A10" s="72" t="str">
        <f t="shared" si="0"/>
        <v>Alive</v>
      </c>
      <c r="B10" s="55" t="s">
        <v>29</v>
      </c>
      <c r="C10" s="56">
        <v>1</v>
      </c>
      <c r="D10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0.5</v>
      </c>
      <c r="E10" s="77" t="str">
        <f>IF(LifeStatus = "Alive", IF(Table1[[#This Row],[Comment]]&lt;&gt;0, INDEX(relationRate!A:A, MATCH(Table1[[#This Row],[Comment]],relationRate!C:C,0)), ""), "")</f>
        <v>родственник</v>
      </c>
      <c r="F10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1</v>
      </c>
      <c r="G10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Exists</v>
      </c>
      <c r="H10" s="45" t="s">
        <v>24</v>
      </c>
      <c r="I10" s="46" t="s">
        <v>25</v>
      </c>
      <c r="J10" s="47" t="s">
        <v>74</v>
      </c>
      <c r="K10" s="60">
        <v>25134</v>
      </c>
      <c r="L10" s="63"/>
      <c r="M10" s="86">
        <f t="shared" si="1"/>
        <v>25134</v>
      </c>
      <c r="N10" s="94">
        <f ca="1">IF(AND(M10&lt;&gt;0, G10&lt;&gt;""), IF(L10=0,IF(B10="Female",(INDEX(humanDeathOdds!G:G,MATCH(DATEDIF(M10,TODAY(),"y"),humanDeathOdds!A:A,0))),(INDEX(humanDeathOdds!D:D,MATCH(DATEDIF(M10,TODAY(),"y"),humanDeathOdds!A:A,0)))), 0), "")</f>
        <v>31.37</v>
      </c>
      <c r="O10" s="95">
        <f ca="1">IF(AND(M10&lt;&gt;0, ISNUMBER(M10)), IF(L10 = 0, IF(B10 = "Male", CONVERT(INDEX(humanDeathOdds!D:D,MATCH(DATEDIF(M10,TODAY(),"y"),humanDeathOdds!A:A,0)), "yr", "d") + TODAY() - DATEDIF(M10,TODAY(),"yd"), CONVERT(INDEX(humanDeathOdds!G:G,MATCH(DATEDIF(M10,TODAY(),"y"),humanDeathOdds!A:A,0)), "yr", "d") + TODAY() - DATEDIF(M10,TODAY(),"yd")), ""), "")</f>
        <v>55584.892500000002</v>
      </c>
      <c r="P10" s="87" t="str">
        <f t="shared" ca="1" si="2"/>
        <v>52 years 11 months 2 days</v>
      </c>
      <c r="Q10" s="88" t="str">
        <f ca="1">IF(AND(M10&lt;&gt;0, ISNUMBER(M10), LifeStatus = "Alive",INDEX(relationRate!B:B, MATCH(Table1[[#This Row],[Comment]],relationRate!C:C,0))&gt;0), DATEDIF(TODAY(),DATE(YEAR(M10)+DATEDIF(M10,TODAY(),"y")+1,MONTH(M10),DAY(M10)),"d")&amp;" days", "")</f>
        <v>28 days</v>
      </c>
      <c r="R10" s="67" t="s">
        <v>53</v>
      </c>
      <c r="S10" s="68"/>
    </row>
    <row r="11" spans="1:19" s="37" customFormat="1" ht="17.399999999999999" customHeight="1" outlineLevel="1" x14ac:dyDescent="0.3">
      <c r="A11" s="72" t="str">
        <f t="shared" si="0"/>
        <v>Alive</v>
      </c>
      <c r="B11" s="55" t="s">
        <v>30</v>
      </c>
      <c r="C11" s="56">
        <v>1</v>
      </c>
      <c r="D11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0.5</v>
      </c>
      <c r="E11" s="77" t="str">
        <f>IF(LifeStatus = "Alive", IF(Table1[[#This Row],[Comment]]&lt;&gt;0, INDEX(relationRate!A:A, MATCH(Table1[[#This Row],[Comment]],relationRate!C:C,0)), ""), "")</f>
        <v>родственник</v>
      </c>
      <c r="F11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1</v>
      </c>
      <c r="G11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Exists</v>
      </c>
      <c r="H11" s="45" t="s">
        <v>26</v>
      </c>
      <c r="I11" s="46" t="s">
        <v>4</v>
      </c>
      <c r="J11" s="47" t="s">
        <v>2</v>
      </c>
      <c r="K11" s="60">
        <v>27914</v>
      </c>
      <c r="L11" s="63"/>
      <c r="M11" s="86">
        <f t="shared" si="1"/>
        <v>27914</v>
      </c>
      <c r="N11" s="94">
        <f ca="1">IF(AND(M11&lt;&gt;0, G11&lt;&gt;""), IF(L11=0,IF(B11="Female",(INDEX(humanDeathOdds!G:G,MATCH(DATEDIF(M11,TODAY(),"y"),humanDeathOdds!A:A,0))),(INDEX(humanDeathOdds!D:D,MATCH(DATEDIF(M11,TODAY(),"y"),humanDeathOdds!A:A,0)))), 0), "")</f>
        <v>34</v>
      </c>
      <c r="O11" s="95">
        <f ca="1">IF(AND(M11&lt;&gt;0, ISNUMBER(M11)), IF(L11 = 0, IF(B11 = "Male", CONVERT(INDEX(humanDeathOdds!D:D,MATCH(DATEDIF(M11,TODAY(),"y"),humanDeathOdds!A:A,0)), "yr", "d") + TODAY() - DATEDIF(M11,TODAY(),"yd"), CONVERT(INDEX(humanDeathOdds!G:G,MATCH(DATEDIF(M11,TODAY(),"y"),humanDeathOdds!A:A,0)), "yr", "d") + TODAY() - DATEDIF(M11,TODAY(),"yd")), ""), "")</f>
        <v>56768.5</v>
      </c>
      <c r="P11" s="87" t="str">
        <f t="shared" ca="1" si="2"/>
        <v>45 years 3 months 22 days</v>
      </c>
      <c r="Q11" s="88" t="str">
        <f ca="1">IF(AND(M11&lt;&gt;0, ISNUMBER(M11), LifeStatus = "Alive",INDEX(relationRate!B:B, MATCH(Table1[[#This Row],[Comment]],relationRate!C:C,0))&gt;0), DATEDIF(TODAY(),DATE(YEAR(M11)+DATEDIF(M11,TODAY(),"y")+1,MONTH(M11),DAY(M11)),"d")&amp;" days", "")</f>
        <v>251 days</v>
      </c>
      <c r="R11" s="67" t="s">
        <v>53</v>
      </c>
      <c r="S11" s="68"/>
    </row>
    <row r="12" spans="1:19" s="37" customFormat="1" ht="17.399999999999999" customHeight="1" outlineLevel="1" x14ac:dyDescent="0.3">
      <c r="A12" s="72" t="str">
        <f t="shared" si="0"/>
        <v>Alive</v>
      </c>
      <c r="B12" s="55" t="s">
        <v>30</v>
      </c>
      <c r="C12" s="56">
        <v>4</v>
      </c>
      <c r="D12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6.25E-2</v>
      </c>
      <c r="E12" s="77" t="str">
        <f>IF(LifeStatus = "Alive", IF(Table1[[#This Row],[Comment]]&lt;&gt;0, INDEX(relationRate!A:A, MATCH(Table1[[#This Row],[Comment]],relationRate!C:C,0)), ""), "")</f>
        <v>незнакомец</v>
      </c>
      <c r="F12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0.5</v>
      </c>
      <c r="G12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2" s="45" t="s">
        <v>19</v>
      </c>
      <c r="I12" s="46" t="s">
        <v>20</v>
      </c>
      <c r="J12" s="47" t="s">
        <v>21</v>
      </c>
      <c r="K12" s="60">
        <v>28674</v>
      </c>
      <c r="L12" s="63"/>
      <c r="M12" s="86">
        <f t="shared" si="1"/>
        <v>28674</v>
      </c>
      <c r="N12" s="94">
        <f ca="1">IF(AND(M12&lt;&gt;0, G12&lt;&gt;""), IF(L12=0,IF(B12="Female",(INDEX(humanDeathOdds!G:G,MATCH(DATEDIF(M12,TODAY(),"y"),humanDeathOdds!A:A,0))),(INDEX(humanDeathOdds!D:D,MATCH(DATEDIF(M12,TODAY(),"y"),humanDeathOdds!A:A,0)))), 0), "")</f>
        <v>35.81</v>
      </c>
      <c r="O12" s="95">
        <f ca="1">IF(AND(M12&lt;&gt;0, ISNUMBER(M12)), IF(L12 = 0, IF(B12 = "Male", CONVERT(INDEX(humanDeathOdds!D:D,MATCH(DATEDIF(M12,TODAY(),"y"),humanDeathOdds!A:A,0)), "yr", "d") + TODAY() - DATEDIF(M12,TODAY(),"yd"), CONVERT(INDEX(humanDeathOdds!G:G,MATCH(DATEDIF(M12,TODAY(),"y"),humanDeathOdds!A:A,0)), "yr", "d") + TODAY() - DATEDIF(M12,TODAY(),"yd")), ""), "")</f>
        <v>57459.602500000001</v>
      </c>
      <c r="P12" s="87" t="str">
        <f t="shared" ca="1" si="2"/>
        <v>43 years 2 months 22 days</v>
      </c>
      <c r="Q12" s="88" t="str">
        <f ca="1">IF(AND(M12&lt;&gt;0, ISNUMBER(M12), LifeStatus = "Alive",INDEX(relationRate!B:B, MATCH(Table1[[#This Row],[Comment]],relationRate!C:C,0))&gt;0), DATEDIF(TODAY(),DATE(YEAR(M12)+DATEDIF(M12,TODAY(),"y")+1,MONTH(M12),DAY(M12)),"d")&amp;" days", "")</f>
        <v>281 days</v>
      </c>
      <c r="R12" s="67" t="s">
        <v>57</v>
      </c>
      <c r="S12" s="68"/>
    </row>
    <row r="13" spans="1:19" s="37" customFormat="1" ht="17.399999999999999" customHeight="1" outlineLevel="1" x14ac:dyDescent="0.3">
      <c r="A13" s="72" t="str">
        <f t="shared" si="0"/>
        <v>Alive</v>
      </c>
      <c r="B13" s="55" t="s">
        <v>30</v>
      </c>
      <c r="C13" s="56">
        <v>2</v>
      </c>
      <c r="D13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13" s="77" t="str">
        <f>IF(LifeStatus = "Alive", IF(Table1[[#This Row],[Comment]]&lt;&gt;0, INDEX(relationRate!A:A, MATCH(Table1[[#This Row],[Comment]],relationRate!C:C,0)), ""), "")</f>
        <v>незнакомец</v>
      </c>
      <c r="F13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13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3" s="45" t="s">
        <v>3</v>
      </c>
      <c r="I13" s="46" t="s">
        <v>4</v>
      </c>
      <c r="J13" s="47" t="s">
        <v>2</v>
      </c>
      <c r="K13" s="60">
        <v>32202</v>
      </c>
      <c r="L13" s="63"/>
      <c r="M13" s="86">
        <f t="shared" si="1"/>
        <v>32201</v>
      </c>
      <c r="N13" s="94">
        <f ca="1">IF(AND(M13&lt;&gt;0, G13&lt;&gt;""), IF(L13=0,IF(B13="Female",(INDEX(humanDeathOdds!G:G,MATCH(DATEDIF(M13,TODAY(),"y"),humanDeathOdds!A:A,0))),(INDEX(humanDeathOdds!D:D,MATCH(DATEDIF(M13,TODAY(),"y"),humanDeathOdds!A:A,0)))), 0), "")</f>
        <v>44.98</v>
      </c>
      <c r="O13" s="95">
        <f ca="1">IF(AND(M13&lt;&gt;0, ISNUMBER(M13)), IF(L13 = 0, IF(B13 = "Male", CONVERT(INDEX(humanDeathOdds!D:D,MATCH(DATEDIF(M13,TODAY(),"y"),humanDeathOdds!A:A,0)), "yr", "d") + TODAY() - DATEDIF(M13,TODAY(),"yd"), CONVERT(INDEX(humanDeathOdds!G:G,MATCH(DATEDIF(M13,TODAY(),"y"),humanDeathOdds!A:A,0)), "yr", "d") + TODAY() - DATEDIF(M13,TODAY(),"yd")), ""), "")</f>
        <v>60682.945</v>
      </c>
      <c r="P13" s="87" t="str">
        <f t="shared" ca="1" si="2"/>
        <v>33 years 6 months 28 days</v>
      </c>
      <c r="Q13" s="88" t="str">
        <f ca="1">IF(AND(M13&lt;&gt;0, ISNUMBER(M13), LifeStatus = "Alive",INDEX(relationRate!B:B, MATCH(Table1[[#This Row],[Comment]],relationRate!C:C,0))&gt;0), DATEDIF(TODAY(),DATE(YEAR(M13)+DATEDIF(M13,TODAY(),"y")+1,MONTH(M13),DAY(M13)),"d")&amp;" days", "")</f>
        <v>156 days</v>
      </c>
      <c r="R13" s="67" t="s">
        <v>57</v>
      </c>
      <c r="S13" s="68"/>
    </row>
    <row r="14" spans="1:19" s="37" customFormat="1" ht="17.399999999999999" customHeight="1" outlineLevel="1" x14ac:dyDescent="0.3">
      <c r="A14" s="72" t="str">
        <f t="shared" si="0"/>
        <v>Alive</v>
      </c>
      <c r="B14" s="55" t="s">
        <v>30</v>
      </c>
      <c r="C14" s="56">
        <v>2</v>
      </c>
      <c r="D14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0.25</v>
      </c>
      <c r="E14" s="77" t="str">
        <f>IF(LifeStatus = "Alive", IF(Table1[[#This Row],[Comment]]&lt;&gt;0, INDEX(relationRate!A:A, MATCH(Table1[[#This Row],[Comment]],relationRate!C:C,0)), ""), "")</f>
        <v>незнакомец</v>
      </c>
      <c r="F14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0.25</v>
      </c>
      <c r="G14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4" s="45" t="s">
        <v>5</v>
      </c>
      <c r="I14" s="46" t="s">
        <v>4</v>
      </c>
      <c r="J14" s="47" t="s">
        <v>2</v>
      </c>
      <c r="K14" s="60">
        <v>32901</v>
      </c>
      <c r="L14" s="63"/>
      <c r="M14" s="86">
        <f t="shared" si="1"/>
        <v>32901</v>
      </c>
      <c r="N14" s="94">
        <f ca="1">IF(AND(M14&lt;&gt;0, G14&lt;&gt;""), IF(L14=0,IF(B14="Female",(INDEX(humanDeathOdds!G:G,MATCH(DATEDIF(M14,TODAY(),"y"),humanDeathOdds!A:A,0))),(INDEX(humanDeathOdds!D:D,MATCH(DATEDIF(M14,TODAY(),"y"),humanDeathOdds!A:A,0)))), 0), "")</f>
        <v>46.82</v>
      </c>
      <c r="O14" s="95">
        <f ca="1">IF(AND(M14&lt;&gt;0, ISNUMBER(M14)), IF(L14 = 0, IF(B14 = "Male", CONVERT(INDEX(humanDeathOdds!D:D,MATCH(DATEDIF(M14,TODAY(),"y"),humanDeathOdds!A:A,0)), "yr", "d") + TODAY() - DATEDIF(M14,TODAY(),"yd"), CONVERT(INDEX(humanDeathOdds!G:G,MATCH(DATEDIF(M14,TODAY(),"y"),humanDeathOdds!A:A,0)), "yr", "d") + TODAY() - DATEDIF(M14,TODAY(),"yd")), ""), "")</f>
        <v>61325.005000000005</v>
      </c>
      <c r="P14" s="87" t="str">
        <f t="shared" ca="1" si="2"/>
        <v>31 years 7 months 28 days</v>
      </c>
      <c r="Q14" s="88" t="str">
        <f ca="1">IF(AND(M14&lt;&gt;0, ISNUMBER(M14), LifeStatus = "Alive",INDEX(relationRate!B:B, MATCH(Table1[[#This Row],[Comment]],relationRate!C:C,0))&gt;0), DATEDIF(TODAY(),DATE(YEAR(M14)+DATEDIF(M14,TODAY(),"y")+1,MONTH(M14),DAY(M14)),"d")&amp;" days", "")</f>
        <v>125 days</v>
      </c>
      <c r="R14" s="67" t="s">
        <v>57</v>
      </c>
      <c r="S14" s="68"/>
    </row>
    <row r="15" spans="1:19" s="37" customFormat="1" ht="17.399999999999999" customHeight="1" outlineLevel="1" x14ac:dyDescent="0.3">
      <c r="A15" s="72" t="str">
        <f t="shared" si="0"/>
        <v>Alive</v>
      </c>
      <c r="B15" s="55" t="s">
        <v>29</v>
      </c>
      <c r="C15" s="56">
        <v>5</v>
      </c>
      <c r="D15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3.125E-2</v>
      </c>
      <c r="E15" s="77" t="str">
        <f>IF(LifeStatus = "Alive", IF(Table1[[#This Row],[Comment]]&lt;&gt;0, INDEX(relationRate!A:A, MATCH(Table1[[#This Row],[Comment]],relationRate!C:C,0)), ""), "")</f>
        <v>незнакомец</v>
      </c>
      <c r="F15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1</v>
      </c>
      <c r="G15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5" s="45" t="s">
        <v>36</v>
      </c>
      <c r="I15" s="46" t="s">
        <v>37</v>
      </c>
      <c r="J15" s="47" t="s">
        <v>7</v>
      </c>
      <c r="K15" s="60">
        <v>36526</v>
      </c>
      <c r="L15" s="63"/>
      <c r="M15" s="86">
        <f t="shared" si="1"/>
        <v>36526</v>
      </c>
      <c r="N15" s="94">
        <f ca="1">IF(AND(M15&lt;&gt;0, G15&lt;&gt;""), IF(L15=0,IF(B15="Female",(INDEX(humanDeathOdds!G:G,MATCH(DATEDIF(M15,TODAY(),"y"),humanDeathOdds!A:A,0))),(INDEX(humanDeathOdds!D:D,MATCH(DATEDIF(M15,TODAY(),"y"),humanDeathOdds!A:A,0)))), 0), "")</f>
        <v>60.67</v>
      </c>
      <c r="O15" s="95">
        <f ca="1">IF(AND(M15&lt;&gt;0, ISNUMBER(M15)), IF(L15 = 0, IF(B15 = "Male", CONVERT(INDEX(humanDeathOdds!D:D,MATCH(DATEDIF(M15,TODAY(),"y"),humanDeathOdds!A:A,0)), "yr", "d") + TODAY() - DATEDIF(M15,TODAY(),"yd"), CONVERT(INDEX(humanDeathOdds!G:G,MATCH(DATEDIF(M15,TODAY(),"y"),humanDeathOdds!A:A,0)), "yr", "d") + TODAY() - DATEDIF(M15,TODAY(),"yd")), ""), "")</f>
        <v>66355.717499999999</v>
      </c>
      <c r="P15" s="87" t="str">
        <f t="shared" ca="1" si="2"/>
        <v>21 years 8 months 24 days</v>
      </c>
      <c r="Q15" s="88" t="str">
        <f ca="1">IF(AND(M15&lt;&gt;0, ISNUMBER(M15), LifeStatus = "Alive",INDEX(relationRate!B:B, MATCH(Table1[[#This Row],[Comment]],relationRate!C:C,0))&gt;0), DATEDIF(TODAY(),DATE(YEAR(M15)+DATEDIF(M15,TODAY(),"y")+1,MONTH(M15),DAY(M15)),"d")&amp;" days", "")</f>
        <v>98 days</v>
      </c>
      <c r="R15" s="67" t="s">
        <v>57</v>
      </c>
      <c r="S15" s="68"/>
    </row>
    <row r="16" spans="1:19" s="37" customFormat="1" ht="17.399999999999999" customHeight="1" outlineLevel="1" x14ac:dyDescent="0.3">
      <c r="A16" s="72" t="str">
        <f t="shared" si="0"/>
        <v>Alive</v>
      </c>
      <c r="B16" s="55" t="s">
        <v>30</v>
      </c>
      <c r="C16" s="56">
        <v>4</v>
      </c>
      <c r="D16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6.25E-2</v>
      </c>
      <c r="E16" s="77" t="str">
        <f>IF(LifeStatus = "Alive", IF(Table1[[#This Row],[Comment]]&lt;&gt;0, INDEX(relationRate!A:A, MATCH(Table1[[#This Row],[Comment]],relationRate!C:C,0)), ""), "")</f>
        <v>незнакомец</v>
      </c>
      <c r="F16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0.5</v>
      </c>
      <c r="G16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6" s="45" t="s">
        <v>27</v>
      </c>
      <c r="I16" s="46" t="s">
        <v>4</v>
      </c>
      <c r="J16" s="47" t="s">
        <v>2</v>
      </c>
      <c r="K16" s="60">
        <v>39480</v>
      </c>
      <c r="L16" s="63"/>
      <c r="M16" s="86">
        <f t="shared" si="1"/>
        <v>39480</v>
      </c>
      <c r="N16" s="94">
        <f ca="1">IF(AND(M16&lt;&gt;0, G16&lt;&gt;""), IF(L16=0,IF(B16="Female",(INDEX(humanDeathOdds!G:G,MATCH(DATEDIF(M16,TODAY(),"y"),humanDeathOdds!A:A,0))),(INDEX(humanDeathOdds!D:D,MATCH(DATEDIF(M16,TODAY(),"y"),humanDeathOdds!A:A,0)))), 0), "")</f>
        <v>63.79</v>
      </c>
      <c r="O16" s="95">
        <f ca="1">IF(AND(M16&lt;&gt;0, ISNUMBER(M16)), IF(L16 = 0, IF(B16 = "Male", CONVERT(INDEX(humanDeathOdds!D:D,MATCH(DATEDIF(M16,TODAY(),"y"),humanDeathOdds!A:A,0)), "yr", "d") + TODAY() - DATEDIF(M16,TODAY(),"yd"), CONVERT(INDEX(humanDeathOdds!G:G,MATCH(DATEDIF(M16,TODAY(),"y"),humanDeathOdds!A:A,0)), "yr", "d") + TODAY() - DATEDIF(M16,TODAY(),"yd")), ""), "")</f>
        <v>67527.297500000001</v>
      </c>
      <c r="P16" s="87" t="str">
        <f t="shared" ca="1" si="2"/>
        <v>13 years 7 months 23 days</v>
      </c>
      <c r="Q16" s="88" t="str">
        <f ca="1">IF(AND(M16&lt;&gt;0, ISNUMBER(M16), LifeStatus = "Alive",INDEX(relationRate!B:B, MATCH(Table1[[#This Row],[Comment]],relationRate!C:C,0))&gt;0), DATEDIF(TODAY(),DATE(YEAR(M16)+DATEDIF(M16,TODAY(),"y")+1,MONTH(M16),DAY(M16)),"d")&amp;" days", "")</f>
        <v>130 days</v>
      </c>
      <c r="R16" s="67" t="s">
        <v>57</v>
      </c>
      <c r="S16" s="68"/>
    </row>
    <row r="17" spans="1:20" ht="17.399999999999999" customHeight="1" outlineLevel="1" x14ac:dyDescent="0.3">
      <c r="A17" s="72" t="str">
        <f t="shared" si="0"/>
        <v>Alive</v>
      </c>
      <c r="B17" s="55" t="s">
        <v>29</v>
      </c>
      <c r="C17" s="56">
        <v>3</v>
      </c>
      <c r="D17" s="99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0.125</v>
      </c>
      <c r="E17" s="77" t="str">
        <f>IF(LifeStatus = "Alive", IF(Table1[[#This Row],[Comment]]&lt;&gt;0, INDEX(relationRate!A:A, MATCH(Table1[[#This Row],[Comment]],relationRate!C:C,0)), ""), "")</f>
        <v>незнакомец</v>
      </c>
      <c r="F17" s="78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0.33333333333333331</v>
      </c>
      <c r="G17" s="79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7" s="45" t="s">
        <v>9</v>
      </c>
      <c r="I17" s="46" t="s">
        <v>8</v>
      </c>
      <c r="J17" s="47" t="s">
        <v>7</v>
      </c>
      <c r="K17" s="60">
        <v>42271</v>
      </c>
      <c r="L17" s="63"/>
      <c r="M17" s="86">
        <f t="shared" si="1"/>
        <v>42271</v>
      </c>
      <c r="N17" s="94">
        <f ca="1">IF(AND(M17&lt;&gt;0, G17&lt;&gt;""), IF(L17=0,IF(B17="Female",(INDEX(humanDeathOdds!G:G,MATCH(DATEDIF(M17,TODAY(),"y"),humanDeathOdds!A:A,0))),(INDEX(humanDeathOdds!D:D,MATCH(DATEDIF(M17,TODAY(),"y"),humanDeathOdds!A:A,0)))), 0), "")</f>
        <v>75.48</v>
      </c>
      <c r="O17" s="95">
        <f ca="1">IF(AND(M17&lt;&gt;0, ISNUMBER(M17)), IF(L17 = 0, IF(B17 = "Male", CONVERT(INDEX(humanDeathOdds!D:D,MATCH(DATEDIF(M17,TODAY(),"y"),humanDeathOdds!A:A,0)), "yr", "d") + TODAY() - DATEDIF(M17,TODAY(),"yd"), CONVERT(INDEX(humanDeathOdds!G:G,MATCH(DATEDIF(M17,TODAY(),"y"),humanDeathOdds!A:A,0)), "yr", "d") + TODAY() - DATEDIF(M17,TODAY(),"yd")), ""), "")</f>
        <v>72032.070000000007</v>
      </c>
      <c r="P17" s="87" t="str">
        <f t="shared" ca="1" si="2"/>
        <v>6 years 0 months 1 days</v>
      </c>
      <c r="Q17" s="88" t="str">
        <f ca="1">IF(AND(M17&lt;&gt;0, ISNUMBER(M17), LifeStatus = "Alive",INDEX(relationRate!B:B, MATCH(Table1[[#This Row],[Comment]],relationRate!C:C,0))&gt;0), DATEDIF(TODAY(),DATE(YEAR(M17)+DATEDIF(M17,TODAY(),"y")+1,MONTH(M17),DAY(M17)),"d")&amp;" days", "")</f>
        <v>364 days</v>
      </c>
      <c r="R17" s="67" t="s">
        <v>57</v>
      </c>
      <c r="S17" s="68"/>
      <c r="T17" s="37"/>
    </row>
    <row r="18" spans="1:20" ht="17.399999999999999" customHeight="1" outlineLevel="1" thickBot="1" x14ac:dyDescent="0.35">
      <c r="A18" s="73" t="str">
        <f t="shared" si="0"/>
        <v>Alive</v>
      </c>
      <c r="B18" s="57" t="s">
        <v>29</v>
      </c>
      <c r="C18" s="58">
        <v>3</v>
      </c>
      <c r="D18" s="100">
        <f>IF(AND(INDEX(relationRate!B:B, MATCH(Table1[[#This Row],[Comment]],relationRate!C:C,0))&gt;0,Table1[[#This Row],[Relation Index]]&lt;&gt;0), IF(Materials!$B$24 = 0, 1/POWER(2, ABS(Table1[[#This Row],[Relation Index]]-Materials!$B$24)), 1/POWER(2, ABS(Table1[[#This Row],[Relation Index]]-Materials!$B$24 + 1))), "")</f>
        <v>0.125</v>
      </c>
      <c r="E18" s="80" t="str">
        <f>IF(LifeStatus = "Alive", IF(Table1[[#This Row],[Comment]]&lt;&gt;0, INDEX(relationRate!A:A, MATCH(Table1[[#This Row],[Comment]],relationRate!C:C,0)), ""), "")</f>
        <v>незнакомец</v>
      </c>
      <c r="F18" s="81">
        <f>IF(LifeStatus = "Alive", IF(INDEX(relationRate!B:B, MATCH(Table1[[#This Row],[Comment]],relationRate!C:C,0))&gt;0,IF(Table1[[#This Row],[Comment]]&lt;&gt;0, 1/LOG(POWER(2,INDEX(relationRate!B:B, MATCH(Table1[[#This Row],[Comment]],relationRate!C:C,0)))*IF(Materials!$B$24 = 0, 1/POWER(2, ABS(Table1[[#This Row],[Relation Index]]-Materials!$B$24-1)), 1/POWER(2, ABS(Table1[[#This Row],[Relation Index]]-Materials!$B$24))), 2), ""), ""), "")</f>
        <v>0.33333333333333331</v>
      </c>
      <c r="G18" s="82" t="str">
        <f>IF(AND(LifeStatus =  "Alive",ISNUMBER(Table1[[#This Row],[Goodness index]])), IF(AND( Table1[[#This Row],[Goodness index]]&gt;=50%, INDEX(relationRate!B:B, MATCH(Table1[[#This Row],[Comment]],relationRate!C:C,0))&lt;3, Table1[[#This Row],[Relation Index]]&lt;&gt;0), "Exists", "Does not exist"), "")</f>
        <v>Does not exist</v>
      </c>
      <c r="H18" s="48" t="s">
        <v>34</v>
      </c>
      <c r="I18" s="49" t="s">
        <v>10</v>
      </c>
      <c r="J18" s="50" t="s">
        <v>7</v>
      </c>
      <c r="K18" s="61">
        <v>43297</v>
      </c>
      <c r="L18" s="64"/>
      <c r="M18" s="89">
        <f t="shared" si="1"/>
        <v>43297</v>
      </c>
      <c r="N18" s="96">
        <f ca="1">IF(AND(M18&lt;&gt;0, G18&lt;&gt;""), IF(L18=0,IF(B18="Female",(INDEX(humanDeathOdds!G:G,MATCH(DATEDIF(M18,TODAY(),"y"),humanDeathOdds!A:A,0))),(INDEX(humanDeathOdds!D:D,MATCH(DATEDIF(M18,TODAY(),"y"),humanDeathOdds!A:A,0)))), 0), "")</f>
        <v>78.45</v>
      </c>
      <c r="O18" s="97">
        <f ca="1">IF(AND(M18&lt;&gt;0, ISNUMBER(M18)), IF(L18 = 0, IF(B18 = "Male", CONVERT(INDEX(humanDeathOdds!D:D,MATCH(DATEDIF(M18,TODAY(),"y"),humanDeathOdds!A:A,0)), "yr", "d") + TODAY() - DATEDIF(M18,TODAY(),"yd"), CONVERT(INDEX(humanDeathOdds!G:G,MATCH(DATEDIF(M18,TODAY(),"y"),humanDeathOdds!A:A,0)), "yr", "d") + TODAY() - DATEDIF(M18,TODAY(),"yd")), ""), "")</f>
        <v>73046.862500000003</v>
      </c>
      <c r="P18" s="90" t="str">
        <f t="shared" ca="1" si="2"/>
        <v>3 years 2 months 9 days</v>
      </c>
      <c r="Q18" s="91" t="str">
        <f ca="1">IF(AND(M18&lt;&gt;0, ISNUMBER(M18), LifeStatus = "Alive",INDEX(relationRate!B:B, MATCH(Table1[[#This Row],[Comment]],relationRate!C:C,0))&gt;0), DATEDIF(TODAY(),DATE(YEAR(M18)+DATEDIF(M18,TODAY(),"y")+1,MONTH(M18),DAY(M18)),"d")&amp;" days", "")</f>
        <v>294 days</v>
      </c>
      <c r="R18" s="69" t="s">
        <v>57</v>
      </c>
      <c r="S18" s="70"/>
      <c r="T18" s="37"/>
    </row>
  </sheetData>
  <conditionalFormatting sqref="A2:R18">
    <cfRule type="expression" dxfId="57" priority="4">
      <formula>$A2="Dead"</formula>
    </cfRule>
  </conditionalFormatting>
  <conditionalFormatting sqref="H2:K18">
    <cfRule type="expression" dxfId="56" priority="6">
      <formula>AND(DAY($M2)=DAY(TODAY()), MONTH($M2)=MONTH(TODAY()))</formula>
    </cfRule>
  </conditionalFormatting>
  <conditionalFormatting sqref="B2:B18">
    <cfRule type="notContainsText" dxfId="55" priority="36" operator="notContains" text="Fem">
      <formula>ISERROR(SEARCH("Fem",B2))</formula>
    </cfRule>
    <cfRule type="containsText" dxfId="54" priority="37" operator="containsText" text="Fem">
      <formula>NOT(ISERROR(SEARCH("Fem",B2)))</formula>
    </cfRule>
  </conditionalFormatting>
  <conditionalFormatting sqref="H1:J18">
    <cfRule type="expression" dxfId="53" priority="38">
      <formula>$G1="Exists"</formula>
    </cfRule>
  </conditionalFormatting>
  <conditionalFormatting sqref="K2:K18">
    <cfRule type="expression" dxfId="52" priority="10">
      <formula>DATEDIF(TODAY(),DATE(YEAR($M2)+DATEDIF($M2,TODAY(),"y")+1,MONTH($M2),DAY($M2)),"d")&lt;=3</formula>
    </cfRule>
  </conditionalFormatting>
  <conditionalFormatting sqref="F2:F18">
    <cfRule type="dataBar" priority="45">
      <dataBar>
        <cfvo type="min"/>
        <cfvo type="max"/>
        <color rgb="FF5DCDC0"/>
      </dataBar>
      <extLst>
        <ext xmlns:x14="http://schemas.microsoft.com/office/spreadsheetml/2009/9/main" uri="{B025F937-C7B1-47D3-B67F-A62EFF666E3E}">
          <x14:id>{70394D12-BFA3-47A7-BFDD-BF71FD9C2C6D}</x14:id>
        </ext>
      </extLst>
    </cfRule>
  </conditionalFormatting>
  <conditionalFormatting sqref="N2:N18">
    <cfRule type="dataBar" priority="46">
      <dataBar>
        <cfvo type="min"/>
        <cfvo type="max"/>
        <color rgb="FF229996"/>
      </dataBar>
      <extLst>
        <ext xmlns:x14="http://schemas.microsoft.com/office/spreadsheetml/2009/9/main" uri="{B025F937-C7B1-47D3-B67F-A62EFF666E3E}">
          <x14:id>{A993ABE0-1A9F-4C17-A8F0-B10D38912312}</x14:id>
        </ext>
      </extLst>
    </cfRule>
  </conditionalFormatting>
  <conditionalFormatting sqref="A2:S18">
    <cfRule type="expression" dxfId="51" priority="3">
      <formula>$E2="кошмар"</formula>
    </cfRule>
    <cfRule type="expression" dxfId="50" priority="2">
      <formula>$E2="нечисть"</formula>
    </cfRule>
    <cfRule type="expression" dxfId="49" priority="1">
      <formula>$E2="нежить"</formula>
    </cfRule>
    <cfRule type="expression" dxfId="48" priority="5">
      <formula>$E2="нелюдь"</formula>
    </cfRule>
  </conditionalFormatting>
  <dataValidations count="5">
    <dataValidation operator="notEqual" showInputMessage="1" showErrorMessage="1" sqref="K2:K18 L3 N2:O18" xr:uid="{7D798A4F-1CF0-4953-AE44-EBF2C8BBCE5F}"/>
    <dataValidation showInputMessage="1" showErrorMessage="1" sqref="A2:A18 D2:G18 S2:S18" xr:uid="{E94199B0-C649-4482-AE4E-4A8DA2AC176B}"/>
    <dataValidation type="list" showInputMessage="1" showErrorMessage="1" sqref="B2:B18" xr:uid="{9117867F-EFCD-4E05-8E81-7139E2F02C73}">
      <formula1>"Male, Female"</formula1>
    </dataValidation>
    <dataValidation type="decimal" showInputMessage="1" showErrorMessage="1" sqref="C2:C18" xr:uid="{177657F2-4447-464D-81D6-2F7A8AFA5C03}">
      <formula1>1</formula1>
      <formula2>100</formula2>
    </dataValidation>
    <dataValidation type="date" operator="greaterThanOrEqual" showInputMessage="1" showErrorMessage="1" sqref="M2:M18" xr:uid="{F0DFD7B9-C885-44CB-BE4C-7FB56E0F286B}">
      <formula1>367</formula1>
    </dataValidation>
  </dataValidations>
  <pageMargins left="0.7" right="0.7" top="0.75" bottom="0.75" header="0.3" footer="0.3"/>
  <pageSetup paperSize="9" orientation="portrait" r:id="rId1"/>
  <ignoredErrors>
    <ignoredError sqref="K2:K17 K18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394D12-BFA3-47A7-BFDD-BF71FD9C2C6D}">
            <x14:dataBar minLength="0" maxLength="100" border="1" negativeBarBorderColorSameAsPositive="0">
              <x14:cfvo type="autoMin"/>
              <x14:cfvo type="autoMax"/>
              <x14:borderColor rgb="FF0EC2A4"/>
              <x14:negativeFillColor rgb="FFFF0000"/>
              <x14:negativeBorderColor rgb="FFFF0000"/>
              <x14:axisColor rgb="FF000000"/>
            </x14:dataBar>
          </x14:cfRule>
          <xm:sqref>F2:F18</xm:sqref>
        </x14:conditionalFormatting>
        <x14:conditionalFormatting xmlns:xm="http://schemas.microsoft.com/office/excel/2006/main">
          <x14:cfRule type="dataBar" id="{A993ABE0-1A9F-4C17-A8F0-B10D38912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97305A1-7809-4909-A995-85D13C048826}">
          <x14:formula1>
            <xm:f>relationRate!$C$2:$C$14</xm:f>
          </x14:formula1>
          <xm:sqref>R2:R18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1B08-C4E0-4999-B03C-2EA20C33E361}">
  <dimension ref="A1:C14"/>
  <sheetViews>
    <sheetView showGridLines="0" workbookViewId="0">
      <pane ySplit="1" topLeftCell="A2" activePane="bottomLeft" state="frozen"/>
      <selection pane="bottomLeft" activeCell="C7" sqref="C7"/>
    </sheetView>
  </sheetViews>
  <sheetFormatPr defaultColWidth="8.765625" defaultRowHeight="16.2" x14ac:dyDescent="0.3"/>
  <cols>
    <col min="1" max="1" width="29.3046875" style="10" customWidth="1"/>
    <col min="2" max="2" width="14.69140625" style="1" customWidth="1"/>
    <col min="3" max="3" width="44.61328125" style="2" customWidth="1"/>
    <col min="4" max="16384" width="8.765625" style="1"/>
  </cols>
  <sheetData>
    <row r="1" spans="1:3" s="7" customFormat="1" ht="18" thickBot="1" x14ac:dyDescent="0.35">
      <c r="A1" s="8" t="s">
        <v>54</v>
      </c>
      <c r="B1" s="12" t="s">
        <v>38</v>
      </c>
      <c r="C1" s="9" t="s">
        <v>39</v>
      </c>
    </row>
    <row r="2" spans="1:3" x14ac:dyDescent="0.3">
      <c r="A2" s="14" t="s">
        <v>86</v>
      </c>
      <c r="B2" s="13">
        <v>0</v>
      </c>
      <c r="C2" s="11" t="s">
        <v>89</v>
      </c>
    </row>
    <row r="3" spans="1:3" ht="25.2" x14ac:dyDescent="0.3">
      <c r="A3" s="14" t="s">
        <v>40</v>
      </c>
      <c r="B3" s="13">
        <v>9</v>
      </c>
      <c r="C3" s="11" t="s">
        <v>48</v>
      </c>
    </row>
    <row r="4" spans="1:3" x14ac:dyDescent="0.3">
      <c r="A4" s="14" t="s">
        <v>41</v>
      </c>
      <c r="B4" s="13">
        <v>8</v>
      </c>
      <c r="C4" s="11" t="s">
        <v>49</v>
      </c>
    </row>
    <row r="5" spans="1:3" ht="25.2" x14ac:dyDescent="0.3">
      <c r="A5" s="14" t="s">
        <v>42</v>
      </c>
      <c r="B5" s="13">
        <v>7</v>
      </c>
      <c r="C5" s="11" t="s">
        <v>50</v>
      </c>
    </row>
    <row r="6" spans="1:3" x14ac:dyDescent="0.3">
      <c r="A6" s="14" t="s">
        <v>43</v>
      </c>
      <c r="B6" s="13">
        <v>6</v>
      </c>
      <c r="C6" s="11" t="s">
        <v>55</v>
      </c>
    </row>
    <row r="7" spans="1:3" x14ac:dyDescent="0.3">
      <c r="A7" s="14" t="s">
        <v>58</v>
      </c>
      <c r="B7" s="13">
        <v>5</v>
      </c>
      <c r="C7" s="11" t="s">
        <v>57</v>
      </c>
    </row>
    <row r="8" spans="1:3" x14ac:dyDescent="0.3">
      <c r="A8" s="14" t="s">
        <v>44</v>
      </c>
      <c r="B8" s="13">
        <v>4</v>
      </c>
      <c r="C8" s="11" t="s">
        <v>56</v>
      </c>
    </row>
    <row r="9" spans="1:3" ht="25.2" x14ac:dyDescent="0.3">
      <c r="A9" s="14" t="s">
        <v>45</v>
      </c>
      <c r="B9" s="13">
        <v>3</v>
      </c>
      <c r="C9" s="11" t="s">
        <v>51</v>
      </c>
    </row>
    <row r="10" spans="1:3" x14ac:dyDescent="0.3">
      <c r="A10" s="14" t="s">
        <v>46</v>
      </c>
      <c r="B10" s="13">
        <v>2</v>
      </c>
      <c r="C10" s="11" t="s">
        <v>52</v>
      </c>
    </row>
    <row r="11" spans="1:3" ht="25.2" x14ac:dyDescent="0.3">
      <c r="A11" s="14" t="s">
        <v>47</v>
      </c>
      <c r="B11" s="13">
        <v>1</v>
      </c>
      <c r="C11" s="11" t="s">
        <v>53</v>
      </c>
    </row>
    <row r="12" spans="1:3" x14ac:dyDescent="0.3">
      <c r="A12" s="14" t="s">
        <v>80</v>
      </c>
      <c r="B12" s="13">
        <v>-1</v>
      </c>
      <c r="C12" s="11" t="s">
        <v>87</v>
      </c>
    </row>
    <row r="13" spans="1:3" x14ac:dyDescent="0.3">
      <c r="A13" s="14" t="s">
        <v>81</v>
      </c>
      <c r="B13" s="13">
        <v>-2</v>
      </c>
      <c r="C13" s="11" t="s">
        <v>83</v>
      </c>
    </row>
    <row r="14" spans="1:3" ht="16.8" thickBot="1" x14ac:dyDescent="0.35">
      <c r="A14" s="15" t="s">
        <v>82</v>
      </c>
      <c r="B14" s="13">
        <v>-3</v>
      </c>
      <c r="C14" s="11" t="s">
        <v>84</v>
      </c>
    </row>
  </sheetData>
  <conditionalFormatting sqref="A1:C1">
    <cfRule type="expression" dxfId="23" priority="2">
      <formula>$G1="Exists"</formula>
    </cfRule>
  </conditionalFormatting>
  <conditionalFormatting sqref="A2:C14">
    <cfRule type="expression" dxfId="22" priority="1">
      <formula>$A2="Dead"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3BC-CEA6-4806-A40B-B6A59124F4B6}">
  <dimension ref="A1:G122"/>
  <sheetViews>
    <sheetView showGridLines="0" topLeftCell="A69" workbookViewId="0">
      <selection activeCell="B92" sqref="B92"/>
    </sheetView>
  </sheetViews>
  <sheetFormatPr defaultColWidth="21" defaultRowHeight="16.2" x14ac:dyDescent="0.3"/>
  <cols>
    <col min="1" max="1" width="9.61328125" style="25" bestFit="1" customWidth="1"/>
    <col min="2" max="2" width="16" style="28" bestFit="1" customWidth="1"/>
    <col min="3" max="3" width="14.61328125" style="29" bestFit="1" customWidth="1"/>
    <col min="4" max="4" width="14.765625" style="30" bestFit="1" customWidth="1"/>
    <col min="5" max="5" width="17.23046875" style="1" bestFit="1" customWidth="1"/>
    <col min="6" max="6" width="15.69140625" style="1" bestFit="1" customWidth="1"/>
    <col min="7" max="7" width="15.921875" style="1" bestFit="1" customWidth="1"/>
    <col min="8" max="16384" width="21" style="1"/>
  </cols>
  <sheetData>
    <row r="1" spans="1:7" s="7" customFormat="1" ht="25.5" customHeight="1" thickBot="1" x14ac:dyDescent="0.35">
      <c r="A1" s="8"/>
      <c r="B1" s="102" t="s">
        <v>30</v>
      </c>
      <c r="C1" s="103"/>
      <c r="D1" s="104"/>
      <c r="E1" s="102" t="s">
        <v>29</v>
      </c>
      <c r="F1" s="103"/>
      <c r="G1" s="104"/>
    </row>
    <row r="2" spans="1:7" ht="16.8" thickBot="1" x14ac:dyDescent="0.35">
      <c r="A2" s="17" t="s">
        <v>59</v>
      </c>
      <c r="B2" s="17" t="s">
        <v>60</v>
      </c>
      <c r="C2" s="17" t="s">
        <v>61</v>
      </c>
      <c r="D2" s="17" t="s">
        <v>62</v>
      </c>
      <c r="E2" s="20" t="s">
        <v>63</v>
      </c>
      <c r="F2" s="17" t="s">
        <v>64</v>
      </c>
      <c r="G2" s="17" t="s">
        <v>65</v>
      </c>
    </row>
    <row r="3" spans="1:7" x14ac:dyDescent="0.3">
      <c r="A3" s="23">
        <v>0</v>
      </c>
      <c r="B3" s="26">
        <v>6.3829999999999998E-3</v>
      </c>
      <c r="C3" s="6">
        <v>100000</v>
      </c>
      <c r="D3" s="18">
        <v>76.150000000000006</v>
      </c>
      <c r="E3" s="21">
        <v>5.3740000000000003E-3</v>
      </c>
      <c r="F3" s="6">
        <v>100000</v>
      </c>
      <c r="G3" s="18">
        <v>80.97</v>
      </c>
    </row>
    <row r="4" spans="1:7" x14ac:dyDescent="0.3">
      <c r="A4" s="23">
        <v>1</v>
      </c>
      <c r="B4" s="26">
        <v>4.5300000000000001E-4</v>
      </c>
      <c r="C4" s="6">
        <v>99362</v>
      </c>
      <c r="D4" s="18">
        <v>75.63</v>
      </c>
      <c r="E4" s="21">
        <v>3.5300000000000002E-4</v>
      </c>
      <c r="F4" s="6">
        <v>99463</v>
      </c>
      <c r="G4" s="18">
        <v>80.41</v>
      </c>
    </row>
    <row r="5" spans="1:7" x14ac:dyDescent="0.3">
      <c r="A5" s="23">
        <v>2</v>
      </c>
      <c r="B5" s="26">
        <v>2.8200000000000002E-4</v>
      </c>
      <c r="C5" s="6">
        <v>99317</v>
      </c>
      <c r="D5" s="18">
        <v>74.67</v>
      </c>
      <c r="E5" s="21">
        <v>2.31E-4</v>
      </c>
      <c r="F5" s="6">
        <v>99427</v>
      </c>
      <c r="G5" s="18">
        <v>79.44</v>
      </c>
    </row>
    <row r="6" spans="1:7" x14ac:dyDescent="0.3">
      <c r="A6" s="23">
        <v>3</v>
      </c>
      <c r="B6" s="26">
        <v>2.3000000000000001E-4</v>
      </c>
      <c r="C6" s="6">
        <v>99289</v>
      </c>
      <c r="D6" s="18">
        <v>73.69</v>
      </c>
      <c r="E6" s="21">
        <v>1.65E-4</v>
      </c>
      <c r="F6" s="6">
        <v>99405</v>
      </c>
      <c r="G6" s="18">
        <v>78.45</v>
      </c>
    </row>
    <row r="7" spans="1:7" x14ac:dyDescent="0.3">
      <c r="A7" s="23">
        <v>4</v>
      </c>
      <c r="B7" s="26">
        <v>1.6899999999999999E-4</v>
      </c>
      <c r="C7" s="6">
        <v>99266</v>
      </c>
      <c r="D7" s="18">
        <v>72.709999999999994</v>
      </c>
      <c r="E7" s="21">
        <v>1.2899999999999999E-4</v>
      </c>
      <c r="F7" s="6">
        <v>99388</v>
      </c>
      <c r="G7" s="18">
        <v>77.47</v>
      </c>
    </row>
    <row r="8" spans="1:7" x14ac:dyDescent="0.3">
      <c r="A8" s="23">
        <v>5</v>
      </c>
      <c r="B8" s="26">
        <v>1.55E-4</v>
      </c>
      <c r="C8" s="6">
        <v>99249</v>
      </c>
      <c r="D8" s="18">
        <v>71.72</v>
      </c>
      <c r="E8" s="21">
        <v>1.16E-4</v>
      </c>
      <c r="F8" s="6">
        <v>99375</v>
      </c>
      <c r="G8" s="18">
        <v>76.48</v>
      </c>
    </row>
    <row r="9" spans="1:7" x14ac:dyDescent="0.3">
      <c r="A9" s="23">
        <v>6</v>
      </c>
      <c r="B9" s="26">
        <v>1.45E-4</v>
      </c>
      <c r="C9" s="6">
        <v>99234</v>
      </c>
      <c r="D9" s="18">
        <v>70.73</v>
      </c>
      <c r="E9" s="21">
        <v>1.07E-4</v>
      </c>
      <c r="F9" s="6">
        <v>99364</v>
      </c>
      <c r="G9" s="18">
        <v>75.48</v>
      </c>
    </row>
    <row r="10" spans="1:7" x14ac:dyDescent="0.3">
      <c r="A10" s="23">
        <v>7</v>
      </c>
      <c r="B10" s="26">
        <v>1.35E-4</v>
      </c>
      <c r="C10" s="6">
        <v>99219</v>
      </c>
      <c r="D10" s="18">
        <v>69.739999999999995</v>
      </c>
      <c r="E10" s="21">
        <v>1.01E-4</v>
      </c>
      <c r="F10" s="6">
        <v>99353</v>
      </c>
      <c r="G10" s="18">
        <v>74.489999999999995</v>
      </c>
    </row>
    <row r="11" spans="1:7" x14ac:dyDescent="0.3">
      <c r="A11" s="23">
        <v>8</v>
      </c>
      <c r="B11" s="26">
        <v>1.2E-4</v>
      </c>
      <c r="C11" s="6">
        <v>99206</v>
      </c>
      <c r="D11" s="18">
        <v>68.75</v>
      </c>
      <c r="E11" s="21">
        <v>9.6000000000000002E-5</v>
      </c>
      <c r="F11" s="6">
        <v>99343</v>
      </c>
      <c r="G11" s="18">
        <v>73.5</v>
      </c>
    </row>
    <row r="12" spans="1:7" x14ac:dyDescent="0.3">
      <c r="A12" s="23">
        <v>9</v>
      </c>
      <c r="B12" s="26">
        <v>1.05E-4</v>
      </c>
      <c r="C12" s="6">
        <v>99194</v>
      </c>
      <c r="D12" s="18">
        <v>67.760000000000005</v>
      </c>
      <c r="E12" s="21">
        <v>9.2E-5</v>
      </c>
      <c r="F12" s="6">
        <v>99334</v>
      </c>
      <c r="G12" s="18">
        <v>72.510000000000005</v>
      </c>
    </row>
    <row r="13" spans="1:7" x14ac:dyDescent="0.3">
      <c r="A13" s="23">
        <v>10</v>
      </c>
      <c r="B13" s="26">
        <v>9.3999999999999994E-5</v>
      </c>
      <c r="C13" s="6">
        <v>99184</v>
      </c>
      <c r="D13" s="18">
        <v>66.760000000000005</v>
      </c>
      <c r="E13" s="21">
        <v>9.1000000000000003E-5</v>
      </c>
      <c r="F13" s="6">
        <v>99325</v>
      </c>
      <c r="G13" s="18">
        <v>71.510000000000005</v>
      </c>
    </row>
    <row r="14" spans="1:7" x14ac:dyDescent="0.3">
      <c r="A14" s="23">
        <v>11</v>
      </c>
      <c r="B14" s="26">
        <v>9.8999999999999994E-5</v>
      </c>
      <c r="C14" s="6">
        <v>99174</v>
      </c>
      <c r="D14" s="18">
        <v>65.77</v>
      </c>
      <c r="E14" s="21">
        <v>9.6000000000000002E-5</v>
      </c>
      <c r="F14" s="6">
        <v>99316</v>
      </c>
      <c r="G14" s="18">
        <v>70.52</v>
      </c>
    </row>
    <row r="15" spans="1:7" x14ac:dyDescent="0.3">
      <c r="A15" s="23">
        <v>12</v>
      </c>
      <c r="B15" s="26">
        <v>1.34E-4</v>
      </c>
      <c r="C15" s="6">
        <v>99164</v>
      </c>
      <c r="D15" s="18">
        <v>64.78</v>
      </c>
      <c r="E15" s="21">
        <v>1.11E-4</v>
      </c>
      <c r="F15" s="6">
        <v>99306</v>
      </c>
      <c r="G15" s="18">
        <v>69.53</v>
      </c>
    </row>
    <row r="16" spans="1:7" x14ac:dyDescent="0.3">
      <c r="A16" s="23">
        <v>13</v>
      </c>
      <c r="B16" s="26">
        <v>2.0699999999999999E-4</v>
      </c>
      <c r="C16" s="6">
        <v>99151</v>
      </c>
      <c r="D16" s="18">
        <v>63.79</v>
      </c>
      <c r="E16" s="21">
        <v>1.3799999999999999E-4</v>
      </c>
      <c r="F16" s="6">
        <v>99295</v>
      </c>
      <c r="G16" s="18">
        <v>68.53</v>
      </c>
    </row>
    <row r="17" spans="1:7" x14ac:dyDescent="0.3">
      <c r="A17" s="23">
        <v>14</v>
      </c>
      <c r="B17" s="26">
        <v>3.0899999999999998E-4</v>
      </c>
      <c r="C17" s="6">
        <v>99131</v>
      </c>
      <c r="D17" s="18">
        <v>62.8</v>
      </c>
      <c r="E17" s="21">
        <v>1.74E-4</v>
      </c>
      <c r="F17" s="6">
        <v>99281</v>
      </c>
      <c r="G17" s="18">
        <v>67.540000000000006</v>
      </c>
    </row>
    <row r="18" spans="1:7" x14ac:dyDescent="0.3">
      <c r="A18" s="23">
        <v>15</v>
      </c>
      <c r="B18" s="26">
        <v>4.1899999999999999E-4</v>
      </c>
      <c r="C18" s="6">
        <v>99100</v>
      </c>
      <c r="D18" s="18">
        <v>61.82</v>
      </c>
      <c r="E18" s="21">
        <v>2.14E-4</v>
      </c>
      <c r="F18" s="6">
        <v>99264</v>
      </c>
      <c r="G18" s="18">
        <v>66.56</v>
      </c>
    </row>
    <row r="19" spans="1:7" x14ac:dyDescent="0.3">
      <c r="A19" s="23">
        <v>16</v>
      </c>
      <c r="B19" s="26">
        <v>5.2999999999999998E-4</v>
      </c>
      <c r="C19" s="6">
        <v>99059</v>
      </c>
      <c r="D19" s="18">
        <v>60.84</v>
      </c>
      <c r="E19" s="21">
        <v>2.5399999999999999E-4</v>
      </c>
      <c r="F19" s="6">
        <v>99243</v>
      </c>
      <c r="G19" s="18">
        <v>65.569999999999993</v>
      </c>
    </row>
    <row r="20" spans="1:7" x14ac:dyDescent="0.3">
      <c r="A20" s="23">
        <v>17</v>
      </c>
      <c r="B20" s="26">
        <v>6.5499999999999998E-4</v>
      </c>
      <c r="C20" s="6">
        <v>99006</v>
      </c>
      <c r="D20" s="18">
        <v>59.88</v>
      </c>
      <c r="E20" s="21">
        <v>2.9399999999999999E-4</v>
      </c>
      <c r="F20" s="6">
        <v>99217</v>
      </c>
      <c r="G20" s="18">
        <v>64.59</v>
      </c>
    </row>
    <row r="21" spans="1:7" x14ac:dyDescent="0.3">
      <c r="A21" s="23">
        <v>18</v>
      </c>
      <c r="B21" s="26">
        <v>7.9100000000000004E-4</v>
      </c>
      <c r="C21" s="6">
        <v>98941</v>
      </c>
      <c r="D21" s="18">
        <v>58.91</v>
      </c>
      <c r="E21" s="21">
        <v>3.3E-4</v>
      </c>
      <c r="F21" s="6">
        <v>99188</v>
      </c>
      <c r="G21" s="18">
        <v>63.61</v>
      </c>
    </row>
    <row r="22" spans="1:7" x14ac:dyDescent="0.3">
      <c r="A22" s="23">
        <v>19</v>
      </c>
      <c r="B22" s="26">
        <v>9.3400000000000004E-4</v>
      </c>
      <c r="C22" s="6">
        <v>98863</v>
      </c>
      <c r="D22" s="18">
        <v>57.96</v>
      </c>
      <c r="E22" s="21">
        <v>3.6400000000000001E-4</v>
      </c>
      <c r="F22" s="6">
        <v>99156</v>
      </c>
      <c r="G22" s="18">
        <v>62.63</v>
      </c>
    </row>
    <row r="23" spans="1:7" x14ac:dyDescent="0.3">
      <c r="A23" s="23">
        <v>20</v>
      </c>
      <c r="B23" s="26">
        <v>1.085E-3</v>
      </c>
      <c r="C23" s="6">
        <v>98771</v>
      </c>
      <c r="D23" s="18">
        <v>57.01</v>
      </c>
      <c r="E23" s="21">
        <v>3.9899999999999999E-4</v>
      </c>
      <c r="F23" s="6">
        <v>99120</v>
      </c>
      <c r="G23" s="18">
        <v>61.65</v>
      </c>
    </row>
    <row r="24" spans="1:7" x14ac:dyDescent="0.3">
      <c r="A24" s="23">
        <v>21</v>
      </c>
      <c r="B24" s="26">
        <v>1.2279999999999999E-3</v>
      </c>
      <c r="C24" s="6">
        <v>98663</v>
      </c>
      <c r="D24" s="18">
        <v>56.08</v>
      </c>
      <c r="E24" s="21">
        <v>4.3600000000000003E-4</v>
      </c>
      <c r="F24" s="6">
        <v>99080</v>
      </c>
      <c r="G24" s="18">
        <v>60.67</v>
      </c>
    </row>
    <row r="25" spans="1:7" x14ac:dyDescent="0.3">
      <c r="A25" s="23">
        <v>22</v>
      </c>
      <c r="B25" s="26">
        <v>1.3389999999999999E-3</v>
      </c>
      <c r="C25" s="6">
        <v>98542</v>
      </c>
      <c r="D25" s="18">
        <v>55.14</v>
      </c>
      <c r="E25" s="21">
        <v>4.6900000000000002E-4</v>
      </c>
      <c r="F25" s="6">
        <v>99037</v>
      </c>
      <c r="G25" s="18">
        <v>59.7</v>
      </c>
    </row>
    <row r="26" spans="1:7" x14ac:dyDescent="0.3">
      <c r="A26" s="23">
        <v>23</v>
      </c>
      <c r="B26" s="26">
        <v>1.403E-3</v>
      </c>
      <c r="C26" s="6">
        <v>98410</v>
      </c>
      <c r="D26" s="18">
        <v>54.22</v>
      </c>
      <c r="E26" s="21">
        <v>4.9700000000000005E-4</v>
      </c>
      <c r="F26" s="6">
        <v>98990</v>
      </c>
      <c r="G26" s="18">
        <v>58.73</v>
      </c>
    </row>
    <row r="27" spans="1:7" x14ac:dyDescent="0.3">
      <c r="A27" s="23">
        <v>24</v>
      </c>
      <c r="B27" s="26">
        <v>1.433E-3</v>
      </c>
      <c r="C27" s="6">
        <v>98272</v>
      </c>
      <c r="D27" s="18">
        <v>53.29</v>
      </c>
      <c r="E27" s="21">
        <v>5.22E-4</v>
      </c>
      <c r="F27" s="6">
        <v>98941</v>
      </c>
      <c r="G27" s="18">
        <v>57.76</v>
      </c>
    </row>
    <row r="28" spans="1:7" x14ac:dyDescent="0.3">
      <c r="A28" s="23">
        <v>25</v>
      </c>
      <c r="B28" s="26">
        <v>1.451E-3</v>
      </c>
      <c r="C28" s="6">
        <v>98131</v>
      </c>
      <c r="D28" s="18">
        <v>52.37</v>
      </c>
      <c r="E28" s="21">
        <v>5.4600000000000004E-4</v>
      </c>
      <c r="F28" s="6">
        <v>98890</v>
      </c>
      <c r="G28" s="18">
        <v>56.79</v>
      </c>
    </row>
    <row r="29" spans="1:7" x14ac:dyDescent="0.3">
      <c r="A29" s="23">
        <v>26</v>
      </c>
      <c r="B29" s="26">
        <v>1.475E-3</v>
      </c>
      <c r="C29" s="6">
        <v>97989</v>
      </c>
      <c r="D29" s="18">
        <v>51.44</v>
      </c>
      <c r="E29" s="21">
        <v>5.7200000000000003E-4</v>
      </c>
      <c r="F29" s="6">
        <v>98836</v>
      </c>
      <c r="G29" s="18">
        <v>55.82</v>
      </c>
    </row>
    <row r="30" spans="1:7" x14ac:dyDescent="0.3">
      <c r="A30" s="23">
        <v>27</v>
      </c>
      <c r="B30" s="26">
        <v>1.5020000000000001E-3</v>
      </c>
      <c r="C30" s="6">
        <v>97844</v>
      </c>
      <c r="D30" s="18">
        <v>50.52</v>
      </c>
      <c r="E30" s="21">
        <v>6.0400000000000004E-4</v>
      </c>
      <c r="F30" s="6">
        <v>98779</v>
      </c>
      <c r="G30" s="18">
        <v>54.85</v>
      </c>
    </row>
    <row r="31" spans="1:7" x14ac:dyDescent="0.3">
      <c r="A31" s="23">
        <v>28</v>
      </c>
      <c r="B31" s="26">
        <v>1.5380000000000001E-3</v>
      </c>
      <c r="C31" s="6">
        <v>97698</v>
      </c>
      <c r="D31" s="18">
        <v>49.59</v>
      </c>
      <c r="E31" s="21">
        <v>6.4400000000000004E-4</v>
      </c>
      <c r="F31" s="6">
        <v>98719</v>
      </c>
      <c r="G31" s="18">
        <v>53.88</v>
      </c>
    </row>
    <row r="32" spans="1:7" x14ac:dyDescent="0.3">
      <c r="A32" s="23">
        <v>29</v>
      </c>
      <c r="B32" s="26">
        <v>1.5809999999999999E-3</v>
      </c>
      <c r="C32" s="6">
        <v>97547</v>
      </c>
      <c r="D32" s="18">
        <v>48.67</v>
      </c>
      <c r="E32" s="21">
        <v>6.8999999999999997E-4</v>
      </c>
      <c r="F32" s="6">
        <v>98656</v>
      </c>
      <c r="G32" s="18">
        <v>52.92</v>
      </c>
    </row>
    <row r="33" spans="1:7" x14ac:dyDescent="0.3">
      <c r="A33" s="23">
        <v>30</v>
      </c>
      <c r="B33" s="26">
        <v>1.6260000000000001E-3</v>
      </c>
      <c r="C33" s="6">
        <v>97393</v>
      </c>
      <c r="D33" s="18">
        <v>47.75</v>
      </c>
      <c r="E33" s="21">
        <v>7.3999999999999999E-4</v>
      </c>
      <c r="F33" s="6">
        <v>98588</v>
      </c>
      <c r="G33" s="18">
        <v>51.95</v>
      </c>
    </row>
    <row r="34" spans="1:7" x14ac:dyDescent="0.3">
      <c r="A34" s="23">
        <v>31</v>
      </c>
      <c r="B34" s="26">
        <v>1.6689999999999999E-3</v>
      </c>
      <c r="C34" s="6">
        <v>97235</v>
      </c>
      <c r="D34" s="18">
        <v>46.82</v>
      </c>
      <c r="E34" s="21">
        <v>7.9199999999999995E-4</v>
      </c>
      <c r="F34" s="6">
        <v>98515</v>
      </c>
      <c r="G34" s="18">
        <v>50.99</v>
      </c>
    </row>
    <row r="35" spans="1:7" x14ac:dyDescent="0.3">
      <c r="A35" s="23">
        <v>32</v>
      </c>
      <c r="B35" s="26">
        <v>1.712E-3</v>
      </c>
      <c r="C35" s="6">
        <v>97072</v>
      </c>
      <c r="D35" s="18">
        <v>45.9</v>
      </c>
      <c r="E35" s="21">
        <v>8.4099999999999995E-4</v>
      </c>
      <c r="F35" s="6">
        <v>98437</v>
      </c>
      <c r="G35" s="18">
        <v>50.03</v>
      </c>
    </row>
    <row r="36" spans="1:7" x14ac:dyDescent="0.3">
      <c r="A36" s="23">
        <v>33</v>
      </c>
      <c r="B36" s="26">
        <v>1.755E-3</v>
      </c>
      <c r="C36" s="6">
        <v>96906</v>
      </c>
      <c r="D36" s="18">
        <v>44.98</v>
      </c>
      <c r="E36" s="21">
        <v>8.8599999999999996E-4</v>
      </c>
      <c r="F36" s="6">
        <v>98354</v>
      </c>
      <c r="G36" s="18">
        <v>49.07</v>
      </c>
    </row>
    <row r="37" spans="1:7" x14ac:dyDescent="0.3">
      <c r="A37" s="23">
        <v>34</v>
      </c>
      <c r="B37" s="26">
        <v>1.8E-3</v>
      </c>
      <c r="C37" s="6">
        <v>96736</v>
      </c>
      <c r="D37" s="18">
        <v>44.06</v>
      </c>
      <c r="E37" s="21">
        <v>9.2900000000000003E-4</v>
      </c>
      <c r="F37" s="6">
        <v>98267</v>
      </c>
      <c r="G37" s="18">
        <v>48.11</v>
      </c>
    </row>
    <row r="38" spans="1:7" x14ac:dyDescent="0.3">
      <c r="A38" s="23">
        <v>35</v>
      </c>
      <c r="B38" s="26">
        <v>1.8550000000000001E-3</v>
      </c>
      <c r="C38" s="6">
        <v>96562</v>
      </c>
      <c r="D38" s="18">
        <v>43.14</v>
      </c>
      <c r="E38" s="21">
        <v>9.77E-4</v>
      </c>
      <c r="F38" s="6">
        <v>98175</v>
      </c>
      <c r="G38" s="18">
        <v>47.16</v>
      </c>
    </row>
    <row r="39" spans="1:7" x14ac:dyDescent="0.3">
      <c r="A39" s="23">
        <v>36</v>
      </c>
      <c r="B39" s="26">
        <v>1.92E-3</v>
      </c>
      <c r="C39" s="6">
        <v>96383</v>
      </c>
      <c r="D39" s="18">
        <v>42.22</v>
      </c>
      <c r="E39" s="21">
        <v>1.034E-3</v>
      </c>
      <c r="F39" s="6">
        <v>98080</v>
      </c>
      <c r="G39" s="18">
        <v>46.2</v>
      </c>
    </row>
    <row r="40" spans="1:7" x14ac:dyDescent="0.3">
      <c r="A40" s="23">
        <v>37</v>
      </c>
      <c r="B40" s="26">
        <v>1.9880000000000002E-3</v>
      </c>
      <c r="C40" s="6">
        <v>96198</v>
      </c>
      <c r="D40" s="18">
        <v>41.3</v>
      </c>
      <c r="E40" s="21">
        <v>1.098E-3</v>
      </c>
      <c r="F40" s="6">
        <v>97978</v>
      </c>
      <c r="G40" s="18">
        <v>45.25</v>
      </c>
    </row>
    <row r="41" spans="1:7" x14ac:dyDescent="0.3">
      <c r="A41" s="23">
        <v>38</v>
      </c>
      <c r="B41" s="26">
        <v>2.0600000000000002E-3</v>
      </c>
      <c r="C41" s="6">
        <v>96006</v>
      </c>
      <c r="D41" s="18">
        <v>40.380000000000003</v>
      </c>
      <c r="E41" s="21">
        <v>1.1709999999999999E-3</v>
      </c>
      <c r="F41" s="6">
        <v>97870</v>
      </c>
      <c r="G41" s="18">
        <v>44.3</v>
      </c>
    </row>
    <row r="42" spans="1:7" x14ac:dyDescent="0.3">
      <c r="A42" s="23">
        <v>39</v>
      </c>
      <c r="B42" s="26">
        <v>2.1410000000000001E-3</v>
      </c>
      <c r="C42" s="6">
        <v>95809</v>
      </c>
      <c r="D42" s="18">
        <v>39.46</v>
      </c>
      <c r="E42" s="21">
        <v>1.253E-3</v>
      </c>
      <c r="F42" s="6">
        <v>97756</v>
      </c>
      <c r="G42" s="18">
        <v>43.35</v>
      </c>
    </row>
    <row r="43" spans="1:7" x14ac:dyDescent="0.3">
      <c r="A43" s="23">
        <v>40</v>
      </c>
      <c r="B43" s="26">
        <v>2.2399999999999998E-3</v>
      </c>
      <c r="C43" s="6">
        <v>95603</v>
      </c>
      <c r="D43" s="18">
        <v>38.54</v>
      </c>
      <c r="E43" s="21">
        <v>1.3470000000000001E-3</v>
      </c>
      <c r="F43" s="6">
        <v>97633</v>
      </c>
      <c r="G43" s="18">
        <v>42.41</v>
      </c>
    </row>
    <row r="44" spans="1:7" x14ac:dyDescent="0.3">
      <c r="A44" s="23">
        <v>41</v>
      </c>
      <c r="B44" s="26">
        <v>2.362E-3</v>
      </c>
      <c r="C44" s="6">
        <v>95389</v>
      </c>
      <c r="D44" s="18">
        <v>37.630000000000003</v>
      </c>
      <c r="E44" s="21">
        <v>1.4519999999999999E-3</v>
      </c>
      <c r="F44" s="6">
        <v>97502</v>
      </c>
      <c r="G44" s="18">
        <v>41.46</v>
      </c>
    </row>
    <row r="45" spans="1:7" x14ac:dyDescent="0.3">
      <c r="A45" s="23">
        <v>42</v>
      </c>
      <c r="B45" s="26">
        <v>2.5089999999999999E-3</v>
      </c>
      <c r="C45" s="6">
        <v>95164</v>
      </c>
      <c r="D45" s="18">
        <v>36.72</v>
      </c>
      <c r="E45" s="21">
        <v>1.5709999999999999E-3</v>
      </c>
      <c r="F45" s="6">
        <v>97360</v>
      </c>
      <c r="G45" s="18">
        <v>40.520000000000003</v>
      </c>
    </row>
    <row r="46" spans="1:7" x14ac:dyDescent="0.3">
      <c r="A46" s="23">
        <v>43</v>
      </c>
      <c r="B46" s="26">
        <v>2.6840000000000002E-3</v>
      </c>
      <c r="C46" s="6">
        <v>94925</v>
      </c>
      <c r="D46" s="18">
        <v>35.81</v>
      </c>
      <c r="E46" s="21">
        <v>1.7060000000000001E-3</v>
      </c>
      <c r="F46" s="6">
        <v>97207</v>
      </c>
      <c r="G46" s="18">
        <v>39.590000000000003</v>
      </c>
    </row>
    <row r="47" spans="1:7" x14ac:dyDescent="0.3">
      <c r="A47" s="23">
        <v>44</v>
      </c>
      <c r="B47" s="26">
        <v>2.8900000000000002E-3</v>
      </c>
      <c r="C47" s="6">
        <v>94671</v>
      </c>
      <c r="D47" s="18">
        <v>34.9</v>
      </c>
      <c r="E47" s="21">
        <v>1.8569999999999999E-3</v>
      </c>
      <c r="F47" s="6">
        <v>97041</v>
      </c>
      <c r="G47" s="18">
        <v>38.65</v>
      </c>
    </row>
    <row r="48" spans="1:7" x14ac:dyDescent="0.3">
      <c r="A48" s="23">
        <v>45</v>
      </c>
      <c r="B48" s="26">
        <v>3.1210000000000001E-3</v>
      </c>
      <c r="C48" s="6">
        <v>94397</v>
      </c>
      <c r="D48" s="18">
        <v>34</v>
      </c>
      <c r="E48" s="21">
        <v>2.0219999999999999E-3</v>
      </c>
      <c r="F48" s="6">
        <v>96861</v>
      </c>
      <c r="G48" s="18">
        <v>37.72</v>
      </c>
    </row>
    <row r="49" spans="1:7" x14ac:dyDescent="0.3">
      <c r="A49" s="23">
        <v>46</v>
      </c>
      <c r="B49" s="26">
        <v>3.3860000000000001E-3</v>
      </c>
      <c r="C49" s="6">
        <v>94102</v>
      </c>
      <c r="D49" s="18">
        <v>33.11</v>
      </c>
      <c r="E49" s="21">
        <v>2.2039999999999998E-3</v>
      </c>
      <c r="F49" s="6">
        <v>96665</v>
      </c>
      <c r="G49" s="18">
        <v>36.799999999999997</v>
      </c>
    </row>
    <row r="50" spans="1:7" x14ac:dyDescent="0.3">
      <c r="A50" s="23">
        <v>47</v>
      </c>
      <c r="B50" s="26">
        <v>3.7069999999999998E-3</v>
      </c>
      <c r="C50" s="6">
        <v>93784</v>
      </c>
      <c r="D50" s="18">
        <v>32.22</v>
      </c>
      <c r="E50" s="21">
        <v>2.4109999999999999E-3</v>
      </c>
      <c r="F50" s="6">
        <v>96452</v>
      </c>
      <c r="G50" s="18">
        <v>35.880000000000003</v>
      </c>
    </row>
    <row r="51" spans="1:7" x14ac:dyDescent="0.3">
      <c r="A51" s="23">
        <v>48</v>
      </c>
      <c r="B51" s="26">
        <v>4.091E-3</v>
      </c>
      <c r="C51" s="6">
        <v>93436</v>
      </c>
      <c r="D51" s="18">
        <v>31.34</v>
      </c>
      <c r="E51" s="21">
        <v>2.6480000000000002E-3</v>
      </c>
      <c r="F51" s="6">
        <v>96220</v>
      </c>
      <c r="G51" s="18">
        <v>34.96</v>
      </c>
    </row>
    <row r="52" spans="1:7" x14ac:dyDescent="0.3">
      <c r="A52" s="23">
        <v>49</v>
      </c>
      <c r="B52" s="26">
        <v>4.5310000000000003E-3</v>
      </c>
      <c r="C52" s="6">
        <v>93054</v>
      </c>
      <c r="D52" s="18">
        <v>30.46</v>
      </c>
      <c r="E52" s="21">
        <v>2.9099999999999998E-3</v>
      </c>
      <c r="F52" s="6">
        <v>95965</v>
      </c>
      <c r="G52" s="18">
        <v>34.06</v>
      </c>
    </row>
    <row r="53" spans="1:7" x14ac:dyDescent="0.3">
      <c r="A53" s="23">
        <v>50</v>
      </c>
      <c r="B53" s="26">
        <v>5.0130000000000001E-3</v>
      </c>
      <c r="C53" s="6">
        <v>92632</v>
      </c>
      <c r="D53" s="18">
        <v>29.6</v>
      </c>
      <c r="E53" s="21">
        <v>3.1930000000000001E-3</v>
      </c>
      <c r="F53" s="6">
        <v>95686</v>
      </c>
      <c r="G53" s="18">
        <v>33.15</v>
      </c>
    </row>
    <row r="54" spans="1:7" x14ac:dyDescent="0.3">
      <c r="A54" s="23">
        <v>51</v>
      </c>
      <c r="B54" s="26">
        <v>5.5240000000000003E-3</v>
      </c>
      <c r="C54" s="6">
        <v>92168</v>
      </c>
      <c r="D54" s="18">
        <v>28.75</v>
      </c>
      <c r="E54" s="21">
        <v>3.4910000000000002E-3</v>
      </c>
      <c r="F54" s="6">
        <v>95380</v>
      </c>
      <c r="G54" s="18">
        <v>32.26</v>
      </c>
    </row>
    <row r="55" spans="1:7" x14ac:dyDescent="0.3">
      <c r="A55" s="23">
        <v>52</v>
      </c>
      <c r="B55" s="26">
        <v>6.0590000000000001E-3</v>
      </c>
      <c r="C55" s="6">
        <v>91659</v>
      </c>
      <c r="D55" s="18">
        <v>27.9</v>
      </c>
      <c r="E55" s="21">
        <v>3.8010000000000001E-3</v>
      </c>
      <c r="F55" s="6">
        <v>95047</v>
      </c>
      <c r="G55" s="18">
        <v>31.37</v>
      </c>
    </row>
    <row r="56" spans="1:7" x14ac:dyDescent="0.3">
      <c r="A56" s="23">
        <v>53</v>
      </c>
      <c r="B56" s="26">
        <v>6.6109999999999997E-3</v>
      </c>
      <c r="C56" s="6">
        <v>91103</v>
      </c>
      <c r="D56" s="18">
        <v>27.07</v>
      </c>
      <c r="E56" s="21">
        <v>4.1190000000000003E-3</v>
      </c>
      <c r="F56" s="6">
        <v>94686</v>
      </c>
      <c r="G56" s="18">
        <v>30.49</v>
      </c>
    </row>
    <row r="57" spans="1:7" x14ac:dyDescent="0.3">
      <c r="A57" s="23">
        <v>54</v>
      </c>
      <c r="B57" s="26">
        <v>7.1869999999999998E-3</v>
      </c>
      <c r="C57" s="6">
        <v>90501</v>
      </c>
      <c r="D57" s="18">
        <v>26.25</v>
      </c>
      <c r="E57" s="21">
        <v>4.4489999999999998E-3</v>
      </c>
      <c r="F57" s="6">
        <v>94296</v>
      </c>
      <c r="G57" s="18">
        <v>29.61</v>
      </c>
    </row>
    <row r="58" spans="1:7" x14ac:dyDescent="0.3">
      <c r="A58" s="23">
        <v>55</v>
      </c>
      <c r="B58" s="26">
        <v>7.7999999999999996E-3</v>
      </c>
      <c r="C58" s="6">
        <v>89851</v>
      </c>
      <c r="D58" s="18">
        <v>25.43</v>
      </c>
      <c r="E58" s="21">
        <v>4.8129999999999996E-3</v>
      </c>
      <c r="F58" s="6">
        <v>93877</v>
      </c>
      <c r="G58" s="18">
        <v>28.74</v>
      </c>
    </row>
    <row r="59" spans="1:7" x14ac:dyDescent="0.3">
      <c r="A59" s="23">
        <v>56</v>
      </c>
      <c r="B59" s="26">
        <v>8.456E-3</v>
      </c>
      <c r="C59" s="6">
        <v>89150</v>
      </c>
      <c r="D59" s="18">
        <v>24.63</v>
      </c>
      <c r="E59" s="21">
        <v>5.2009999999999999E-3</v>
      </c>
      <c r="F59" s="6">
        <v>93425</v>
      </c>
      <c r="G59" s="18">
        <v>27.88</v>
      </c>
    </row>
    <row r="60" spans="1:7" x14ac:dyDescent="0.3">
      <c r="A60" s="23">
        <v>57</v>
      </c>
      <c r="B60" s="26">
        <v>9.1439999999999994E-3</v>
      </c>
      <c r="C60" s="6">
        <v>88396</v>
      </c>
      <c r="D60" s="18">
        <v>23.83</v>
      </c>
      <c r="E60" s="21">
        <v>5.5830000000000003E-3</v>
      </c>
      <c r="F60" s="6">
        <v>92939</v>
      </c>
      <c r="G60" s="18">
        <v>27.02</v>
      </c>
    </row>
    <row r="61" spans="1:7" x14ac:dyDescent="0.3">
      <c r="A61" s="23">
        <v>58</v>
      </c>
      <c r="B61" s="26">
        <v>9.8650000000000005E-3</v>
      </c>
      <c r="C61" s="6">
        <v>87588</v>
      </c>
      <c r="D61" s="18">
        <v>23.05</v>
      </c>
      <c r="E61" s="21">
        <v>5.9519999999999998E-3</v>
      </c>
      <c r="F61" s="6">
        <v>92420</v>
      </c>
      <c r="G61" s="18">
        <v>26.17</v>
      </c>
    </row>
    <row r="62" spans="1:7" x14ac:dyDescent="0.3">
      <c r="A62" s="23">
        <v>59</v>
      </c>
      <c r="B62" s="26">
        <v>1.0621999999999999E-2</v>
      </c>
      <c r="C62" s="6">
        <v>86724</v>
      </c>
      <c r="D62" s="18">
        <v>22.27</v>
      </c>
      <c r="E62" s="21">
        <v>6.3249999999999999E-3</v>
      </c>
      <c r="F62" s="6">
        <v>91870</v>
      </c>
      <c r="G62" s="18">
        <v>25.32</v>
      </c>
    </row>
    <row r="63" spans="1:7" x14ac:dyDescent="0.3">
      <c r="A63" s="23">
        <v>60</v>
      </c>
      <c r="B63" s="26">
        <v>1.1457999999999999E-2</v>
      </c>
      <c r="C63" s="6">
        <v>85802</v>
      </c>
      <c r="D63" s="18">
        <v>21.51</v>
      </c>
      <c r="E63" s="21">
        <v>6.7489999999999998E-3</v>
      </c>
      <c r="F63" s="6">
        <v>91289</v>
      </c>
      <c r="G63" s="18">
        <v>24.48</v>
      </c>
    </row>
    <row r="64" spans="1:7" x14ac:dyDescent="0.3">
      <c r="A64" s="23">
        <v>61</v>
      </c>
      <c r="B64" s="26">
        <v>1.235E-2</v>
      </c>
      <c r="C64" s="6">
        <v>84819</v>
      </c>
      <c r="D64" s="18">
        <v>20.75</v>
      </c>
      <c r="E64" s="21">
        <v>7.2379999999999996E-3</v>
      </c>
      <c r="F64" s="6">
        <v>90673</v>
      </c>
      <c r="G64" s="18">
        <v>23.64</v>
      </c>
    </row>
    <row r="65" spans="1:7" x14ac:dyDescent="0.3">
      <c r="A65" s="23">
        <v>62</v>
      </c>
      <c r="B65" s="26">
        <v>1.3235E-2</v>
      </c>
      <c r="C65" s="6">
        <v>83772</v>
      </c>
      <c r="D65" s="18">
        <v>20</v>
      </c>
      <c r="E65" s="21">
        <v>7.7759999999999999E-3</v>
      </c>
      <c r="F65" s="6">
        <v>90017</v>
      </c>
      <c r="G65" s="18">
        <v>22.81</v>
      </c>
    </row>
    <row r="66" spans="1:7" x14ac:dyDescent="0.3">
      <c r="A66" s="23">
        <v>63</v>
      </c>
      <c r="B66" s="26">
        <v>1.4097E-2</v>
      </c>
      <c r="C66" s="6">
        <v>82663</v>
      </c>
      <c r="D66" s="18">
        <v>19.27</v>
      </c>
      <c r="E66" s="21">
        <v>8.3680000000000004E-3</v>
      </c>
      <c r="F66" s="6">
        <v>89317</v>
      </c>
      <c r="G66" s="18">
        <v>21.99</v>
      </c>
    </row>
    <row r="67" spans="1:7" x14ac:dyDescent="0.3">
      <c r="A67" s="23">
        <v>64</v>
      </c>
      <c r="B67" s="26">
        <v>1.4978999999999999E-2</v>
      </c>
      <c r="C67" s="6">
        <v>81498</v>
      </c>
      <c r="D67" s="18">
        <v>18.53</v>
      </c>
      <c r="E67" s="21">
        <v>9.0320000000000001E-3</v>
      </c>
      <c r="F67" s="6">
        <v>88569</v>
      </c>
      <c r="G67" s="18">
        <v>21.17</v>
      </c>
    </row>
    <row r="68" spans="1:7" x14ac:dyDescent="0.3">
      <c r="A68" s="23">
        <v>65</v>
      </c>
      <c r="B68" s="26">
        <v>1.5966999999999999E-2</v>
      </c>
      <c r="C68" s="6">
        <v>80277</v>
      </c>
      <c r="D68" s="18">
        <v>17.809999999999999</v>
      </c>
      <c r="E68" s="21">
        <v>9.7940000000000006E-3</v>
      </c>
      <c r="F68" s="6">
        <v>87769</v>
      </c>
      <c r="G68" s="18">
        <v>20.36</v>
      </c>
    </row>
    <row r="69" spans="1:7" x14ac:dyDescent="0.3">
      <c r="A69" s="23">
        <v>66</v>
      </c>
      <c r="B69" s="26">
        <v>1.7108999999999999E-2</v>
      </c>
      <c r="C69" s="6">
        <v>78995</v>
      </c>
      <c r="D69" s="18">
        <v>17.09</v>
      </c>
      <c r="E69" s="21">
        <v>1.0673E-2</v>
      </c>
      <c r="F69" s="6">
        <v>86910</v>
      </c>
      <c r="G69" s="18">
        <v>19.55</v>
      </c>
    </row>
    <row r="70" spans="1:7" x14ac:dyDescent="0.3">
      <c r="A70" s="23">
        <v>67</v>
      </c>
      <c r="B70" s="26">
        <v>1.8391999999999999E-2</v>
      </c>
      <c r="C70" s="6">
        <v>77644</v>
      </c>
      <c r="D70" s="18">
        <v>16.38</v>
      </c>
      <c r="E70" s="21">
        <v>1.1676000000000001E-2</v>
      </c>
      <c r="F70" s="6">
        <v>85982</v>
      </c>
      <c r="G70" s="18">
        <v>18.760000000000002</v>
      </c>
    </row>
    <row r="71" spans="1:7" x14ac:dyDescent="0.3">
      <c r="A71" s="23">
        <v>68</v>
      </c>
      <c r="B71" s="26">
        <v>1.9835999999999999E-2</v>
      </c>
      <c r="C71" s="6">
        <v>76216</v>
      </c>
      <c r="D71" s="18">
        <v>15.68</v>
      </c>
      <c r="E71" s="21">
        <v>1.2815E-2</v>
      </c>
      <c r="F71" s="6">
        <v>84978</v>
      </c>
      <c r="G71" s="18">
        <v>17.98</v>
      </c>
    </row>
    <row r="72" spans="1:7" x14ac:dyDescent="0.3">
      <c r="A72" s="23">
        <v>69</v>
      </c>
      <c r="B72" s="26">
        <v>2.1465000000000001E-2</v>
      </c>
      <c r="C72" s="6">
        <v>74704</v>
      </c>
      <c r="D72" s="18">
        <v>14.98</v>
      </c>
      <c r="E72" s="21">
        <v>1.4104999999999999E-2</v>
      </c>
      <c r="F72" s="6">
        <v>83889</v>
      </c>
      <c r="G72" s="18">
        <v>17.2</v>
      </c>
    </row>
    <row r="73" spans="1:7" x14ac:dyDescent="0.3">
      <c r="A73" s="23">
        <v>70</v>
      </c>
      <c r="B73" s="26">
        <v>2.3351E-2</v>
      </c>
      <c r="C73" s="6">
        <v>73100</v>
      </c>
      <c r="D73" s="18">
        <v>14.3</v>
      </c>
      <c r="E73" s="21">
        <v>1.5616E-2</v>
      </c>
      <c r="F73" s="6">
        <v>82706</v>
      </c>
      <c r="G73" s="18">
        <v>16.440000000000001</v>
      </c>
    </row>
    <row r="74" spans="1:7" x14ac:dyDescent="0.3">
      <c r="A74" s="23">
        <v>71</v>
      </c>
      <c r="B74" s="26">
        <v>2.5482000000000001E-2</v>
      </c>
      <c r="C74" s="6">
        <v>71393</v>
      </c>
      <c r="D74" s="18">
        <v>13.63</v>
      </c>
      <c r="E74" s="21">
        <v>1.7318E-2</v>
      </c>
      <c r="F74" s="6">
        <v>81414</v>
      </c>
      <c r="G74" s="18">
        <v>15.69</v>
      </c>
    </row>
    <row r="75" spans="1:7" x14ac:dyDescent="0.3">
      <c r="A75" s="23">
        <v>72</v>
      </c>
      <c r="B75" s="26">
        <v>2.7793999999999999E-2</v>
      </c>
      <c r="C75" s="6">
        <v>69574</v>
      </c>
      <c r="D75" s="18">
        <v>12.97</v>
      </c>
      <c r="E75" s="21">
        <v>1.9118E-2</v>
      </c>
      <c r="F75" s="6">
        <v>80004</v>
      </c>
      <c r="G75" s="18">
        <v>14.96</v>
      </c>
    </row>
    <row r="76" spans="1:7" x14ac:dyDescent="0.3">
      <c r="A76" s="23">
        <v>73</v>
      </c>
      <c r="B76" s="26">
        <v>3.0282E-2</v>
      </c>
      <c r="C76" s="6">
        <v>67640</v>
      </c>
      <c r="D76" s="18">
        <v>12.33</v>
      </c>
      <c r="E76" s="21">
        <v>2.0996000000000001E-2</v>
      </c>
      <c r="F76" s="6">
        <v>78475</v>
      </c>
      <c r="G76" s="18">
        <v>14.24</v>
      </c>
    </row>
    <row r="77" spans="1:7" x14ac:dyDescent="0.3">
      <c r="A77" s="23">
        <v>74</v>
      </c>
      <c r="B77" s="26">
        <v>3.3022000000000003E-2</v>
      </c>
      <c r="C77" s="6">
        <v>65592</v>
      </c>
      <c r="D77" s="18">
        <v>11.7</v>
      </c>
      <c r="E77" s="21">
        <v>2.3033000000000001E-2</v>
      </c>
      <c r="F77" s="6">
        <v>76827</v>
      </c>
      <c r="G77" s="18">
        <v>13.54</v>
      </c>
    </row>
    <row r="78" spans="1:7" x14ac:dyDescent="0.3">
      <c r="A78" s="23">
        <v>75</v>
      </c>
      <c r="B78" s="26">
        <v>3.6200999999999997E-2</v>
      </c>
      <c r="C78" s="6">
        <v>63426</v>
      </c>
      <c r="D78" s="18">
        <v>11.08</v>
      </c>
      <c r="E78" s="21">
        <v>2.5413000000000002E-2</v>
      </c>
      <c r="F78" s="6">
        <v>75058</v>
      </c>
      <c r="G78" s="18">
        <v>12.85</v>
      </c>
    </row>
    <row r="79" spans="1:7" x14ac:dyDescent="0.3">
      <c r="A79" s="23">
        <v>76</v>
      </c>
      <c r="B79" s="26">
        <v>3.9857999999999998E-2</v>
      </c>
      <c r="C79" s="6">
        <v>61130</v>
      </c>
      <c r="D79" s="18">
        <v>10.48</v>
      </c>
      <c r="E79" s="21">
        <v>2.8197E-2</v>
      </c>
      <c r="F79" s="6">
        <v>73150</v>
      </c>
      <c r="G79" s="18">
        <v>12.17</v>
      </c>
    </row>
    <row r="80" spans="1:7" x14ac:dyDescent="0.3">
      <c r="A80" s="23">
        <v>77</v>
      </c>
      <c r="B80" s="26">
        <v>4.3890999999999999E-2</v>
      </c>
      <c r="C80" s="6">
        <v>58693</v>
      </c>
      <c r="D80" s="18">
        <v>9.89</v>
      </c>
      <c r="E80" s="21">
        <v>3.1313000000000001E-2</v>
      </c>
      <c r="F80" s="6">
        <v>71088</v>
      </c>
      <c r="G80" s="18">
        <v>11.51</v>
      </c>
    </row>
    <row r="81" spans="1:7" x14ac:dyDescent="0.3">
      <c r="A81" s="23">
        <v>78</v>
      </c>
      <c r="B81" s="26">
        <v>4.8311E-2</v>
      </c>
      <c r="C81" s="6">
        <v>56117</v>
      </c>
      <c r="D81" s="18">
        <v>9.33</v>
      </c>
      <c r="E81" s="21">
        <v>3.4782E-2</v>
      </c>
      <c r="F81" s="6">
        <v>68862</v>
      </c>
      <c r="G81" s="18">
        <v>10.86</v>
      </c>
    </row>
    <row r="82" spans="1:7" x14ac:dyDescent="0.3">
      <c r="A82" s="23">
        <v>79</v>
      </c>
      <c r="B82" s="26">
        <v>5.3227999999999998E-2</v>
      </c>
      <c r="C82" s="6">
        <v>53406</v>
      </c>
      <c r="D82" s="18">
        <v>8.77</v>
      </c>
      <c r="E82" s="21">
        <v>3.8689000000000001E-2</v>
      </c>
      <c r="F82" s="6">
        <v>66466</v>
      </c>
      <c r="G82" s="18">
        <v>10.24</v>
      </c>
    </row>
    <row r="83" spans="1:7" x14ac:dyDescent="0.3">
      <c r="A83" s="23">
        <v>80</v>
      </c>
      <c r="B83" s="26">
        <v>5.8896999999999998E-2</v>
      </c>
      <c r="C83" s="6">
        <v>50564</v>
      </c>
      <c r="D83" s="18">
        <v>8.24</v>
      </c>
      <c r="E83" s="21">
        <v>4.3257999999999998E-2</v>
      </c>
      <c r="F83" s="6">
        <v>63895</v>
      </c>
      <c r="G83" s="18">
        <v>9.6300000000000008</v>
      </c>
    </row>
    <row r="84" spans="1:7" x14ac:dyDescent="0.3">
      <c r="A84" s="23">
        <v>81</v>
      </c>
      <c r="B84" s="26">
        <v>6.5365000000000006E-2</v>
      </c>
      <c r="C84" s="6">
        <v>47585</v>
      </c>
      <c r="D84" s="18">
        <v>7.72</v>
      </c>
      <c r="E84" s="21">
        <v>4.8489999999999998E-2</v>
      </c>
      <c r="F84" s="6">
        <v>61131</v>
      </c>
      <c r="G84" s="18">
        <v>9.0399999999999991</v>
      </c>
    </row>
    <row r="85" spans="1:7" x14ac:dyDescent="0.3">
      <c r="A85" s="23">
        <v>82</v>
      </c>
      <c r="B85" s="26">
        <v>7.2491E-2</v>
      </c>
      <c r="C85" s="6">
        <v>44475</v>
      </c>
      <c r="D85" s="18">
        <v>7.23</v>
      </c>
      <c r="E85" s="21">
        <v>5.4223E-2</v>
      </c>
      <c r="F85" s="6">
        <v>58167</v>
      </c>
      <c r="G85" s="18">
        <v>8.48</v>
      </c>
    </row>
    <row r="86" spans="1:7" x14ac:dyDescent="0.3">
      <c r="A86" s="23">
        <v>83</v>
      </c>
      <c r="B86" s="26">
        <v>8.0287999999999998E-2</v>
      </c>
      <c r="C86" s="6">
        <v>41251</v>
      </c>
      <c r="D86" s="18">
        <v>6.75</v>
      </c>
      <c r="E86" s="21">
        <v>6.0446E-2</v>
      </c>
      <c r="F86" s="6">
        <v>55013</v>
      </c>
      <c r="G86" s="18">
        <v>7.93</v>
      </c>
    </row>
    <row r="87" spans="1:7" x14ac:dyDescent="0.3">
      <c r="A87" s="23">
        <v>84</v>
      </c>
      <c r="B87" s="26">
        <v>8.8915999999999995E-2</v>
      </c>
      <c r="C87" s="6">
        <v>37939</v>
      </c>
      <c r="D87" s="18">
        <v>6.3</v>
      </c>
      <c r="E87" s="21">
        <v>6.7337999999999995E-2</v>
      </c>
      <c r="F87" s="6">
        <v>51688</v>
      </c>
      <c r="G87" s="18">
        <v>7.41</v>
      </c>
    </row>
    <row r="88" spans="1:7" x14ac:dyDescent="0.3">
      <c r="A88" s="23">
        <v>85</v>
      </c>
      <c r="B88" s="26">
        <v>9.8575999999999997E-2</v>
      </c>
      <c r="C88" s="6">
        <v>34566</v>
      </c>
      <c r="D88" s="18">
        <v>5.87</v>
      </c>
      <c r="E88" s="21">
        <v>7.5133000000000005E-2</v>
      </c>
      <c r="F88" s="6">
        <v>48207</v>
      </c>
      <c r="G88" s="18">
        <v>6.91</v>
      </c>
    </row>
    <row r="89" spans="1:7" x14ac:dyDescent="0.3">
      <c r="A89" s="23">
        <v>86</v>
      </c>
      <c r="B89" s="26">
        <v>0.10943799999999999</v>
      </c>
      <c r="C89" s="6">
        <v>31158</v>
      </c>
      <c r="D89" s="18">
        <v>5.45</v>
      </c>
      <c r="E89" s="21">
        <v>8.4032999999999997E-2</v>
      </c>
      <c r="F89" s="6">
        <v>44585</v>
      </c>
      <c r="G89" s="18">
        <v>6.43</v>
      </c>
    </row>
    <row r="90" spans="1:7" x14ac:dyDescent="0.3">
      <c r="A90" s="23">
        <v>87</v>
      </c>
      <c r="B90" s="26">
        <v>0.121619</v>
      </c>
      <c r="C90" s="6">
        <v>27748</v>
      </c>
      <c r="D90" s="18">
        <v>5.0599999999999996</v>
      </c>
      <c r="E90" s="21">
        <v>9.4176999999999997E-2</v>
      </c>
      <c r="F90" s="6">
        <v>40838</v>
      </c>
      <c r="G90" s="18">
        <v>5.98</v>
      </c>
    </row>
    <row r="91" spans="1:7" x14ac:dyDescent="0.3">
      <c r="A91" s="23">
        <v>88</v>
      </c>
      <c r="B91" s="26">
        <v>0.13517599999999999</v>
      </c>
      <c r="C91" s="6">
        <v>24374</v>
      </c>
      <c r="D91" s="18">
        <v>4.6900000000000004</v>
      </c>
      <c r="E91" s="21">
        <v>0.105633</v>
      </c>
      <c r="F91" s="6">
        <v>36992</v>
      </c>
      <c r="G91" s="18">
        <v>5.54</v>
      </c>
    </row>
    <row r="92" spans="1:7" x14ac:dyDescent="0.3">
      <c r="A92" s="23">
        <v>89</v>
      </c>
      <c r="B92" s="26">
        <v>0.15010899999999999</v>
      </c>
      <c r="C92" s="6">
        <v>21079</v>
      </c>
      <c r="D92" s="18">
        <v>4.3499999999999996</v>
      </c>
      <c r="E92" s="21">
        <v>0.118407</v>
      </c>
      <c r="F92" s="6">
        <v>33085</v>
      </c>
      <c r="G92" s="18">
        <v>5.14</v>
      </c>
    </row>
    <row r="93" spans="1:7" x14ac:dyDescent="0.3">
      <c r="A93" s="23">
        <v>90</v>
      </c>
      <c r="B93" s="26">
        <v>0.16639699999999999</v>
      </c>
      <c r="C93" s="6">
        <v>17915</v>
      </c>
      <c r="D93" s="18">
        <v>4.03</v>
      </c>
      <c r="E93" s="21">
        <v>0.13247600000000001</v>
      </c>
      <c r="F93" s="6">
        <v>29167</v>
      </c>
      <c r="G93" s="18">
        <v>4.76</v>
      </c>
    </row>
    <row r="94" spans="1:7" x14ac:dyDescent="0.3">
      <c r="A94" s="23">
        <v>91</v>
      </c>
      <c r="B94" s="26">
        <v>0.18399699999999999</v>
      </c>
      <c r="C94" s="6">
        <v>14934</v>
      </c>
      <c r="D94" s="18">
        <v>3.73</v>
      </c>
      <c r="E94" s="21">
        <v>0.14780099999999999</v>
      </c>
      <c r="F94" s="6">
        <v>25303</v>
      </c>
      <c r="G94" s="18">
        <v>4.41</v>
      </c>
    </row>
    <row r="95" spans="1:7" x14ac:dyDescent="0.3">
      <c r="A95" s="23">
        <v>92</v>
      </c>
      <c r="B95" s="26">
        <v>0.20285500000000001</v>
      </c>
      <c r="C95" s="6">
        <v>12186</v>
      </c>
      <c r="D95" s="18">
        <v>3.46</v>
      </c>
      <c r="E95" s="21">
        <v>0.164331</v>
      </c>
      <c r="F95" s="6">
        <v>21563</v>
      </c>
      <c r="G95" s="18">
        <v>4.09</v>
      </c>
    </row>
    <row r="96" spans="1:7" x14ac:dyDescent="0.3">
      <c r="A96" s="23">
        <v>93</v>
      </c>
      <c r="B96" s="26">
        <v>0.222911</v>
      </c>
      <c r="C96" s="6">
        <v>9714</v>
      </c>
      <c r="D96" s="18">
        <v>3.21</v>
      </c>
      <c r="E96" s="21">
        <v>0.18201200000000001</v>
      </c>
      <c r="F96" s="6">
        <v>18020</v>
      </c>
      <c r="G96" s="18">
        <v>3.8</v>
      </c>
    </row>
    <row r="97" spans="1:7" x14ac:dyDescent="0.3">
      <c r="A97" s="23">
        <v>94</v>
      </c>
      <c r="B97" s="26">
        <v>0.24409400000000001</v>
      </c>
      <c r="C97" s="6">
        <v>7549</v>
      </c>
      <c r="D97" s="18">
        <v>2.99</v>
      </c>
      <c r="E97" s="21">
        <v>0.20078299999999999</v>
      </c>
      <c r="F97" s="6">
        <v>14740</v>
      </c>
      <c r="G97" s="18">
        <v>3.54</v>
      </c>
    </row>
    <row r="98" spans="1:7" x14ac:dyDescent="0.3">
      <c r="A98" s="23">
        <v>95</v>
      </c>
      <c r="B98" s="26">
        <v>0.26509100000000002</v>
      </c>
      <c r="C98" s="6">
        <v>5706</v>
      </c>
      <c r="D98" s="18">
        <v>2.8</v>
      </c>
      <c r="E98" s="21">
        <v>0.21975800000000001</v>
      </c>
      <c r="F98" s="6">
        <v>11781</v>
      </c>
      <c r="G98" s="18">
        <v>3.3</v>
      </c>
    </row>
    <row r="99" spans="1:7" x14ac:dyDescent="0.3">
      <c r="A99" s="23">
        <v>96</v>
      </c>
      <c r="B99" s="26">
        <v>0.28550799999999998</v>
      </c>
      <c r="C99" s="6">
        <v>4193</v>
      </c>
      <c r="D99" s="18">
        <v>2.63</v>
      </c>
      <c r="E99" s="21">
        <v>0.23863000000000001</v>
      </c>
      <c r="F99" s="6">
        <v>9192</v>
      </c>
      <c r="G99" s="18">
        <v>3.09</v>
      </c>
    </row>
    <row r="100" spans="1:7" x14ac:dyDescent="0.3">
      <c r="A100" s="23">
        <v>97</v>
      </c>
      <c r="B100" s="26">
        <v>0.30492599999999997</v>
      </c>
      <c r="C100" s="6">
        <v>2996</v>
      </c>
      <c r="D100" s="18">
        <v>2.48</v>
      </c>
      <c r="E100" s="21">
        <v>0.25706499999999999</v>
      </c>
      <c r="F100" s="6">
        <v>6998</v>
      </c>
      <c r="G100" s="18">
        <v>2.9</v>
      </c>
    </row>
    <row r="101" spans="1:7" x14ac:dyDescent="0.3">
      <c r="A101" s="23">
        <v>98</v>
      </c>
      <c r="B101" s="26">
        <v>0.32291900000000001</v>
      </c>
      <c r="C101" s="6">
        <v>2083</v>
      </c>
      <c r="D101" s="18">
        <v>2.34</v>
      </c>
      <c r="E101" s="21">
        <v>0.27470600000000001</v>
      </c>
      <c r="F101" s="6">
        <v>5199</v>
      </c>
      <c r="G101" s="18">
        <v>2.73</v>
      </c>
    </row>
    <row r="102" spans="1:7" x14ac:dyDescent="0.3">
      <c r="A102" s="23">
        <v>99</v>
      </c>
      <c r="B102" s="26">
        <v>0.33906500000000001</v>
      </c>
      <c r="C102" s="6">
        <v>1410</v>
      </c>
      <c r="D102" s="18">
        <v>2.2200000000000002</v>
      </c>
      <c r="E102" s="21">
        <v>0.29118899999999998</v>
      </c>
      <c r="F102" s="6">
        <v>3771</v>
      </c>
      <c r="G102" s="18">
        <v>2.57</v>
      </c>
    </row>
    <row r="103" spans="1:7" x14ac:dyDescent="0.3">
      <c r="A103" s="23">
        <v>100</v>
      </c>
      <c r="B103" s="26">
        <v>0.356018</v>
      </c>
      <c r="C103" s="6">
        <v>932</v>
      </c>
      <c r="D103" s="18">
        <v>2.11</v>
      </c>
      <c r="E103" s="21">
        <v>0.30865999999999999</v>
      </c>
      <c r="F103" s="6">
        <v>2673</v>
      </c>
      <c r="G103" s="18">
        <v>2.42</v>
      </c>
    </row>
    <row r="104" spans="1:7" x14ac:dyDescent="0.3">
      <c r="A104" s="23">
        <v>101</v>
      </c>
      <c r="B104" s="26">
        <v>0.37381900000000001</v>
      </c>
      <c r="C104" s="6">
        <v>600</v>
      </c>
      <c r="D104" s="18">
        <v>2</v>
      </c>
      <c r="E104" s="21">
        <v>0.32718000000000003</v>
      </c>
      <c r="F104" s="6">
        <v>1848</v>
      </c>
      <c r="G104" s="18">
        <v>2.27</v>
      </c>
    </row>
    <row r="105" spans="1:7" x14ac:dyDescent="0.3">
      <c r="A105" s="23">
        <v>102</v>
      </c>
      <c r="B105" s="26">
        <v>0.39251000000000003</v>
      </c>
      <c r="C105" s="6">
        <v>376</v>
      </c>
      <c r="D105" s="18">
        <v>1.89</v>
      </c>
      <c r="E105" s="21">
        <v>0.34681000000000001</v>
      </c>
      <c r="F105" s="6">
        <v>1243</v>
      </c>
      <c r="G105" s="18">
        <v>2.14</v>
      </c>
    </row>
    <row r="106" spans="1:7" x14ac:dyDescent="0.3">
      <c r="A106" s="23">
        <v>103</v>
      </c>
      <c r="B106" s="26">
        <v>0.41213499999999997</v>
      </c>
      <c r="C106" s="6">
        <v>228</v>
      </c>
      <c r="D106" s="18">
        <v>1.79</v>
      </c>
      <c r="E106" s="21">
        <v>0.36761899999999997</v>
      </c>
      <c r="F106" s="6">
        <v>812</v>
      </c>
      <c r="G106" s="18">
        <v>2</v>
      </c>
    </row>
    <row r="107" spans="1:7" x14ac:dyDescent="0.3">
      <c r="A107" s="23">
        <v>104</v>
      </c>
      <c r="B107" s="26">
        <v>0.43274200000000002</v>
      </c>
      <c r="C107" s="6">
        <v>134</v>
      </c>
      <c r="D107" s="18">
        <v>1.69</v>
      </c>
      <c r="E107" s="21">
        <v>0.38967600000000002</v>
      </c>
      <c r="F107" s="6">
        <v>514</v>
      </c>
      <c r="G107" s="18">
        <v>1.88</v>
      </c>
    </row>
    <row r="108" spans="1:7" x14ac:dyDescent="0.3">
      <c r="A108" s="23">
        <v>105</v>
      </c>
      <c r="B108" s="26">
        <v>0.45437899999999998</v>
      </c>
      <c r="C108" s="6">
        <v>76</v>
      </c>
      <c r="D108" s="18">
        <v>1.59</v>
      </c>
      <c r="E108" s="21">
        <v>0.41305700000000001</v>
      </c>
      <c r="F108" s="6">
        <v>313</v>
      </c>
      <c r="G108" s="18">
        <v>1.76</v>
      </c>
    </row>
    <row r="109" spans="1:7" x14ac:dyDescent="0.3">
      <c r="A109" s="23">
        <v>106</v>
      </c>
      <c r="B109" s="26">
        <v>0.47709800000000002</v>
      </c>
      <c r="C109" s="6">
        <v>42</v>
      </c>
      <c r="D109" s="18">
        <v>1.5</v>
      </c>
      <c r="E109" s="21">
        <v>0.43784000000000001</v>
      </c>
      <c r="F109" s="6">
        <v>184</v>
      </c>
      <c r="G109" s="18">
        <v>1.64</v>
      </c>
    </row>
    <row r="110" spans="1:7" x14ac:dyDescent="0.3">
      <c r="A110" s="23">
        <v>107</v>
      </c>
      <c r="B110" s="26">
        <v>0.50095299999999998</v>
      </c>
      <c r="C110" s="6">
        <v>22</v>
      </c>
      <c r="D110" s="18">
        <v>1.41</v>
      </c>
      <c r="E110" s="21">
        <v>0.464111</v>
      </c>
      <c r="F110" s="6">
        <v>103</v>
      </c>
      <c r="G110" s="18">
        <v>1.53</v>
      </c>
    </row>
    <row r="111" spans="1:7" x14ac:dyDescent="0.3">
      <c r="A111" s="23">
        <v>108</v>
      </c>
      <c r="B111" s="26">
        <v>0.52600000000000002</v>
      </c>
      <c r="C111" s="6">
        <v>11</v>
      </c>
      <c r="D111" s="18">
        <v>1.33</v>
      </c>
      <c r="E111" s="21">
        <v>0.49195699999999998</v>
      </c>
      <c r="F111" s="6">
        <v>55</v>
      </c>
      <c r="G111" s="18">
        <v>1.43</v>
      </c>
    </row>
    <row r="112" spans="1:7" x14ac:dyDescent="0.3">
      <c r="A112" s="23">
        <v>109</v>
      </c>
      <c r="B112" s="26">
        <v>0.55230000000000001</v>
      </c>
      <c r="C112" s="6">
        <v>5</v>
      </c>
      <c r="D112" s="18">
        <v>1.25</v>
      </c>
      <c r="E112" s="21">
        <v>0.52147500000000002</v>
      </c>
      <c r="F112" s="6">
        <v>28</v>
      </c>
      <c r="G112" s="18">
        <v>1.33</v>
      </c>
    </row>
    <row r="113" spans="1:7" x14ac:dyDescent="0.3">
      <c r="A113" s="23">
        <v>110</v>
      </c>
      <c r="B113" s="26">
        <v>0.57991499999999996</v>
      </c>
      <c r="C113" s="6">
        <v>2</v>
      </c>
      <c r="D113" s="18">
        <v>1.17</v>
      </c>
      <c r="E113" s="21">
        <v>0.552763</v>
      </c>
      <c r="F113" s="6">
        <v>13</v>
      </c>
      <c r="G113" s="18">
        <v>1.24</v>
      </c>
    </row>
    <row r="114" spans="1:7" x14ac:dyDescent="0.3">
      <c r="A114" s="23">
        <v>111</v>
      </c>
      <c r="B114" s="26">
        <v>0.60891099999999998</v>
      </c>
      <c r="C114" s="6">
        <v>1</v>
      </c>
      <c r="D114" s="18">
        <v>1.1000000000000001</v>
      </c>
      <c r="E114" s="21">
        <v>0.58592900000000003</v>
      </c>
      <c r="F114" s="6">
        <v>6</v>
      </c>
      <c r="G114" s="18">
        <v>1.1499999999999999</v>
      </c>
    </row>
    <row r="115" spans="1:7" x14ac:dyDescent="0.3">
      <c r="A115" s="23">
        <v>112</v>
      </c>
      <c r="B115" s="26">
        <v>0.63935699999999995</v>
      </c>
      <c r="C115" s="6">
        <v>0</v>
      </c>
      <c r="D115" s="18">
        <v>1.03</v>
      </c>
      <c r="E115" s="21">
        <v>0.621085</v>
      </c>
      <c r="F115" s="6">
        <v>2</v>
      </c>
      <c r="G115" s="18">
        <v>1.06</v>
      </c>
    </row>
    <row r="116" spans="1:7" x14ac:dyDescent="0.3">
      <c r="A116" s="23">
        <v>113</v>
      </c>
      <c r="B116" s="26">
        <v>0.67132499999999995</v>
      </c>
      <c r="C116" s="6">
        <v>0</v>
      </c>
      <c r="D116" s="18">
        <v>0.96</v>
      </c>
      <c r="E116" s="21">
        <v>0.65834999999999999</v>
      </c>
      <c r="F116" s="6">
        <v>1</v>
      </c>
      <c r="G116" s="18">
        <v>0.98</v>
      </c>
    </row>
    <row r="117" spans="1:7" x14ac:dyDescent="0.3">
      <c r="A117" s="23">
        <v>114</v>
      </c>
      <c r="B117" s="26">
        <v>0.70489100000000005</v>
      </c>
      <c r="C117" s="6">
        <v>0</v>
      </c>
      <c r="D117" s="18">
        <v>0.89</v>
      </c>
      <c r="E117" s="21">
        <v>0.697851</v>
      </c>
      <c r="F117" s="6">
        <v>0</v>
      </c>
      <c r="G117" s="18">
        <v>0.9</v>
      </c>
    </row>
    <row r="118" spans="1:7" x14ac:dyDescent="0.3">
      <c r="A118" s="23">
        <v>115</v>
      </c>
      <c r="B118" s="26">
        <v>0.74013499999999999</v>
      </c>
      <c r="C118" s="6">
        <v>0</v>
      </c>
      <c r="D118" s="18">
        <v>0.83</v>
      </c>
      <c r="E118" s="21">
        <v>0.73972199999999999</v>
      </c>
      <c r="F118" s="6">
        <v>0</v>
      </c>
      <c r="G118" s="18">
        <v>0.83</v>
      </c>
    </row>
    <row r="119" spans="1:7" x14ac:dyDescent="0.3">
      <c r="A119" s="23">
        <v>116</v>
      </c>
      <c r="B119" s="26">
        <v>0.777142</v>
      </c>
      <c r="C119" s="6">
        <v>0</v>
      </c>
      <c r="D119" s="18">
        <v>0.77</v>
      </c>
      <c r="E119" s="21">
        <v>0.777142</v>
      </c>
      <c r="F119" s="6">
        <v>0</v>
      </c>
      <c r="G119" s="18">
        <v>0.77</v>
      </c>
    </row>
    <row r="120" spans="1:7" x14ac:dyDescent="0.3">
      <c r="A120" s="23">
        <v>117</v>
      </c>
      <c r="B120" s="26">
        <v>0.81599900000000003</v>
      </c>
      <c r="C120" s="6">
        <v>0</v>
      </c>
      <c r="D120" s="18">
        <v>0.71</v>
      </c>
      <c r="E120" s="21">
        <v>0.81599900000000003</v>
      </c>
      <c r="F120" s="6">
        <v>0</v>
      </c>
      <c r="G120" s="18">
        <v>0.71</v>
      </c>
    </row>
    <row r="121" spans="1:7" x14ac:dyDescent="0.3">
      <c r="A121" s="23">
        <v>118</v>
      </c>
      <c r="B121" s="26">
        <v>0.85679899999999998</v>
      </c>
      <c r="C121" s="6">
        <v>0</v>
      </c>
      <c r="D121" s="18">
        <v>0.66</v>
      </c>
      <c r="E121" s="21">
        <v>0.85679899999999998</v>
      </c>
      <c r="F121" s="6">
        <v>0</v>
      </c>
      <c r="G121" s="18">
        <v>0.66</v>
      </c>
    </row>
    <row r="122" spans="1:7" ht="16.8" thickBot="1" x14ac:dyDescent="0.35">
      <c r="A122" s="24">
        <v>119</v>
      </c>
      <c r="B122" s="27">
        <v>0.89963899999999997</v>
      </c>
      <c r="C122" s="16">
        <v>0</v>
      </c>
      <c r="D122" s="19">
        <v>0.61</v>
      </c>
      <c r="E122" s="22">
        <v>0.89963899999999997</v>
      </c>
      <c r="F122" s="16">
        <v>0</v>
      </c>
      <c r="G122" s="19">
        <v>0.61</v>
      </c>
    </row>
  </sheetData>
  <mergeCells count="2">
    <mergeCell ref="B1:D1"/>
    <mergeCell ref="E1:G1"/>
  </mergeCells>
  <conditionalFormatting sqref="A3:G122">
    <cfRule type="expression" dxfId="14" priority="2">
      <formula>$A3="Dead"</formula>
    </cfRule>
  </conditionalFormatting>
  <conditionalFormatting sqref="A2:G2 A1:B1 E1">
    <cfRule type="expression" dxfId="13" priority="1">
      <formula>$G1="Exists"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A0D-6AE0-4DC9-A22F-CFD07CD1308A}">
  <dimension ref="A24:E29"/>
  <sheetViews>
    <sheetView showGridLines="0" workbookViewId="0">
      <selection activeCell="B72" sqref="B72"/>
    </sheetView>
  </sheetViews>
  <sheetFormatPr defaultColWidth="8.765625" defaultRowHeight="16.2" x14ac:dyDescent="0.3"/>
  <cols>
    <col min="1" max="1" width="29.3828125" style="4" customWidth="1"/>
    <col min="2" max="2" width="2.765625" style="4" customWidth="1"/>
    <col min="3" max="16384" width="8.765625" style="4"/>
  </cols>
  <sheetData>
    <row r="24" spans="1:5" x14ac:dyDescent="0.3">
      <c r="A24" s="5" t="s">
        <v>77</v>
      </c>
      <c r="B24" s="3">
        <v>0</v>
      </c>
    </row>
    <row r="29" spans="1:5" x14ac:dyDescent="0.3">
      <c r="E29" s="1"/>
    </row>
  </sheetData>
  <conditionalFormatting sqref="A24">
    <cfRule type="expression" dxfId="1" priority="2">
      <formula>$A24="Dead"</formula>
    </cfRule>
  </conditionalFormatting>
  <conditionalFormatting sqref="B24">
    <cfRule type="expression" dxfId="0" priority="1">
      <formula>$A24="Dead"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humanList</vt:lpstr>
      <vt:lpstr>relationRate</vt:lpstr>
      <vt:lpstr>humanDeathOdds</vt:lpstr>
      <vt:lpstr>Materials</vt:lpstr>
      <vt:lpstr>LifeStatus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2021-09-25T06:35:28Z</dcterms:modified>
</cp:coreProperties>
</file>